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340" tabRatio="905" activeTab="2"/>
  </bookViews>
  <sheets>
    <sheet name="祝广海流12" sheetId="2" r:id="rId1"/>
    <sheet name="固定板1胡银竹" sheetId="11" r:id="rId2"/>
    <sheet name="流27葛小军" sheetId="40" r:id="rId3"/>
    <sheet name="流水线26祝广玲" sheetId="46" r:id="rId4"/>
    <sheet name="一汽单板蒋银莉" sheetId="25" r:id="rId5"/>
    <sheet name="流15蒋银莉" sheetId="49" r:id="rId6"/>
    <sheet name="王静固定板2" sheetId="24" r:id="rId7"/>
    <sheet name="流25史婷婷" sheetId="37" r:id="rId8"/>
    <sheet name="外包 黄金超" sheetId="51" r:id="rId9"/>
    <sheet name="奚云军DW车架" sheetId="54" r:id="rId10"/>
    <sheet name="李树森DW小线" sheetId="56" r:id="rId11"/>
    <sheet name="刘金金DW仪表" sheetId="50" r:id="rId12"/>
    <sheet name="间接" sheetId="8" r:id="rId13"/>
    <sheet name="质量" sheetId="48" r:id="rId14"/>
    <sheet name="劳务工" sheetId="45" r:id="rId15"/>
    <sheet name="正式工餐补" sheetId="33" r:id="rId16"/>
    <sheet name="劳务工餐补" sheetId="35" r:id="rId17"/>
    <sheet name="工时汇总" sheetId="32" r:id="rId18"/>
  </sheets>
  <externalReferences>
    <externalReference r:id="rId19"/>
  </externalReferences>
  <definedNames>
    <definedName name="_xlnm._FilterDatabase" localSheetId="15" hidden="1">正式工餐补!$A$2:$AI$143</definedName>
    <definedName name="_xlnm._FilterDatabase" localSheetId="17" hidden="1">工时汇总!$A$1:$AJ$264</definedName>
    <definedName name="_xlnm.Print_Area" localSheetId="1">固定板1胡银竹!$A$1:$AM$69</definedName>
    <definedName name="_xlnm.Print_Area" localSheetId="10">李树森DW小线!$A$1:$AM$62</definedName>
    <definedName name="_xlnm.Print_Area" localSheetId="11">刘金金DW仪表!$A$1:$AM$74</definedName>
    <definedName name="_xlnm.Print_Area" localSheetId="5">流15蒋银莉!$A$1:$AM$83</definedName>
    <definedName name="_xlnm.Print_Area" localSheetId="7">流25史婷婷!$A$1:$AM$109</definedName>
    <definedName name="_xlnm.Print_Area" localSheetId="2">[1]Sheet1!$A$1:$AM$69</definedName>
    <definedName name="_xlnm.Print_Area" localSheetId="3">流水线26祝广玲!$A$1:$AM$71</definedName>
    <definedName name="_xlnm.Print_Area" localSheetId="8">'外包 黄金超'!$A$1:$AM$21</definedName>
    <definedName name="_xlnm.Print_Area" localSheetId="6">王静固定板2!$A$1:$AM$60</definedName>
    <definedName name="_xlnm.Print_Area" localSheetId="9">奚云军DW车架!$A$1:$AM$80</definedName>
    <definedName name="_xlnm.Print_Area" localSheetId="4">一汽单板蒋银莉!$A$1:$AM$38</definedName>
    <definedName name="_xlnm.Print_Area" localSheetId="0">祝广海流12!$A$1:$AM$87</definedName>
    <definedName name="_xlnm.Print_Titles" localSheetId="1">固定板1胡银竹!$1:$5</definedName>
    <definedName name="_xlnm.Print_Titles" localSheetId="12">间接!$1:$5</definedName>
    <definedName name="_xlnm.Print_Titles" localSheetId="14">劳务工!$1:$5</definedName>
    <definedName name="_xlnm.Print_Titles" localSheetId="10">李树森DW小线!$1:$5</definedName>
    <definedName name="_xlnm.Print_Titles" localSheetId="11">刘金金DW仪表!$1:$5</definedName>
    <definedName name="_xlnm.Print_Titles" localSheetId="5">流15蒋银莉!$1:$5</definedName>
    <definedName name="_xlnm.Print_Titles" localSheetId="7">流25史婷婷!$1:$5</definedName>
    <definedName name="_xlnm.Print_Titles" localSheetId="2">[1]Sheet1!$1:$5</definedName>
    <definedName name="_xlnm.Print_Titles" localSheetId="3">流水线26祝广玲!$1:$5</definedName>
    <definedName name="_xlnm.Print_Titles" localSheetId="8">'外包 黄金超'!$1:$5</definedName>
    <definedName name="_xlnm.Print_Titles" localSheetId="6">王静固定板2!$1:$5</definedName>
    <definedName name="_xlnm.Print_Titles" localSheetId="9">奚云军DW车架!$1:$5</definedName>
    <definedName name="_xlnm.Print_Titles" localSheetId="4">一汽单板蒋银莉!$1:$5</definedName>
    <definedName name="_xlnm.Print_Titles" localSheetId="13">质量!$1:$5</definedName>
    <definedName name="_xlnm.Print_Titles" localSheetId="0">祝广海流12!$1:$5</definedName>
  </definedNames>
  <calcPr calcId="144525"/>
</workbook>
</file>

<file path=xl/sharedStrings.xml><?xml version="1.0" encoding="utf-8"?>
<sst xmlns="http://schemas.openxmlformats.org/spreadsheetml/2006/main" count="5102" uniqueCount="855">
  <si>
    <t>2023</t>
  </si>
  <si>
    <t>年</t>
  </si>
  <si>
    <t>月</t>
  </si>
  <si>
    <t>江苏华凯比克希线束有限公司</t>
  </si>
  <si>
    <t>考勤人:</t>
  </si>
  <si>
    <t>祝广海</t>
  </si>
  <si>
    <t>姓名</t>
  </si>
  <si>
    <t xml:space="preserve">日期         </t>
  </si>
  <si>
    <t>培训部</t>
  </si>
  <si>
    <t>白班</t>
  </si>
  <si>
    <t>加班</t>
  </si>
  <si>
    <t>周末加班</t>
  </si>
  <si>
    <t>天数</t>
  </si>
  <si>
    <t>星期</t>
  </si>
  <si>
    <t>餐补</t>
  </si>
  <si>
    <t>0002965</t>
  </si>
  <si>
    <t>钱芹0002965</t>
  </si>
  <si>
    <t>上午</t>
  </si>
  <si>
    <t>下午</t>
  </si>
  <si>
    <t>0003114</t>
  </si>
  <si>
    <t>宫能武0003114</t>
  </si>
  <si>
    <t>X</t>
  </si>
  <si>
    <t>0003755</t>
  </si>
  <si>
    <t xml:space="preserve">黄敏     0003755  </t>
  </si>
  <si>
    <t>0005565</t>
  </si>
  <si>
    <t>倪红0005565</t>
  </si>
  <si>
    <t>0007129</t>
  </si>
  <si>
    <t>吴雪梅0007129</t>
  </si>
  <si>
    <t>0007361</t>
  </si>
  <si>
    <t>李纯梅0007361</t>
  </si>
  <si>
    <r>
      <rPr>
        <b/>
        <sz val="12"/>
        <rFont val="等线"/>
        <charset val="134"/>
      </rPr>
      <t xml:space="preserve">奚月江1902369  </t>
    </r>
    <r>
      <rPr>
        <b/>
        <sz val="12"/>
        <color rgb="FFFF0000"/>
        <rFont val="等线"/>
        <charset val="134"/>
      </rPr>
      <t xml:space="preserve"> </t>
    </r>
  </si>
  <si>
    <t>1902369</t>
  </si>
  <si>
    <t>祝广海       2007224</t>
  </si>
  <si>
    <t>2203070</t>
  </si>
  <si>
    <t xml:space="preserve">董社菊   2203070 </t>
  </si>
  <si>
    <t>赖小清       2007190</t>
  </si>
  <si>
    <t>2204022</t>
  </si>
  <si>
    <t>周雪超2204022</t>
  </si>
  <si>
    <t>2302173</t>
  </si>
  <si>
    <t xml:space="preserve">庞丽霞   2302173 </t>
  </si>
  <si>
    <t>2310296</t>
  </si>
  <si>
    <t xml:space="preserve">胡孟雨     2310296       </t>
  </si>
  <si>
    <t>2302199</t>
  </si>
  <si>
    <t>刘福兰  2302199  11月6号转正</t>
  </si>
  <si>
    <t>2309026</t>
  </si>
  <si>
    <t>李娅娜  2309026  劳务工</t>
  </si>
  <si>
    <t>2309109</t>
  </si>
  <si>
    <t>宋杰               2309109  劳务工</t>
  </si>
  <si>
    <t>2309115</t>
  </si>
  <si>
    <t>陈小东    2309115 劳务工</t>
  </si>
  <si>
    <t>2309533</t>
  </si>
  <si>
    <t>叶宇新      2309533 劳务工</t>
  </si>
  <si>
    <t>2310115</t>
  </si>
  <si>
    <t>张财运   2310115  劳务工</t>
  </si>
  <si>
    <t>2310249</t>
  </si>
  <si>
    <t>李雯雯   2310249   劳务工</t>
  </si>
  <si>
    <t>2310248</t>
  </si>
  <si>
    <t xml:space="preserve">董仪仁   2310248  劳务工    </t>
  </si>
  <si>
    <t>2310174</t>
  </si>
  <si>
    <t>马黄云   2310174   劳务工</t>
  </si>
  <si>
    <t>2311064</t>
  </si>
  <si>
    <t>李开明      2311064  劳务工</t>
  </si>
  <si>
    <t>2311065</t>
  </si>
  <si>
    <t>李宏进      2311065    劳务工</t>
  </si>
  <si>
    <t>231002</t>
  </si>
  <si>
    <t>陈黄贵    2310024   劳务工</t>
  </si>
  <si>
    <t>2309512</t>
  </si>
  <si>
    <t>王鹏佳   2309512   劳务工</t>
  </si>
  <si>
    <t>*</t>
  </si>
  <si>
    <t xml:space="preserve">  </t>
  </si>
  <si>
    <t>2310067</t>
  </si>
  <si>
    <t>侯俊阳    2310067   劳务工</t>
  </si>
  <si>
    <t>自离</t>
  </si>
  <si>
    <t>总计</t>
  </si>
  <si>
    <t>人数</t>
  </si>
  <si>
    <t>考勤方式:正常出勤用“4/5”表示，请假用“○”表示，休息日用“×”表示，迟到用“△”表示，旷工用“☆”表示，加班、夜班用中文注明</t>
  </si>
  <si>
    <t>小线-胡银竹</t>
  </si>
  <si>
    <t>0005491</t>
  </si>
  <si>
    <t>庄恒平  0005491</t>
  </si>
  <si>
    <t>李丹丹1710070</t>
  </si>
  <si>
    <t xml:space="preserve">单国升1902480  </t>
  </si>
  <si>
    <t xml:space="preserve">胡银竹     2102071     </t>
  </si>
  <si>
    <t xml:space="preserve">2202042  </t>
  </si>
  <si>
    <t xml:space="preserve">邵春丽   2202042  </t>
  </si>
  <si>
    <t xml:space="preserve">2103529 </t>
  </si>
  <si>
    <t xml:space="preserve">刘天龙    2103529      </t>
  </si>
  <si>
    <t xml:space="preserve">仲伟芹         2102093          </t>
  </si>
  <si>
    <t>0005732</t>
  </si>
  <si>
    <t>耿美华        0005732</t>
  </si>
  <si>
    <t>2302052</t>
  </si>
  <si>
    <t xml:space="preserve">刘学海    2302052   </t>
  </si>
  <si>
    <t>2302174</t>
  </si>
  <si>
    <t xml:space="preserve">张丽丽     2302174   </t>
  </si>
  <si>
    <t>2302360</t>
  </si>
  <si>
    <t xml:space="preserve">李金蕊  2302360  </t>
  </si>
  <si>
    <t>2310059</t>
  </si>
  <si>
    <r>
      <rPr>
        <b/>
        <sz val="12"/>
        <rFont val="等线"/>
        <charset val="134"/>
      </rPr>
      <t xml:space="preserve">陈义军    2310059     </t>
    </r>
    <r>
      <rPr>
        <b/>
        <sz val="12"/>
        <color rgb="FF00B0F0"/>
        <rFont val="等线"/>
        <charset val="134"/>
      </rPr>
      <t xml:space="preserve">10月20号出师  </t>
    </r>
  </si>
  <si>
    <t>2310254</t>
  </si>
  <si>
    <r>
      <rPr>
        <b/>
        <sz val="12"/>
        <rFont val="等线"/>
        <charset val="134"/>
      </rPr>
      <t xml:space="preserve">仲紫璇   2310254    </t>
    </r>
    <r>
      <rPr>
        <b/>
        <sz val="12"/>
        <color rgb="FF00B0F0"/>
        <rFont val="等线"/>
        <charset val="134"/>
      </rPr>
      <t>10月29出师</t>
    </r>
    <r>
      <rPr>
        <b/>
        <sz val="12"/>
        <rFont val="等线"/>
        <charset val="134"/>
      </rPr>
      <t xml:space="preserve">   </t>
    </r>
  </si>
  <si>
    <t>2310318</t>
  </si>
  <si>
    <r>
      <rPr>
        <b/>
        <sz val="12"/>
        <rFont val="等线"/>
        <charset val="134"/>
      </rPr>
      <t xml:space="preserve">刘学峰        2310318    </t>
    </r>
    <r>
      <rPr>
        <b/>
        <sz val="12"/>
        <color rgb="FF00B0F0"/>
        <rFont val="等线"/>
        <charset val="134"/>
      </rPr>
      <t xml:space="preserve">11月1号出师  </t>
    </r>
    <r>
      <rPr>
        <b/>
        <sz val="12"/>
        <rFont val="等线"/>
        <charset val="134"/>
      </rPr>
      <t xml:space="preserve"> </t>
    </r>
  </si>
  <si>
    <t>2306113</t>
  </si>
  <si>
    <t>吴青尚2306113 劳务工</t>
  </si>
  <si>
    <t>2309119</t>
  </si>
  <si>
    <t>崔小玲     2309119  劳务工</t>
  </si>
  <si>
    <t>2309598</t>
  </si>
  <si>
    <t>夏锦凤     2309569   劳务工</t>
  </si>
  <si>
    <t>2310169</t>
  </si>
  <si>
    <t>何红侠      2310169  劳务工</t>
  </si>
  <si>
    <t>2309271</t>
  </si>
  <si>
    <t>刘帅       2309271         劳务工</t>
  </si>
  <si>
    <t>2311056</t>
  </si>
  <si>
    <t xml:space="preserve">邱巧玲        2311056     劳务工    </t>
  </si>
  <si>
    <t>2309508</t>
  </si>
  <si>
    <t>赵宇涛     2309508   劳务工</t>
  </si>
  <si>
    <t>离职</t>
  </si>
  <si>
    <t xml:space="preserve"> </t>
  </si>
  <si>
    <t>流26</t>
  </si>
  <si>
    <t>2012111</t>
  </si>
  <si>
    <t>汪云霞    2012111</t>
  </si>
  <si>
    <t>1908192</t>
  </si>
  <si>
    <t>施章莉1908192</t>
  </si>
  <si>
    <t>祝广玲       2010051</t>
  </si>
  <si>
    <t>2302168</t>
  </si>
  <si>
    <t xml:space="preserve">刘男男   2302168 </t>
  </si>
  <si>
    <t xml:space="preserve">2002082   </t>
  </si>
  <si>
    <t xml:space="preserve">卢俊伟2002082   </t>
  </si>
  <si>
    <t>梅建新     2003344</t>
  </si>
  <si>
    <t>季一平   2005078</t>
  </si>
  <si>
    <t>2202048</t>
  </si>
  <si>
    <t xml:space="preserve">杨梅      2202048 </t>
  </si>
  <si>
    <t>2302170</t>
  </si>
  <si>
    <t xml:space="preserve">韩小花   2302170 </t>
  </si>
  <si>
    <t>2102260</t>
  </si>
  <si>
    <t xml:space="preserve">孙仙仙   2102260  </t>
  </si>
  <si>
    <t>2302009</t>
  </si>
  <si>
    <t xml:space="preserve">张欣宇   2302009  </t>
  </si>
  <si>
    <t>2004088</t>
  </si>
  <si>
    <t>杨昌尚 2004088</t>
  </si>
  <si>
    <t>2303263</t>
  </si>
  <si>
    <t xml:space="preserve">武自先   2303263 </t>
  </si>
  <si>
    <t>2208077</t>
  </si>
  <si>
    <t xml:space="preserve">刘训周  2208077  </t>
  </si>
  <si>
    <t>2310319</t>
  </si>
  <si>
    <r>
      <rPr>
        <b/>
        <sz val="12"/>
        <rFont val="等线"/>
        <charset val="134"/>
      </rPr>
      <t xml:space="preserve">李青      2310319     </t>
    </r>
    <r>
      <rPr>
        <b/>
        <sz val="12"/>
        <color rgb="FF00B0F0"/>
        <rFont val="等线"/>
        <charset val="134"/>
      </rPr>
      <t>老员工返厂</t>
    </r>
  </si>
  <si>
    <t>2310321</t>
  </si>
  <si>
    <r>
      <rPr>
        <b/>
        <sz val="12"/>
        <rFont val="等线"/>
        <charset val="134"/>
      </rPr>
      <t xml:space="preserve">李霞       2310321   </t>
    </r>
    <r>
      <rPr>
        <b/>
        <sz val="12"/>
        <color rgb="FF00B0F0"/>
        <rFont val="等线"/>
        <charset val="134"/>
      </rPr>
      <t>10月28号出师</t>
    </r>
  </si>
  <si>
    <t>2311005</t>
  </si>
  <si>
    <r>
      <rPr>
        <b/>
        <sz val="12"/>
        <rFont val="等线"/>
        <charset val="134"/>
      </rPr>
      <t xml:space="preserve">措达         2311005   </t>
    </r>
    <r>
      <rPr>
        <b/>
        <sz val="12"/>
        <color rgb="FF00B0F0"/>
        <rFont val="等线"/>
        <charset val="134"/>
      </rPr>
      <t>老员工返厂</t>
    </r>
  </si>
  <si>
    <t>2311006</t>
  </si>
  <si>
    <r>
      <rPr>
        <b/>
        <sz val="12"/>
        <rFont val="等线"/>
        <charset val="134"/>
      </rPr>
      <t xml:space="preserve">扎西东周   2311006    </t>
    </r>
    <r>
      <rPr>
        <b/>
        <sz val="12"/>
        <color rgb="FF00B0F0"/>
        <rFont val="等线"/>
        <charset val="134"/>
      </rPr>
      <t>老员工返厂</t>
    </r>
    <r>
      <rPr>
        <b/>
        <sz val="12"/>
        <rFont val="等线"/>
        <charset val="134"/>
      </rPr>
      <t xml:space="preserve">  </t>
    </r>
  </si>
  <si>
    <t>2309015</t>
  </si>
  <si>
    <t>李国文      2309015   劳务工</t>
  </si>
  <si>
    <t>2309021</t>
  </si>
  <si>
    <t>呼秀英       2309021   劳务工</t>
  </si>
  <si>
    <t>2309031</t>
  </si>
  <si>
    <t>谭克龙    2309031 劳务工</t>
  </si>
  <si>
    <t>2310271</t>
  </si>
  <si>
    <t>黄学文   2310271   劳务工</t>
  </si>
  <si>
    <t>`</t>
  </si>
  <si>
    <t>单板2</t>
  </si>
  <si>
    <t>0003701</t>
  </si>
  <si>
    <t xml:space="preserve">                                                                       何小云  0003701  </t>
  </si>
  <si>
    <t>0004317</t>
  </si>
  <si>
    <t>蒋银莉       0004317</t>
  </si>
  <si>
    <t>郑涛          1807092</t>
  </si>
  <si>
    <t>杨伟桐       1902561</t>
  </si>
  <si>
    <t>严子剑       1910008</t>
  </si>
  <si>
    <t>徐青青       2007223</t>
  </si>
  <si>
    <t>周梦柯      2009334</t>
  </si>
  <si>
    <t>李倩           2010189</t>
  </si>
  <si>
    <t>陈正芳       2102038</t>
  </si>
  <si>
    <t>2111019</t>
  </si>
  <si>
    <t xml:space="preserve">杨梦男           2111019 </t>
  </si>
  <si>
    <t>0002341</t>
  </si>
  <si>
    <t>张仕伟    0002341</t>
  </si>
  <si>
    <t>流水线15</t>
  </si>
  <si>
    <t>2303234</t>
  </si>
  <si>
    <t xml:space="preserve">杨想来  2303234  </t>
  </si>
  <si>
    <t>2302137</t>
  </si>
  <si>
    <r>
      <rPr>
        <b/>
        <sz val="12"/>
        <color theme="1"/>
        <rFont val="等线"/>
        <charset val="134"/>
      </rPr>
      <t xml:space="preserve">吉胡那清莫             2302137  </t>
    </r>
    <r>
      <rPr>
        <b/>
        <sz val="12"/>
        <color rgb="FF00B0F0"/>
        <rFont val="等线"/>
        <charset val="134"/>
      </rPr>
      <t xml:space="preserve"> </t>
    </r>
  </si>
  <si>
    <t>2303287</t>
  </si>
  <si>
    <t xml:space="preserve">李学霞    2303287 </t>
  </si>
  <si>
    <t>2307093</t>
  </si>
  <si>
    <t xml:space="preserve">董玉敏   2307093  </t>
  </si>
  <si>
    <t>2309290</t>
  </si>
  <si>
    <t xml:space="preserve">赵冬山   2309290  </t>
  </si>
  <si>
    <t>2303207</t>
  </si>
  <si>
    <t xml:space="preserve">徐绍涛   2303207    11月3号劳务转正 </t>
  </si>
  <si>
    <t>2309289</t>
  </si>
  <si>
    <t xml:space="preserve">王爱花   2309289   </t>
  </si>
  <si>
    <t>2310258</t>
  </si>
  <si>
    <t xml:space="preserve">张杨杨   2310258 </t>
  </si>
  <si>
    <t>2309007</t>
  </si>
  <si>
    <t>李波        2309007  劳务工</t>
  </si>
  <si>
    <t>2309068</t>
  </si>
  <si>
    <t>程绪冬   2309068  劳务工</t>
  </si>
  <si>
    <t>2309140</t>
  </si>
  <si>
    <t>杨帅        2309140  劳务工</t>
  </si>
  <si>
    <t>2309352</t>
  </si>
  <si>
    <t>关星月   2309352 劳务工</t>
  </si>
  <si>
    <t>2394445</t>
  </si>
  <si>
    <t>闫开领    2394445   劳务工</t>
  </si>
  <si>
    <t>2310078</t>
  </si>
  <si>
    <t>张艳荣   2310078  劳务工</t>
  </si>
  <si>
    <t>2310224</t>
  </si>
  <si>
    <t>吴顺喜    2310224   劳务工</t>
  </si>
  <si>
    <t>2309261</t>
  </si>
  <si>
    <t>张志晶      2309261   劳务工</t>
  </si>
  <si>
    <t>2309256</t>
  </si>
  <si>
    <t>冷智措      2309256    劳务工</t>
  </si>
  <si>
    <t>2309330</t>
  </si>
  <si>
    <t>杨浪     2309330   劳务工</t>
  </si>
  <si>
    <t>2309272</t>
  </si>
  <si>
    <t>安光巧      2309272    劳务工</t>
  </si>
  <si>
    <t>2309452</t>
  </si>
  <si>
    <t xml:space="preserve">郁在俄   2309452   劳务工    </t>
  </si>
  <si>
    <t>2309439</t>
  </si>
  <si>
    <t>王宁       2309439  劳务工</t>
  </si>
  <si>
    <t>2309485</t>
  </si>
  <si>
    <t>多杰措      2309485   劳务工</t>
  </si>
  <si>
    <t>2310094</t>
  </si>
  <si>
    <t>王金玲     2310094   劳务工</t>
  </si>
  <si>
    <t>2310111</t>
  </si>
  <si>
    <t>南措加     2310111   劳务工</t>
  </si>
  <si>
    <t>2310223</t>
  </si>
  <si>
    <t>李自进     2310223   劳务工</t>
  </si>
  <si>
    <t>2310272</t>
  </si>
  <si>
    <t>申景玲   2310272   劳务工</t>
  </si>
  <si>
    <t>王静</t>
  </si>
  <si>
    <t>2302114</t>
  </si>
  <si>
    <t xml:space="preserve">王静   2302114 </t>
  </si>
  <si>
    <t xml:space="preserve"> 0001628</t>
  </si>
  <si>
    <t>胡广秀       0001628</t>
  </si>
  <si>
    <t>梁秀芹        1808012</t>
  </si>
  <si>
    <t>2103044</t>
  </si>
  <si>
    <t>杨传浩2103044</t>
  </si>
  <si>
    <t>1908049</t>
  </si>
  <si>
    <t>耿爱荣      1908049</t>
  </si>
  <si>
    <t>2302065</t>
  </si>
  <si>
    <t xml:space="preserve">吴云华      2302065          </t>
  </si>
  <si>
    <t>2302222</t>
  </si>
  <si>
    <t xml:space="preserve">郭小芳      2302222                    </t>
  </si>
  <si>
    <t>2302289</t>
  </si>
  <si>
    <t xml:space="preserve">丁春华     2302289      </t>
  </si>
  <si>
    <t>2306036</t>
  </si>
  <si>
    <t xml:space="preserve">奚月云    2306036      </t>
  </si>
  <si>
    <t>2309518</t>
  </si>
  <si>
    <t xml:space="preserve">翟献英       2309518      </t>
  </si>
  <si>
    <t>2302077</t>
  </si>
  <si>
    <t xml:space="preserve">刘卫峰       2302077      11月6号转正    </t>
  </si>
  <si>
    <t>2302087</t>
  </si>
  <si>
    <t>刘海燕      2302087      11月6号转正</t>
  </si>
  <si>
    <t>2208053</t>
  </si>
  <si>
    <t>王春连     2208053      劳务工</t>
  </si>
  <si>
    <t>2310031</t>
  </si>
  <si>
    <t>吴艳丽       2310031      劳务工</t>
  </si>
  <si>
    <t>2310182</t>
  </si>
  <si>
    <t>万天琼      2310182      劳务工</t>
  </si>
  <si>
    <t>2310170</t>
  </si>
  <si>
    <t>张秋霞         2310170      劳务工</t>
  </si>
  <si>
    <t>2310257</t>
  </si>
  <si>
    <t>杨天贵          2310257      劳务工</t>
  </si>
  <si>
    <t>2310175</t>
  </si>
  <si>
    <t xml:space="preserve">王跃斌      2310175       劳务工 </t>
  </si>
  <si>
    <t>流25</t>
  </si>
  <si>
    <t>0001324</t>
  </si>
  <si>
    <t>张利琼   0001324</t>
  </si>
  <si>
    <t>0005623</t>
  </si>
  <si>
    <t>史婷婷  0005623</t>
  </si>
  <si>
    <t>0006312</t>
  </si>
  <si>
    <t>龚仁欢  0006312</t>
  </si>
  <si>
    <t>0006974</t>
  </si>
  <si>
    <t>刘立春0006974</t>
  </si>
  <si>
    <t xml:space="preserve">葛娇娇   2003396     </t>
  </si>
  <si>
    <t>纪梦坤       2009212</t>
  </si>
  <si>
    <t>2111017</t>
  </si>
  <si>
    <t xml:space="preserve">梁国建  2111017      </t>
  </si>
  <si>
    <t>2202081</t>
  </si>
  <si>
    <t xml:space="preserve">苏峡     2202081  </t>
  </si>
  <si>
    <t>2203018</t>
  </si>
  <si>
    <t>舒必花  2203018</t>
  </si>
  <si>
    <t>2301019</t>
  </si>
  <si>
    <t xml:space="preserve">段志山    2301019  </t>
  </si>
  <si>
    <t>2302013</t>
  </si>
  <si>
    <t xml:space="preserve">崔森煜  2302013  </t>
  </si>
  <si>
    <t>2302136</t>
  </si>
  <si>
    <t xml:space="preserve">马打根      2302136 </t>
  </si>
  <si>
    <t xml:space="preserve">田庆荣   2009130  </t>
  </si>
  <si>
    <t>2301007</t>
  </si>
  <si>
    <t xml:space="preserve">张宏兵    2301007  </t>
  </si>
  <si>
    <t>2302171</t>
  </si>
  <si>
    <t xml:space="preserve">韩代平   2302171  </t>
  </si>
  <si>
    <t xml:space="preserve">吴明吉  2003312 </t>
  </si>
  <si>
    <t>2302218</t>
  </si>
  <si>
    <t xml:space="preserve">马云瑞            2302218  </t>
  </si>
  <si>
    <t>2303128</t>
  </si>
  <si>
    <t xml:space="preserve">姬彦露      2303128          </t>
  </si>
  <si>
    <t>2310058</t>
  </si>
  <si>
    <r>
      <rPr>
        <b/>
        <sz val="12"/>
        <color theme="1"/>
        <rFont val="等线"/>
        <charset val="134"/>
      </rPr>
      <t xml:space="preserve">陈义喜   2310058 </t>
    </r>
    <r>
      <rPr>
        <b/>
        <sz val="12"/>
        <color rgb="FF00B0F0"/>
        <rFont val="等线"/>
        <charset val="134"/>
      </rPr>
      <t>老员工返厂</t>
    </r>
  </si>
  <si>
    <t>2310060</t>
  </si>
  <si>
    <r>
      <rPr>
        <b/>
        <sz val="12"/>
        <rFont val="等线"/>
        <charset val="134"/>
      </rPr>
      <t xml:space="preserve">魏正梅   2310060 </t>
    </r>
    <r>
      <rPr>
        <b/>
        <sz val="12"/>
        <color rgb="FF00B0F0"/>
        <rFont val="等线"/>
        <charset val="134"/>
      </rPr>
      <t>老员工返厂</t>
    </r>
    <r>
      <rPr>
        <b/>
        <sz val="12"/>
        <rFont val="等线"/>
        <charset val="134"/>
      </rPr>
      <t xml:space="preserve"> </t>
    </r>
  </si>
  <si>
    <t>2309016</t>
  </si>
  <si>
    <t>李同飞   2309016 劳务工</t>
  </si>
  <si>
    <t>2309062</t>
  </si>
  <si>
    <t>刘春梅   2309062  劳务工</t>
  </si>
  <si>
    <t>2309154</t>
  </si>
  <si>
    <t>李雪雨    2309154   劳务工</t>
  </si>
  <si>
    <t>2309156</t>
  </si>
  <si>
    <t>徐兰姐    2309156  劳务工</t>
  </si>
  <si>
    <t>2309425</t>
  </si>
  <si>
    <t>王岩法   2309425 劳务工</t>
  </si>
  <si>
    <t>2309433</t>
  </si>
  <si>
    <t>王长军   2309433 劳务工</t>
  </si>
  <si>
    <t>2309434</t>
  </si>
  <si>
    <t>索南多杰 2309434 劳务工</t>
  </si>
  <si>
    <t>2309440</t>
  </si>
  <si>
    <t>尕藏     2309440 劳务工</t>
  </si>
  <si>
    <t>2309422</t>
  </si>
  <si>
    <t>杨常柱   2309422 劳务工</t>
  </si>
  <si>
    <t>2309416</t>
  </si>
  <si>
    <t>凯迪日   2309416 劳务工</t>
  </si>
  <si>
    <t>2309505</t>
  </si>
  <si>
    <t>王伟      2309505   劳务工</t>
  </si>
  <si>
    <t>2305020</t>
  </si>
  <si>
    <t xml:space="preserve">颜坤      2305020  </t>
  </si>
  <si>
    <t>2309222</t>
  </si>
  <si>
    <t>刘代富     2309222  劳务工</t>
  </si>
  <si>
    <t>黄金超       1712257</t>
  </si>
  <si>
    <t>1712257</t>
  </si>
  <si>
    <t>2309034</t>
  </si>
  <si>
    <t>刘杰        2309034   劳务工</t>
  </si>
  <si>
    <t xml:space="preserve">翟俊超  2309053     </t>
  </si>
  <si>
    <t>DW项目</t>
  </si>
  <si>
    <t>2302270</t>
  </si>
  <si>
    <t xml:space="preserve">奚云军   2302270   </t>
  </si>
  <si>
    <t>李春    2309024  劳务工</t>
  </si>
  <si>
    <t xml:space="preserve">张彦可    2309073  劳务工  </t>
  </si>
  <si>
    <t>戚丽勤     2309064   劳务工</t>
  </si>
  <si>
    <t>张玉春       2309113  劳务工</t>
  </si>
  <si>
    <t>舒大斌       2309167   劳务工</t>
  </si>
  <si>
    <t>陈文杰    2309230  劳务工</t>
  </si>
  <si>
    <t>王兴龙   2309366 劳务工</t>
  </si>
  <si>
    <t>张向东   2309367 劳务工</t>
  </si>
  <si>
    <t>吉天旭      2309494   劳务工</t>
  </si>
  <si>
    <t>豆霞霞     2309520   劳务工</t>
  </si>
  <si>
    <t>段建松    2309539   劳务工</t>
  </si>
  <si>
    <t>张礼忠   2310045   劳务工</t>
  </si>
  <si>
    <t>2309385</t>
  </si>
  <si>
    <t>王瑞瑞   2309385 劳务工</t>
  </si>
  <si>
    <t>赵志平     2309461  劳务工</t>
  </si>
  <si>
    <t>韦小牛     2309519   劳务工</t>
  </si>
  <si>
    <t>刘海军      2310154  劳务工</t>
  </si>
  <si>
    <t>张子阳     2310221   劳务工</t>
  </si>
  <si>
    <t>于豪伟    2309397  劳务工</t>
  </si>
  <si>
    <t xml:space="preserve">罗云福  2308017 </t>
  </si>
  <si>
    <t>曾令明      2309035  劳务工</t>
  </si>
  <si>
    <t>2319543</t>
  </si>
  <si>
    <t>阿力使沙  2319543   劳务工</t>
  </si>
  <si>
    <t>辞职</t>
  </si>
  <si>
    <t>戴宗伯    2310044   劳务工</t>
  </si>
  <si>
    <t>2307079</t>
  </si>
  <si>
    <t xml:space="preserve">李树森   2307079  </t>
  </si>
  <si>
    <t>黄缨淇     2309492  劳务工</t>
  </si>
  <si>
    <t>王爱红     2310183  劳务工</t>
  </si>
  <si>
    <t>乃古么土杂 23095889  劳务工</t>
  </si>
  <si>
    <t xml:space="preserve">贾二超   2309540  劳务工   </t>
  </si>
  <si>
    <t>王居霞   2309237  劳务工</t>
  </si>
  <si>
    <t>王文兵      2310188  劳务工</t>
  </si>
  <si>
    <t>2310187</t>
  </si>
  <si>
    <t>林树冬   2310187   劳务工</t>
  </si>
  <si>
    <t>姬光       2310208   劳务工</t>
  </si>
  <si>
    <t>颜志国     2310234   劳务工</t>
  </si>
  <si>
    <t>张新芝    2309491   劳务工</t>
  </si>
  <si>
    <t>2309491</t>
  </si>
  <si>
    <t>2311053</t>
  </si>
  <si>
    <t>张志宏       2311053</t>
  </si>
  <si>
    <t>韩波       2310138   劳务工</t>
  </si>
  <si>
    <t>白子龙      2310189  劳务工</t>
  </si>
  <si>
    <t>陈益斌   2310050  劳务工</t>
  </si>
  <si>
    <t>康庆营   2310049  劳务工</t>
  </si>
  <si>
    <t>李显武   2310047  劳务工</t>
  </si>
  <si>
    <t>樊军锋    2310092  劳务工</t>
  </si>
  <si>
    <t>吴翥      2310185  劳务工</t>
  </si>
  <si>
    <t xml:space="preserve">2206006 </t>
  </si>
  <si>
    <t xml:space="preserve">刘金金     2206006 </t>
  </si>
  <si>
    <t>2307056</t>
  </si>
  <si>
    <r>
      <rPr>
        <b/>
        <sz val="12"/>
        <rFont val="等线"/>
        <charset val="134"/>
      </rPr>
      <t xml:space="preserve">张国辉  2307056  </t>
    </r>
    <r>
      <rPr>
        <b/>
        <sz val="12"/>
        <color rgb="FF00B0F0"/>
        <rFont val="等线"/>
        <charset val="134"/>
      </rPr>
      <t xml:space="preserve"> </t>
    </r>
  </si>
  <si>
    <t>2309287</t>
  </si>
  <si>
    <t xml:space="preserve">赵媛媛      2309287     </t>
  </si>
  <si>
    <t>刘珂珂      2309116   劳务工</t>
  </si>
  <si>
    <t>王火军      2309030  劳务工</t>
  </si>
  <si>
    <t>吉尔日拉   2309536  劳务工</t>
  </si>
  <si>
    <t>陈雨蝶    2309568   劳务工</t>
  </si>
  <si>
    <t>苏有朋    2310008  劳务工</t>
  </si>
  <si>
    <t>洪杏灵    2310021  劳务工</t>
  </si>
  <si>
    <t>李永昌    2310037  劳务工</t>
  </si>
  <si>
    <t xml:space="preserve">刘安铭    2310084   劳务工    </t>
  </si>
  <si>
    <t>王杰     2310083   劳务工</t>
  </si>
  <si>
    <t>张璐       2310112  劳务工</t>
  </si>
  <si>
    <t>韦杰锋       2310211  劳务工</t>
  </si>
  <si>
    <t xml:space="preserve">比补鲁三   2310192  劳务工   </t>
  </si>
  <si>
    <t>彭茂捷     2310222  劳务工</t>
  </si>
  <si>
    <t>黄金华      2310328   劳务工</t>
  </si>
  <si>
    <t xml:space="preserve">张思怡       2311054   </t>
  </si>
  <si>
    <t xml:space="preserve">马岩       2309396   劳务    </t>
  </si>
  <si>
    <t>范芝林     2309486    劳务工</t>
  </si>
  <si>
    <t>张幸旺   2309047  劳务工</t>
  </si>
  <si>
    <t>孙子杰      2310325  劳务工</t>
  </si>
  <si>
    <t>吴天亮      2310324   劳务工</t>
  </si>
  <si>
    <t xml:space="preserve"> 2203089</t>
  </si>
  <si>
    <t>王五星                   2203089</t>
  </si>
  <si>
    <t>施阿玲
1904067</t>
  </si>
  <si>
    <t>杨涛
1904054</t>
  </si>
  <si>
    <t xml:space="preserve">左海庆    2302113 </t>
  </si>
  <si>
    <t>0001626</t>
  </si>
  <si>
    <t>石磊        0001626</t>
  </si>
  <si>
    <t>间接人员-杨涛</t>
  </si>
  <si>
    <t>0007420</t>
  </si>
  <si>
    <t>付婷      0007420</t>
  </si>
  <si>
    <t xml:space="preserve">2302189 </t>
  </si>
  <si>
    <t xml:space="preserve">邓新亮    2302189              </t>
  </si>
  <si>
    <t>000110</t>
  </si>
  <si>
    <t>陈小花       000110</t>
  </si>
  <si>
    <t>0004037</t>
  </si>
  <si>
    <t>顾彩琴   0004037</t>
  </si>
  <si>
    <t>2302353</t>
  </si>
  <si>
    <r>
      <rPr>
        <sz val="14"/>
        <rFont val="微软雅黑"/>
        <charset val="134"/>
      </rPr>
      <t xml:space="preserve">刘进飞  2302353 </t>
    </r>
    <r>
      <rPr>
        <sz val="14"/>
        <color rgb="FFFF0000"/>
        <rFont val="微软雅黑"/>
        <charset val="134"/>
      </rPr>
      <t xml:space="preserve">             </t>
    </r>
  </si>
  <si>
    <t>2303231</t>
  </si>
  <si>
    <t xml:space="preserve">韩耀星   2303231                                </t>
  </si>
  <si>
    <t>2302355</t>
  </si>
  <si>
    <r>
      <rPr>
        <sz val="14"/>
        <rFont val="微软雅黑"/>
        <charset val="134"/>
      </rPr>
      <t xml:space="preserve">丁红兵  2302355      </t>
    </r>
    <r>
      <rPr>
        <sz val="14"/>
        <color rgb="FFFF0000"/>
        <rFont val="微软雅黑"/>
        <charset val="134"/>
      </rPr>
      <t xml:space="preserve">         </t>
    </r>
  </si>
  <si>
    <t>2304043</t>
  </si>
  <si>
    <r>
      <rPr>
        <sz val="14"/>
        <rFont val="微软雅黑"/>
        <charset val="134"/>
      </rPr>
      <t xml:space="preserve">崔建丽 2304043              </t>
    </r>
    <r>
      <rPr>
        <sz val="14"/>
        <color rgb="FFFF0000"/>
        <rFont val="微软雅黑"/>
        <charset val="134"/>
      </rPr>
      <t xml:space="preserve"> </t>
    </r>
    <r>
      <rPr>
        <sz val="14"/>
        <rFont val="微软雅黑"/>
        <charset val="134"/>
      </rPr>
      <t xml:space="preserve"> </t>
    </r>
  </si>
  <si>
    <t>2308116</t>
  </si>
  <si>
    <t>沈长江2308116</t>
  </si>
  <si>
    <t>2107007</t>
  </si>
  <si>
    <t>石路阳2107007</t>
  </si>
  <si>
    <t>2306054</t>
  </si>
  <si>
    <t xml:space="preserve">符礼兵2306054 </t>
  </si>
  <si>
    <t>2307055</t>
  </si>
  <si>
    <t xml:space="preserve">安曲尾2307055 </t>
  </si>
  <si>
    <t>2307054</t>
  </si>
  <si>
    <t xml:space="preserve">安拉则2307054 </t>
  </si>
  <si>
    <t>2209003</t>
  </si>
  <si>
    <t>吴建豪</t>
  </si>
  <si>
    <t>张玉款</t>
  </si>
  <si>
    <t>陈小花</t>
  </si>
  <si>
    <t>10月份正式工餐补</t>
  </si>
  <si>
    <t>班组</t>
  </si>
  <si>
    <t>工号</t>
  </si>
  <si>
    <t>流水线12</t>
  </si>
  <si>
    <t>钱芹</t>
  </si>
  <si>
    <t>宫能武</t>
  </si>
  <si>
    <t>黄敏</t>
  </si>
  <si>
    <t>倪红</t>
  </si>
  <si>
    <t>吴雪梅</t>
  </si>
  <si>
    <t>李纯梅</t>
  </si>
  <si>
    <t>奚月江</t>
  </si>
  <si>
    <t>2007224</t>
  </si>
  <si>
    <t>董社菊</t>
  </si>
  <si>
    <t>赖小清</t>
  </si>
  <si>
    <t>2007190</t>
  </si>
  <si>
    <t>周雪超</t>
  </si>
  <si>
    <t>庞丽霞</t>
  </si>
  <si>
    <t>胡孟雨</t>
  </si>
  <si>
    <t>刘福兰</t>
  </si>
  <si>
    <t>固定板1</t>
  </si>
  <si>
    <t>庄恒平</t>
  </si>
  <si>
    <t xml:space="preserve"> 0005491</t>
  </si>
  <si>
    <t>李丹丹</t>
  </si>
  <si>
    <t>1710070</t>
  </si>
  <si>
    <t>单国升</t>
  </si>
  <si>
    <t>1902480</t>
  </si>
  <si>
    <t>胡银竹</t>
  </si>
  <si>
    <t>2102071</t>
  </si>
  <si>
    <t>邵春丽</t>
  </si>
  <si>
    <t>2202042</t>
  </si>
  <si>
    <t>刘天龙</t>
  </si>
  <si>
    <t>2103529</t>
  </si>
  <si>
    <t>仲伟芹</t>
  </si>
  <si>
    <t>2102093</t>
  </si>
  <si>
    <t>耿美华</t>
  </si>
  <si>
    <t>刘学海</t>
  </si>
  <si>
    <t>张丽丽</t>
  </si>
  <si>
    <t>李金蕊</t>
  </si>
  <si>
    <t>陈义军</t>
  </si>
  <si>
    <t>仲紫璇</t>
  </si>
  <si>
    <t>刘学峰</t>
  </si>
  <si>
    <t>流水线27</t>
  </si>
  <si>
    <t>葛小军</t>
  </si>
  <si>
    <t>1712556</t>
  </si>
  <si>
    <t>朱克亮</t>
  </si>
  <si>
    <t>0004596</t>
  </si>
  <si>
    <t>费祥</t>
  </si>
  <si>
    <t>1712879</t>
  </si>
  <si>
    <t>杨淑君</t>
  </si>
  <si>
    <t>2003403</t>
  </si>
  <si>
    <t>孙宏英</t>
  </si>
  <si>
    <t>0004463</t>
  </si>
  <si>
    <t>周雪平</t>
  </si>
  <si>
    <t>1712321</t>
  </si>
  <si>
    <t>王刘娜</t>
  </si>
  <si>
    <t>1908109</t>
  </si>
  <si>
    <t>赵娟娟</t>
  </si>
  <si>
    <t>0008611</t>
  </si>
  <si>
    <t>杨正军</t>
  </si>
  <si>
    <t>2102037</t>
  </si>
  <si>
    <t>李桂兰</t>
  </si>
  <si>
    <t>2109023</t>
  </si>
  <si>
    <t>王金女</t>
  </si>
  <si>
    <t>2109034</t>
  </si>
  <si>
    <t>杨建新</t>
  </si>
  <si>
    <t>2206042</t>
  </si>
  <si>
    <t>严丽丽</t>
  </si>
  <si>
    <t>2210062</t>
  </si>
  <si>
    <t>闫卫礼</t>
  </si>
  <si>
    <t>2302010</t>
  </si>
  <si>
    <t>韩从昌</t>
  </si>
  <si>
    <t>2307016</t>
  </si>
  <si>
    <t>屈可快</t>
  </si>
  <si>
    <t>2307017</t>
  </si>
  <si>
    <t>马欣豪</t>
  </si>
  <si>
    <t>2307059</t>
  </si>
  <si>
    <t>田莊莊</t>
  </si>
  <si>
    <t>2311055</t>
  </si>
  <si>
    <t>流水线26</t>
  </si>
  <si>
    <t>汪云霞</t>
  </si>
  <si>
    <t xml:space="preserve"> 2012111</t>
  </si>
  <si>
    <t>施章莉</t>
  </si>
  <si>
    <t>祝广玲</t>
  </si>
  <si>
    <t>2010051</t>
  </si>
  <si>
    <t>刘男男</t>
  </si>
  <si>
    <t>卢俊伟</t>
  </si>
  <si>
    <t>2002082</t>
  </si>
  <si>
    <t>梅建新</t>
  </si>
  <si>
    <t>2003344</t>
  </si>
  <si>
    <t>季一平</t>
  </si>
  <si>
    <t>2005078</t>
  </si>
  <si>
    <t>杨梅</t>
  </si>
  <si>
    <t>韩小花</t>
  </si>
  <si>
    <t>孙仙仙</t>
  </si>
  <si>
    <t>张欣宇</t>
  </si>
  <si>
    <t>杨昌尚</t>
  </si>
  <si>
    <t>武自先</t>
  </si>
  <si>
    <t>刘训周</t>
  </si>
  <si>
    <t>李青</t>
  </si>
  <si>
    <t>李霞</t>
  </si>
  <si>
    <t>措达</t>
  </si>
  <si>
    <t>扎西东周</t>
  </si>
  <si>
    <t>杨想来</t>
  </si>
  <si>
    <t>吉胡那清莫</t>
  </si>
  <si>
    <t>李学霞</t>
  </si>
  <si>
    <t>董玉敏</t>
  </si>
  <si>
    <t>赵冬山</t>
  </si>
  <si>
    <t>王爱花</t>
  </si>
  <si>
    <t>张杨杨</t>
  </si>
  <si>
    <t>徐绍涛</t>
  </si>
  <si>
    <t>一汽单板</t>
  </si>
  <si>
    <t>何小云</t>
  </si>
  <si>
    <t>蒋银莉</t>
  </si>
  <si>
    <t>郑涛</t>
  </si>
  <si>
    <t>1807092</t>
  </si>
  <si>
    <t>杨伟桐</t>
  </si>
  <si>
    <t>1902561</t>
  </si>
  <si>
    <t>严子剑</t>
  </si>
  <si>
    <t>1910008</t>
  </si>
  <si>
    <t>徐青青</t>
  </si>
  <si>
    <t>2007223</t>
  </si>
  <si>
    <t>周梦柯</t>
  </si>
  <si>
    <t>2009334</t>
  </si>
  <si>
    <t>李倩</t>
  </si>
  <si>
    <t>2010189</t>
  </si>
  <si>
    <t>陈正芳</t>
  </si>
  <si>
    <t>2102038</t>
  </si>
  <si>
    <t>杨梦男</t>
  </si>
  <si>
    <t>张仕伟</t>
  </si>
  <si>
    <t>固定板2</t>
  </si>
  <si>
    <t xml:space="preserve">王静 </t>
  </si>
  <si>
    <t>胡广秀</t>
  </si>
  <si>
    <t>0001628</t>
  </si>
  <si>
    <t>梁秀芹</t>
  </si>
  <si>
    <t>1808012</t>
  </si>
  <si>
    <t>杨传浩</t>
  </si>
  <si>
    <t>耿爱荣</t>
  </si>
  <si>
    <t>吴云华</t>
  </si>
  <si>
    <t>郭小芳</t>
  </si>
  <si>
    <t>丁春华</t>
  </si>
  <si>
    <t>奚月云</t>
  </si>
  <si>
    <t>王俊杰</t>
  </si>
  <si>
    <t xml:space="preserve">309080 </t>
  </si>
  <si>
    <t>霍献英</t>
  </si>
  <si>
    <t>刘海燕</t>
  </si>
  <si>
    <t xml:space="preserve">2302087 </t>
  </si>
  <si>
    <t>刘卫峰</t>
  </si>
  <si>
    <t>外包</t>
  </si>
  <si>
    <t>黄金超</t>
  </si>
  <si>
    <t>流水线25</t>
  </si>
  <si>
    <t>张利琼</t>
  </si>
  <si>
    <t xml:space="preserve"> 0001324</t>
  </si>
  <si>
    <t>史婷婷</t>
  </si>
  <si>
    <t>龚仁欢</t>
  </si>
  <si>
    <t>刘立春</t>
  </si>
  <si>
    <t>葛娇娇</t>
  </si>
  <si>
    <t>2003396</t>
  </si>
  <si>
    <t>纪梦坤</t>
  </si>
  <si>
    <t>2009212</t>
  </si>
  <si>
    <t>梁国建</t>
  </si>
  <si>
    <t>苏峡</t>
  </si>
  <si>
    <t>舒必花</t>
  </si>
  <si>
    <t>段志山</t>
  </si>
  <si>
    <t>崔森煜</t>
  </si>
  <si>
    <t>马打根</t>
  </si>
  <si>
    <t>田庆荣</t>
  </si>
  <si>
    <t>2009130</t>
  </si>
  <si>
    <t>张宏兵</t>
  </si>
  <si>
    <t>韩代平</t>
  </si>
  <si>
    <t>吴明吉</t>
  </si>
  <si>
    <t>2003312</t>
  </si>
  <si>
    <t>马云瑞</t>
  </si>
  <si>
    <t>姬彦露</t>
  </si>
  <si>
    <t>颜坤</t>
  </si>
  <si>
    <t>陈义喜</t>
  </si>
  <si>
    <t>魏正梅</t>
  </si>
  <si>
    <t>DW车架</t>
  </si>
  <si>
    <t>奚云军</t>
  </si>
  <si>
    <t>罗云福</t>
  </si>
  <si>
    <t>2308017</t>
  </si>
  <si>
    <t>翟俊超</t>
  </si>
  <si>
    <t>DW仪表</t>
  </si>
  <si>
    <t>张国</t>
  </si>
  <si>
    <t>赵媛媛</t>
  </si>
  <si>
    <t>张思怡</t>
  </si>
  <si>
    <t>刘金金</t>
  </si>
  <si>
    <t>2206006</t>
  </si>
  <si>
    <t>DW小线</t>
  </si>
  <si>
    <t>李树森</t>
  </si>
  <si>
    <t>张志宏</t>
  </si>
  <si>
    <t>间接</t>
  </si>
  <si>
    <t>王五星</t>
  </si>
  <si>
    <t>2203089</t>
  </si>
  <si>
    <t>施阿玲</t>
  </si>
  <si>
    <t>1904067</t>
  </si>
  <si>
    <t>杨涛</t>
  </si>
  <si>
    <t>1904054</t>
  </si>
  <si>
    <t>左海庆</t>
  </si>
  <si>
    <t>2302113</t>
  </si>
  <si>
    <t>10月份劳务工餐补</t>
  </si>
  <si>
    <t>李娅娜</t>
  </si>
  <si>
    <t>宋杰</t>
  </si>
  <si>
    <t>陈小东</t>
  </si>
  <si>
    <t>叶宇新</t>
  </si>
  <si>
    <t>陈黄贵</t>
  </si>
  <si>
    <t>2310024</t>
  </si>
  <si>
    <t>张财运</t>
  </si>
  <si>
    <t>李雯雯</t>
  </si>
  <si>
    <t>董仪仁</t>
  </si>
  <si>
    <t>马黄云</t>
  </si>
  <si>
    <t>王鹏佳</t>
  </si>
  <si>
    <t>侯俊阳</t>
  </si>
  <si>
    <t xml:space="preserve">李开明 </t>
  </si>
  <si>
    <t>李宏进</t>
  </si>
  <si>
    <t>小线胡银竹</t>
  </si>
  <si>
    <t>吴青尚</t>
  </si>
  <si>
    <t>崔小玲</t>
  </si>
  <si>
    <t>夏锦凤</t>
  </si>
  <si>
    <t>2309569</t>
  </si>
  <si>
    <t>何红侠</t>
  </si>
  <si>
    <t>刘帅</t>
  </si>
  <si>
    <t>赵宇涛</t>
  </si>
  <si>
    <t>邱巧玲</t>
  </si>
  <si>
    <t>沈轩轩</t>
  </si>
  <si>
    <t>2308104</t>
  </si>
  <si>
    <t>催惠生</t>
  </si>
  <si>
    <t>2310290</t>
  </si>
  <si>
    <t>赵孝琳</t>
  </si>
  <si>
    <t>2310304</t>
  </si>
  <si>
    <t>李国文</t>
  </si>
  <si>
    <t>呼秀英</t>
  </si>
  <si>
    <t>谭克龙</t>
  </si>
  <si>
    <t>黄学文</t>
  </si>
  <si>
    <t>李同飞</t>
  </si>
  <si>
    <t>刘春梅</t>
  </si>
  <si>
    <t>李雪雨</t>
  </si>
  <si>
    <t>徐兰姐</t>
  </si>
  <si>
    <t>王岩法</t>
  </si>
  <si>
    <t>王长军</t>
  </si>
  <si>
    <t>索南多杰</t>
  </si>
  <si>
    <t>尕藏</t>
  </si>
  <si>
    <t>杨常柱</t>
  </si>
  <si>
    <t>凯迪日</t>
  </si>
  <si>
    <t>王伟</t>
  </si>
  <si>
    <t>刘代富</t>
  </si>
  <si>
    <t>刘杰</t>
  </si>
  <si>
    <t>李波</t>
  </si>
  <si>
    <t>程绪冬</t>
  </si>
  <si>
    <t>杨帅</t>
  </si>
  <si>
    <t>关星月</t>
  </si>
  <si>
    <t>闫开领</t>
  </si>
  <si>
    <t>张艳荣</t>
  </si>
  <si>
    <t>吴顺喜</t>
  </si>
  <si>
    <t>张志晶</t>
  </si>
  <si>
    <t>冷智措</t>
  </si>
  <si>
    <t>杨浪</t>
  </si>
  <si>
    <t>安光巧</t>
  </si>
  <si>
    <t>郁在俄</t>
  </si>
  <si>
    <t>王宁</t>
  </si>
  <si>
    <t>多杰措</t>
  </si>
  <si>
    <t>王金玲</t>
  </si>
  <si>
    <t>南措加</t>
  </si>
  <si>
    <t>李自进</t>
  </si>
  <si>
    <t>申景玲</t>
  </si>
  <si>
    <t>王春连</t>
  </si>
  <si>
    <t>吴艳丽</t>
  </si>
  <si>
    <t>万天琼</t>
  </si>
  <si>
    <t>张秋霞</t>
  </si>
  <si>
    <t>杨天贵</t>
  </si>
  <si>
    <t>王跃斌</t>
  </si>
  <si>
    <t>李春</t>
  </si>
  <si>
    <t>2309024</t>
  </si>
  <si>
    <t>曾令明</t>
  </si>
  <si>
    <t>2309035</t>
  </si>
  <si>
    <t>张彦可</t>
  </si>
  <si>
    <t>2309073</t>
  </si>
  <si>
    <t>戚丽勤</t>
  </si>
  <si>
    <t>2309064</t>
  </si>
  <si>
    <t>张玉春</t>
  </si>
  <si>
    <t>2309113</t>
  </si>
  <si>
    <t>舒大斌</t>
  </si>
  <si>
    <t>2309167</t>
  </si>
  <si>
    <t>陈文杰</t>
  </si>
  <si>
    <t>2309230</t>
  </si>
  <si>
    <t>王兴龙</t>
  </si>
  <si>
    <t>2309366</t>
  </si>
  <si>
    <t>张向东</t>
  </si>
  <si>
    <t>2309367</t>
  </si>
  <si>
    <t>吉天旭</t>
  </si>
  <si>
    <t>2309494</t>
  </si>
  <si>
    <t>豆霞霞</t>
  </si>
  <si>
    <t>2309520</t>
  </si>
  <si>
    <t>段建松</t>
  </si>
  <si>
    <t>2309539</t>
  </si>
  <si>
    <t>张礼忠</t>
  </si>
  <si>
    <t>2310045</t>
  </si>
  <si>
    <t>王瑞瑞</t>
  </si>
  <si>
    <t>赵志平</t>
  </si>
  <si>
    <t>2309461</t>
  </si>
  <si>
    <t>韦小牛</t>
  </si>
  <si>
    <t>2309519</t>
  </si>
  <si>
    <t>刘海军</t>
  </si>
  <si>
    <t>2310154</t>
  </si>
  <si>
    <t>张子阳</t>
  </si>
  <si>
    <t>2310221</t>
  </si>
  <si>
    <t>阿力使沙</t>
  </si>
  <si>
    <t>于豪伟</t>
  </si>
  <si>
    <t>2309397</t>
  </si>
  <si>
    <t>戴宗伯</t>
  </si>
  <si>
    <t>2310044</t>
  </si>
  <si>
    <t>王火军</t>
  </si>
  <si>
    <t>2309030</t>
  </si>
  <si>
    <t>刘珂珂</t>
  </si>
  <si>
    <t>2309116</t>
  </si>
  <si>
    <t>吉尔日拉</t>
  </si>
  <si>
    <t>2309536</t>
  </si>
  <si>
    <t>陈雨蝶</t>
  </si>
  <si>
    <t>2309568</t>
  </si>
  <si>
    <t>苏有朋</t>
  </si>
  <si>
    <t>2310008</t>
  </si>
  <si>
    <t>洪杏灵</t>
  </si>
  <si>
    <t>2310021</t>
  </si>
  <si>
    <t>李永昌</t>
  </si>
  <si>
    <t>2310037</t>
  </si>
  <si>
    <t>刘安铭</t>
  </si>
  <si>
    <t>2310084</t>
  </si>
  <si>
    <t>王杰</t>
  </si>
  <si>
    <t>2310083</t>
  </si>
  <si>
    <t>张璐</t>
  </si>
  <si>
    <t>2310112</t>
  </si>
  <si>
    <t>韦杰锋</t>
  </si>
  <si>
    <t>2310211</t>
  </si>
  <si>
    <t>比补鲁三</t>
  </si>
  <si>
    <t>2310192</t>
  </si>
  <si>
    <t>彭茂捷</t>
  </si>
  <si>
    <t>2310222</t>
  </si>
  <si>
    <t>黄金华</t>
  </si>
  <si>
    <t>2310328</t>
  </si>
  <si>
    <t>马岩</t>
  </si>
  <si>
    <t>2309396</t>
  </si>
  <si>
    <t>范芝林</t>
  </si>
  <si>
    <t>2309486</t>
  </si>
  <si>
    <t>张幸旺</t>
  </si>
  <si>
    <t>2309047</t>
  </si>
  <si>
    <t>孙子杰</t>
  </si>
  <si>
    <t>2310325</t>
  </si>
  <si>
    <t>吴天亮</t>
  </si>
  <si>
    <t>2310324</t>
  </si>
  <si>
    <t>黄缨淇</t>
  </si>
  <si>
    <t>2309492</t>
  </si>
  <si>
    <t>韩波</t>
  </si>
  <si>
    <t>2310138</t>
  </si>
  <si>
    <t>白子龙</t>
  </si>
  <si>
    <t>2310189</t>
  </si>
  <si>
    <t>王爱红</t>
  </si>
  <si>
    <t>2310183</t>
  </si>
  <si>
    <t>陈益斌</t>
  </si>
  <si>
    <t>2310050</t>
  </si>
  <si>
    <t>乃古么土杂</t>
  </si>
  <si>
    <t>23095889</t>
  </si>
  <si>
    <t>贾二超</t>
  </si>
  <si>
    <t>2309540</t>
  </si>
  <si>
    <t>张新芝</t>
  </si>
  <si>
    <t>王居霞</t>
  </si>
  <si>
    <t>2309237</t>
  </si>
  <si>
    <t>康庆营</t>
  </si>
  <si>
    <t>2310049</t>
  </si>
  <si>
    <t>李显武</t>
  </si>
  <si>
    <t>2310047</t>
  </si>
  <si>
    <t>樊军锋</t>
  </si>
  <si>
    <t>2310092</t>
  </si>
  <si>
    <t>王文兵</t>
  </si>
  <si>
    <t>2310188</t>
  </si>
  <si>
    <t>林树冬</t>
  </si>
  <si>
    <t>吴翥</t>
  </si>
  <si>
    <t>2310185</t>
  </si>
  <si>
    <t>姬光</t>
  </si>
  <si>
    <t>2310208</t>
  </si>
  <si>
    <t>颜志国</t>
  </si>
  <si>
    <t>2310234</t>
  </si>
  <si>
    <t>总计工时</t>
  </si>
  <si>
    <t>总计天数</t>
  </si>
  <si>
    <t>单板</t>
  </si>
  <si>
    <t xml:space="preserve">赵冬山 </t>
  </si>
  <si>
    <t>翟献英</t>
  </si>
  <si>
    <t>张国辉</t>
  </si>
  <si>
    <t xml:space="preserve">张志宏 </t>
  </si>
  <si>
    <t>石磊</t>
  </si>
  <si>
    <t>质量</t>
  </si>
  <si>
    <t xml:space="preserve"> 0007420</t>
  </si>
  <si>
    <t>付婷</t>
  </si>
  <si>
    <t>120000</t>
  </si>
  <si>
    <t>邓新亮</t>
  </si>
  <si>
    <t>689712</t>
  </si>
  <si>
    <t>顾彩琴</t>
  </si>
  <si>
    <t>69641</t>
  </si>
  <si>
    <t>汪海梁</t>
  </si>
  <si>
    <t>654315</t>
  </si>
  <si>
    <t>刘进飞</t>
  </si>
  <si>
    <t xml:space="preserve"> 698751</t>
  </si>
  <si>
    <t>王晓熙</t>
  </si>
  <si>
    <t>385412</t>
  </si>
  <si>
    <t>丁红兵</t>
  </si>
  <si>
    <t>987145</t>
  </si>
  <si>
    <t>韩耀星</t>
  </si>
  <si>
    <t>6523189</t>
  </si>
  <si>
    <t>穆柯萌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</si>
</sst>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\¥* #,##0_ ;_ \¥* \-#,##0_ ;_ \¥* &quot;-&quot;_ ;_ @_ "/>
    <numFmt numFmtId="177" formatCode="_ \¥* #,##0.00_ ;_ \¥* \-#,##0.00_ ;_ \¥* &quot;-&quot;??_ ;_ @_ "/>
    <numFmt numFmtId="178" formatCode="0.00_ "/>
    <numFmt numFmtId="179" formatCode="d"/>
    <numFmt numFmtId="180" formatCode="aaa"/>
    <numFmt numFmtId="181" formatCode="0.00_);[Red]\(0.00\)"/>
    <numFmt numFmtId="182" formatCode="000000"/>
  </numFmts>
  <fonts count="62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rgb="FF000001"/>
      <name val="宋体"/>
      <charset val="134"/>
    </font>
    <font>
      <sz val="10"/>
      <color rgb="FF000001"/>
      <name val="Arial"/>
      <charset val="134"/>
    </font>
    <font>
      <sz val="12"/>
      <name val="宋体"/>
      <charset val="134"/>
    </font>
    <font>
      <sz val="11"/>
      <color theme="1"/>
      <name val="微软雅黑"/>
      <charset val="134"/>
    </font>
    <font>
      <b/>
      <sz val="12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b/>
      <sz val="20"/>
      <color theme="1"/>
      <name val="等线"/>
      <charset val="134"/>
      <scheme val="minor"/>
    </font>
    <font>
      <b/>
      <sz val="10"/>
      <color rgb="FF00B050"/>
      <name val="宋体"/>
      <charset val="134"/>
    </font>
    <font>
      <b/>
      <sz val="12"/>
      <color theme="1"/>
      <name val="等线"/>
      <charset val="134"/>
      <scheme val="minor"/>
    </font>
    <font>
      <sz val="9"/>
      <color rgb="FFFF0000"/>
      <name val="宋体"/>
      <charset val="134"/>
    </font>
    <font>
      <sz val="12"/>
      <name val="等线"/>
      <charset val="134"/>
    </font>
    <font>
      <b/>
      <sz val="16"/>
      <color theme="1"/>
      <name val="等线"/>
      <charset val="134"/>
      <scheme val="minor"/>
    </font>
    <font>
      <b/>
      <sz val="16"/>
      <name val="等线"/>
      <charset val="134"/>
    </font>
    <font>
      <b/>
      <sz val="12"/>
      <name val="等线"/>
      <charset val="134"/>
    </font>
    <font>
      <b/>
      <sz val="10"/>
      <name val="等线"/>
      <charset val="134"/>
    </font>
    <font>
      <b/>
      <sz val="9"/>
      <color rgb="FFFF0000"/>
      <name val="等线"/>
      <charset val="134"/>
    </font>
    <font>
      <b/>
      <sz val="11"/>
      <name val="等线"/>
      <charset val="134"/>
    </font>
    <font>
      <sz val="14"/>
      <name val="微软雅黑"/>
      <charset val="134"/>
    </font>
    <font>
      <b/>
      <sz val="16"/>
      <name val="等线"/>
      <charset val="134"/>
      <scheme val="minor"/>
    </font>
    <font>
      <b/>
      <sz val="12"/>
      <name val="等线"/>
      <charset val="134"/>
      <scheme val="minor"/>
    </font>
    <font>
      <b/>
      <sz val="12"/>
      <color theme="1"/>
      <name val="等线"/>
      <charset val="134"/>
    </font>
    <font>
      <b/>
      <sz val="12"/>
      <color rgb="FFFF0000"/>
      <name val="等线"/>
      <charset val="134"/>
    </font>
    <font>
      <b/>
      <sz val="9"/>
      <name val="等线"/>
      <charset val="134"/>
    </font>
    <font>
      <sz val="12"/>
      <color rgb="FFFF0000"/>
      <name val="等线"/>
      <charset val="134"/>
    </font>
    <font>
      <sz val="12"/>
      <color theme="1"/>
      <name val="等线"/>
      <charset val="134"/>
    </font>
    <font>
      <b/>
      <sz val="16"/>
      <color theme="1"/>
      <name val="等线"/>
      <charset val="134"/>
    </font>
    <font>
      <b/>
      <sz val="10"/>
      <color theme="1"/>
      <name val="等线"/>
      <charset val="134"/>
    </font>
    <font>
      <b/>
      <sz val="9"/>
      <color theme="1"/>
      <name val="等线"/>
      <charset val="134"/>
    </font>
    <font>
      <b/>
      <sz val="10"/>
      <color rgb="FF00B0F0"/>
      <name val="等线"/>
      <charset val="134"/>
    </font>
    <font>
      <sz val="12"/>
      <name val="黑体"/>
      <charset val="134"/>
    </font>
    <font>
      <sz val="12"/>
      <color theme="1"/>
      <name val="宋体"/>
      <charset val="134"/>
    </font>
    <font>
      <b/>
      <sz val="12"/>
      <color rgb="FF00B0F0"/>
      <name val="等线"/>
      <charset val="134"/>
    </font>
    <font>
      <sz val="9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4"/>
      <color rgb="FFFF0000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7320474868007"/>
        <bgColor indexed="64"/>
      </patternFill>
    </fill>
    <fill>
      <patternFill patternType="solid">
        <fgColor theme="9" tint="0.39838862269966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9">
    <xf numFmtId="0" fontId="0" fillId="0" borderId="0">
      <alignment vertical="center"/>
    </xf>
    <xf numFmtId="42" fontId="40" fillId="0" borderId="0" applyFont="0" applyFill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2" fillId="12" borderId="15" applyNumberFormat="0" applyAlignment="0" applyProtection="0">
      <alignment vertical="center"/>
    </xf>
    <xf numFmtId="44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43" fontId="40" fillId="0" borderId="0" applyFont="0" applyFill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9" fontId="40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0" fillId="16" borderId="16" applyNumberFormat="0" applyFont="0" applyAlignment="0" applyProtection="0">
      <alignment vertical="center"/>
    </xf>
    <xf numFmtId="0" fontId="47" fillId="0" borderId="0"/>
    <xf numFmtId="0" fontId="44" fillId="17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7" fillId="0" borderId="0"/>
    <xf numFmtId="0" fontId="51" fillId="0" borderId="0" applyNumberFormat="0" applyFill="0" applyBorder="0" applyAlignment="0" applyProtection="0">
      <alignment vertical="center"/>
    </xf>
    <xf numFmtId="0" fontId="52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8" fillId="0" borderId="18" applyNumberFormat="0" applyFill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54" fillId="20" borderId="19" applyNumberFormat="0" applyAlignment="0" applyProtection="0">
      <alignment vertical="center"/>
    </xf>
    <xf numFmtId="0" fontId="55" fillId="20" borderId="15" applyNumberFormat="0" applyAlignment="0" applyProtection="0">
      <alignment vertical="center"/>
    </xf>
    <xf numFmtId="0" fontId="56" fillId="21" borderId="20" applyNumberFormat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8" fillId="0" borderId="22" applyNumberFormat="0" applyFill="0" applyAlignment="0" applyProtection="0">
      <alignment vertical="center"/>
    </xf>
    <xf numFmtId="0" fontId="59" fillId="24" borderId="0" applyNumberFormat="0" applyBorder="0" applyAlignment="0" applyProtection="0">
      <alignment vertical="center"/>
    </xf>
    <xf numFmtId="0" fontId="60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9" fillId="0" borderId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41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44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7" fillId="0" borderId="0">
      <alignment vertical="center"/>
    </xf>
    <xf numFmtId="0" fontId="41" fillId="35" borderId="0" applyNumberFormat="0" applyBorder="0" applyAlignment="0" applyProtection="0">
      <alignment vertical="center"/>
    </xf>
    <xf numFmtId="0" fontId="47" fillId="0" borderId="0"/>
    <xf numFmtId="0" fontId="44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41" fillId="37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7" fillId="0" borderId="0"/>
    <xf numFmtId="0" fontId="44" fillId="3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47" fillId="0" borderId="0"/>
    <xf numFmtId="176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177" fontId="47" fillId="0" borderId="0" applyFont="0" applyFill="0" applyBorder="0" applyAlignment="0" applyProtection="0">
      <alignment vertical="center"/>
    </xf>
  </cellStyleXfs>
  <cellXfs count="22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0" xfId="0" applyNumberFormat="1">
      <alignment vertical="center"/>
    </xf>
    <xf numFmtId="0" fontId="6" fillId="2" borderId="1" xfId="0" applyFont="1" applyFill="1" applyBorder="1" applyAlignment="1">
      <alignment horizontal="center" vertical="center"/>
    </xf>
    <xf numFmtId="49" fontId="0" fillId="4" borderId="0" xfId="0" applyNumberFormat="1" applyFill="1">
      <alignment vertical="center"/>
    </xf>
    <xf numFmtId="49" fontId="0" fillId="0" borderId="0" xfId="0" applyNumberFormat="1" applyAlignment="1"/>
    <xf numFmtId="0" fontId="7" fillId="0" borderId="0" xfId="0" applyFont="1" applyAlignment="1"/>
    <xf numFmtId="0" fontId="3" fillId="4" borderId="1" xfId="0" applyFont="1" applyFill="1" applyBorder="1" applyAlignment="1">
      <alignment horizontal="center" vertical="center"/>
    </xf>
    <xf numFmtId="49" fontId="8" fillId="4" borderId="0" xfId="0" applyNumberFormat="1" applyFont="1" applyFill="1" applyAlignment="1"/>
    <xf numFmtId="0" fontId="7" fillId="4" borderId="0" xfId="0" applyFont="1" applyFill="1" applyAlignment="1"/>
    <xf numFmtId="0" fontId="1" fillId="5" borderId="1" xfId="0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8" fontId="2" fillId="5" borderId="1" xfId="0" applyNumberFormat="1" applyFont="1" applyFill="1" applyBorder="1" applyAlignment="1">
      <alignment horizontal="center" vertical="center"/>
    </xf>
    <xf numFmtId="49" fontId="9" fillId="2" borderId="0" xfId="58" applyNumberFormat="1" applyFill="1" applyAlignment="1"/>
    <xf numFmtId="49" fontId="0" fillId="4" borderId="0" xfId="0" applyNumberFormat="1" applyFill="1" applyAlignment="1"/>
    <xf numFmtId="49" fontId="8" fillId="0" borderId="0" xfId="0" applyNumberFormat="1" applyFont="1" applyAlignment="1"/>
    <xf numFmtId="0" fontId="6" fillId="6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0" fillId="0" borderId="0" xfId="0" applyAlignment="1"/>
    <xf numFmtId="0" fontId="9" fillId="0" borderId="0" xfId="58" applyAlignment="1">
      <alignment horizontal="center" vertical="center"/>
    </xf>
    <xf numFmtId="49" fontId="9" fillId="4" borderId="0" xfId="58" applyNumberFormat="1" applyFill="1" applyAlignment="1" applyProtection="1">
      <alignment horizontal="center"/>
      <protection locked="0"/>
    </xf>
    <xf numFmtId="0" fontId="0" fillId="4" borderId="0" xfId="0" applyFill="1">
      <alignment vertical="center"/>
    </xf>
    <xf numFmtId="0" fontId="3" fillId="2" borderId="1" xfId="0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>
      <alignment vertical="center"/>
    </xf>
    <xf numFmtId="0" fontId="11" fillId="3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4" fillId="0" borderId="1" xfId="58" applyFont="1" applyBorder="1" applyAlignment="1" applyProtection="1">
      <alignment horizontal="center"/>
      <protection locked="0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left" vertical="center"/>
    </xf>
    <xf numFmtId="179" fontId="9" fillId="0" borderId="0" xfId="58" applyNumberFormat="1" applyAlignment="1"/>
    <xf numFmtId="180" fontId="9" fillId="0" borderId="0" xfId="58" applyNumberFormat="1" applyAlignment="1"/>
    <xf numFmtId="0" fontId="16" fillId="0" borderId="0" xfId="58" applyFont="1" applyAlignment="1" applyProtection="1">
      <protection locked="0"/>
    </xf>
    <xf numFmtId="49" fontId="9" fillId="0" borderId="0" xfId="58" applyNumberFormat="1" applyAlignment="1">
      <alignment horizontal="left"/>
    </xf>
    <xf numFmtId="0" fontId="17" fillId="0" borderId="0" xfId="58" applyFont="1" applyAlignment="1"/>
    <xf numFmtId="0" fontId="9" fillId="0" borderId="0" xfId="58" applyAlignment="1"/>
    <xf numFmtId="181" fontId="17" fillId="0" borderId="0" xfId="58" applyNumberFormat="1" applyFont="1" applyAlignment="1"/>
    <xf numFmtId="49" fontId="9" fillId="0" borderId="0" xfId="58" applyNumberFormat="1" applyAlignment="1"/>
    <xf numFmtId="0" fontId="18" fillId="2" borderId="0" xfId="0" applyFont="1" applyFill="1">
      <alignment vertical="center"/>
    </xf>
    <xf numFmtId="0" fontId="18" fillId="2" borderId="0" xfId="0" applyFont="1" applyFill="1" applyAlignment="1">
      <alignment horizontal="right" vertical="center"/>
    </xf>
    <xf numFmtId="0" fontId="18" fillId="2" borderId="0" xfId="0" applyFont="1" applyFill="1" applyAlignment="1">
      <alignment horizontal="left" vertical="center"/>
    </xf>
    <xf numFmtId="0" fontId="19" fillId="0" borderId="3" xfId="58" applyFont="1" applyBorder="1" applyAlignment="1">
      <alignment horizontal="center" vertical="center"/>
    </xf>
    <xf numFmtId="0" fontId="9" fillId="0" borderId="0" xfId="58" applyAlignment="1">
      <alignment horizontal="left"/>
    </xf>
    <xf numFmtId="0" fontId="20" fillId="0" borderId="4" xfId="58" applyFont="1" applyBorder="1" applyAlignment="1">
      <alignment horizontal="center" vertical="center"/>
    </xf>
    <xf numFmtId="0" fontId="20" fillId="0" borderId="5" xfId="58" applyFont="1" applyBorder="1" applyAlignment="1">
      <alignment horizontal="center" vertical="center"/>
    </xf>
    <xf numFmtId="0" fontId="19" fillId="0" borderId="4" xfId="58" applyFont="1" applyBorder="1" applyAlignment="1">
      <alignment horizontal="center" vertical="center"/>
    </xf>
    <xf numFmtId="0" fontId="19" fillId="0" borderId="5" xfId="58" applyFont="1" applyBorder="1" applyAlignment="1">
      <alignment horizontal="center" vertical="center"/>
    </xf>
    <xf numFmtId="0" fontId="20" fillId="0" borderId="6" xfId="58" applyFont="1" applyBorder="1" applyAlignment="1">
      <alignment horizontal="center" vertical="center"/>
    </xf>
    <xf numFmtId="0" fontId="20" fillId="0" borderId="2" xfId="58" applyFont="1" applyBorder="1" applyAlignment="1">
      <alignment horizontal="center" vertical="center"/>
    </xf>
    <xf numFmtId="0" fontId="19" fillId="0" borderId="6" xfId="58" applyFont="1" applyBorder="1" applyAlignment="1">
      <alignment horizontal="center" vertical="center"/>
    </xf>
    <xf numFmtId="0" fontId="19" fillId="0" borderId="2" xfId="58" applyFont="1" applyBorder="1" applyAlignment="1">
      <alignment horizontal="center" vertical="center"/>
    </xf>
    <xf numFmtId="179" fontId="9" fillId="0" borderId="0" xfId="58" applyNumberFormat="1" applyAlignment="1">
      <alignment horizontal="center"/>
    </xf>
    <xf numFmtId="0" fontId="20" fillId="0" borderId="7" xfId="58" applyFont="1" applyBorder="1" applyAlignment="1">
      <alignment horizontal="center" vertical="center" wrapText="1"/>
    </xf>
    <xf numFmtId="179" fontId="20" fillId="0" borderId="1" xfId="58" applyNumberFormat="1" applyFont="1" applyBorder="1" applyAlignment="1">
      <alignment horizontal="center" vertical="center" wrapText="1"/>
    </xf>
    <xf numFmtId="179" fontId="20" fillId="2" borderId="1" xfId="58" applyNumberFormat="1" applyFont="1" applyFill="1" applyBorder="1" applyAlignment="1">
      <alignment horizontal="center" vertical="center"/>
    </xf>
    <xf numFmtId="180" fontId="9" fillId="0" borderId="0" xfId="58" applyNumberFormat="1" applyAlignment="1">
      <alignment horizontal="center"/>
    </xf>
    <xf numFmtId="0" fontId="20" fillId="0" borderId="8" xfId="58" applyFont="1" applyBorder="1" applyAlignment="1">
      <alignment horizontal="center" vertical="center" wrapText="1"/>
    </xf>
    <xf numFmtId="180" fontId="20" fillId="0" borderId="1" xfId="58" applyNumberFormat="1" applyFont="1" applyBorder="1" applyAlignment="1">
      <alignment horizontal="center" vertical="center" wrapText="1"/>
    </xf>
    <xf numFmtId="180" fontId="20" fillId="2" borderId="1" xfId="58" applyNumberFormat="1" applyFont="1" applyFill="1" applyBorder="1" applyAlignment="1">
      <alignment horizontal="center" vertical="center"/>
    </xf>
    <xf numFmtId="49" fontId="9" fillId="0" borderId="0" xfId="58" applyNumberFormat="1" applyAlignment="1">
      <alignment horizontal="center"/>
    </xf>
    <xf numFmtId="0" fontId="17" fillId="2" borderId="9" xfId="58" applyFont="1" applyFill="1" applyBorder="1" applyAlignment="1">
      <alignment horizontal="center" vertical="center" wrapText="1"/>
    </xf>
    <xf numFmtId="0" fontId="20" fillId="0" borderId="1" xfId="58" applyFont="1" applyBorder="1" applyAlignment="1">
      <alignment horizontal="center" vertical="center"/>
    </xf>
    <xf numFmtId="0" fontId="20" fillId="2" borderId="1" xfId="58" applyFont="1" applyFill="1" applyBorder="1" applyAlignment="1">
      <alignment horizontal="center" vertical="center"/>
    </xf>
    <xf numFmtId="0" fontId="17" fillId="2" borderId="7" xfId="58" applyFont="1" applyFill="1" applyBorder="1" applyAlignment="1">
      <alignment horizontal="center" vertical="center" wrapText="1"/>
    </xf>
    <xf numFmtId="0" fontId="17" fillId="2" borderId="8" xfId="58" applyFont="1" applyFill="1" applyBorder="1" applyAlignment="1">
      <alignment horizontal="center" vertical="center" wrapText="1"/>
    </xf>
    <xf numFmtId="0" fontId="20" fillId="7" borderId="1" xfId="58" applyFont="1" applyFill="1" applyBorder="1" applyAlignment="1">
      <alignment horizontal="center" vertical="center"/>
    </xf>
    <xf numFmtId="0" fontId="20" fillId="2" borderId="9" xfId="58" applyFont="1" applyFill="1" applyBorder="1" applyAlignment="1">
      <alignment horizontal="center" vertical="center" wrapText="1"/>
    </xf>
    <xf numFmtId="0" fontId="20" fillId="2" borderId="7" xfId="58" applyFont="1" applyFill="1" applyBorder="1" applyAlignment="1">
      <alignment horizontal="center" vertical="center" wrapText="1"/>
    </xf>
    <xf numFmtId="0" fontId="20" fillId="2" borderId="8" xfId="58" applyFont="1" applyFill="1" applyBorder="1" applyAlignment="1">
      <alignment horizontal="center" vertical="center" wrapText="1"/>
    </xf>
    <xf numFmtId="0" fontId="20" fillId="0" borderId="9" xfId="58" applyFont="1" applyBorder="1" applyAlignment="1">
      <alignment horizontal="center" vertical="center" wrapText="1"/>
    </xf>
    <xf numFmtId="0" fontId="21" fillId="0" borderId="1" xfId="58" applyFont="1" applyBorder="1" applyAlignment="1">
      <alignment horizontal="center" vertical="center"/>
    </xf>
    <xf numFmtId="49" fontId="16" fillId="0" borderId="0" xfId="58" applyNumberFormat="1" applyFont="1" applyAlignment="1" applyProtection="1">
      <protection locked="0"/>
    </xf>
    <xf numFmtId="0" fontId="22" fillId="2" borderId="1" xfId="58" applyFont="1" applyFill="1" applyBorder="1" applyAlignment="1" applyProtection="1">
      <alignment horizontal="center" vertical="center"/>
      <protection locked="0"/>
    </xf>
    <xf numFmtId="0" fontId="22" fillId="0" borderId="1" xfId="58" applyFont="1" applyBorder="1" applyAlignment="1" applyProtection="1">
      <alignment horizontal="center" vertical="center"/>
      <protection locked="0"/>
    </xf>
    <xf numFmtId="0" fontId="22" fillId="0" borderId="1" xfId="58" applyFont="1" applyBorder="1" applyAlignment="1">
      <alignment horizontal="center" vertical="center"/>
    </xf>
    <xf numFmtId="0" fontId="23" fillId="0" borderId="10" xfId="58" applyFont="1" applyBorder="1" applyAlignment="1">
      <alignment horizontal="center" vertical="center"/>
    </xf>
    <xf numFmtId="0" fontId="23" fillId="0" borderId="3" xfId="58" applyFont="1" applyBorder="1" applyAlignment="1">
      <alignment horizontal="center" vertical="center"/>
    </xf>
    <xf numFmtId="0" fontId="19" fillId="0" borderId="11" xfId="58" applyFont="1" applyBorder="1" applyAlignment="1">
      <alignment horizontal="center" vertical="center"/>
    </xf>
    <xf numFmtId="0" fontId="19" fillId="0" borderId="12" xfId="58" applyFont="1" applyBorder="1" applyAlignment="1">
      <alignment horizontal="center" vertical="center"/>
    </xf>
    <xf numFmtId="0" fontId="20" fillId="0" borderId="4" xfId="58" applyFont="1" applyBorder="1" applyAlignment="1" applyProtection="1">
      <alignment horizontal="center" vertical="center"/>
      <protection locked="0"/>
    </xf>
    <xf numFmtId="0" fontId="20" fillId="0" borderId="5" xfId="58" applyFont="1" applyBorder="1" applyAlignment="1" applyProtection="1">
      <alignment horizontal="center" vertical="center"/>
      <protection locked="0"/>
    </xf>
    <xf numFmtId="0" fontId="20" fillId="0" borderId="6" xfId="58" applyFont="1" applyBorder="1" applyAlignment="1" applyProtection="1">
      <alignment horizontal="center" vertical="center"/>
      <protection locked="0"/>
    </xf>
    <xf numFmtId="0" fontId="20" fillId="0" borderId="2" xfId="58" applyFont="1" applyBorder="1" applyAlignment="1" applyProtection="1">
      <alignment horizontal="center" vertical="center"/>
      <protection locked="0"/>
    </xf>
    <xf numFmtId="0" fontId="19" fillId="0" borderId="13" xfId="58" applyFont="1" applyBorder="1" applyAlignment="1">
      <alignment horizontal="center" vertical="center"/>
    </xf>
    <xf numFmtId="0" fontId="20" fillId="0" borderId="11" xfId="58" applyFont="1" applyBorder="1" applyAlignment="1" applyProtection="1">
      <alignment horizontal="center" vertical="center"/>
      <protection locked="0"/>
    </xf>
    <xf numFmtId="0" fontId="20" fillId="0" borderId="12" xfId="58" applyFont="1" applyBorder="1" applyAlignment="1" applyProtection="1">
      <alignment horizontal="center" vertical="center"/>
      <protection locked="0"/>
    </xf>
    <xf numFmtId="179" fontId="20" fillId="0" borderId="9" xfId="58" applyNumberFormat="1" applyFont="1" applyBorder="1" applyAlignment="1">
      <alignment horizontal="center" vertical="center" wrapText="1"/>
    </xf>
    <xf numFmtId="179" fontId="20" fillId="0" borderId="8" xfId="58" applyNumberFormat="1" applyFont="1" applyBorder="1" applyAlignment="1">
      <alignment horizontal="center" vertical="center" wrapText="1"/>
    </xf>
    <xf numFmtId="0" fontId="20" fillId="3" borderId="9" xfId="58" applyFont="1" applyFill="1" applyBorder="1" applyAlignment="1">
      <alignment horizontal="center" vertical="center"/>
    </xf>
    <xf numFmtId="181" fontId="20" fillId="0" borderId="9" xfId="58" applyNumberFormat="1" applyFont="1" applyBorder="1" applyAlignment="1" applyProtection="1">
      <alignment horizontal="center" vertical="center"/>
      <protection locked="0"/>
    </xf>
    <xf numFmtId="0" fontId="20" fillId="3" borderId="7" xfId="58" applyFont="1" applyFill="1" applyBorder="1" applyAlignment="1">
      <alignment horizontal="center" vertical="center"/>
    </xf>
    <xf numFmtId="181" fontId="20" fillId="0" borderId="7" xfId="58" applyNumberFormat="1" applyFont="1" applyBorder="1" applyAlignment="1" applyProtection="1">
      <alignment horizontal="center" vertical="center"/>
      <protection locked="0"/>
    </xf>
    <xf numFmtId="0" fontId="20" fillId="3" borderId="8" xfId="58" applyFont="1" applyFill="1" applyBorder="1" applyAlignment="1">
      <alignment horizontal="center" vertical="center"/>
    </xf>
    <xf numFmtId="181" fontId="20" fillId="0" borderId="8" xfId="58" applyNumberFormat="1" applyFont="1" applyBorder="1" applyAlignment="1" applyProtection="1">
      <alignment horizontal="center" vertical="center"/>
      <protection locked="0"/>
    </xf>
    <xf numFmtId="181" fontId="21" fillId="0" borderId="1" xfId="58" applyNumberFormat="1" applyFont="1" applyBorder="1" applyAlignment="1">
      <alignment horizontal="center" vertical="center"/>
    </xf>
    <xf numFmtId="181" fontId="22" fillId="0" borderId="1" xfId="58" applyNumberFormat="1" applyFont="1" applyBorder="1" applyAlignment="1" applyProtection="1">
      <alignment horizontal="center" vertical="center"/>
      <protection locked="0"/>
    </xf>
    <xf numFmtId="0" fontId="23" fillId="0" borderId="13" xfId="58" applyFont="1" applyBorder="1" applyAlignment="1">
      <alignment horizontal="center" vertical="center"/>
    </xf>
    <xf numFmtId="0" fontId="24" fillId="2" borderId="9" xfId="58" applyFont="1" applyFill="1" applyBorder="1" applyAlignment="1">
      <alignment horizontal="center" vertical="center" wrapText="1"/>
    </xf>
    <xf numFmtId="0" fontId="24" fillId="2" borderId="7" xfId="58" applyFont="1" applyFill="1" applyBorder="1" applyAlignment="1">
      <alignment horizontal="center" vertical="center" wrapText="1"/>
    </xf>
    <xf numFmtId="0" fontId="24" fillId="2" borderId="8" xfId="58" applyFont="1" applyFill="1" applyBorder="1" applyAlignment="1">
      <alignment horizontal="center" vertical="center" wrapText="1"/>
    </xf>
    <xf numFmtId="0" fontId="24" fillId="0" borderId="9" xfId="58" applyFont="1" applyBorder="1" applyAlignment="1">
      <alignment horizontal="center" vertical="center" wrapText="1"/>
    </xf>
    <xf numFmtId="0" fontId="24" fillId="0" borderId="7" xfId="58" applyFont="1" applyBorder="1" applyAlignment="1">
      <alignment horizontal="center" vertical="center" wrapText="1"/>
    </xf>
    <xf numFmtId="0" fontId="24" fillId="0" borderId="8" xfId="58" applyFont="1" applyBorder="1" applyAlignment="1">
      <alignment horizontal="center" vertical="center" wrapText="1"/>
    </xf>
    <xf numFmtId="0" fontId="17" fillId="2" borderId="0" xfId="58" applyFont="1" applyFill="1" applyAlignment="1"/>
    <xf numFmtId="0" fontId="25" fillId="2" borderId="0" xfId="0" applyFont="1" applyFill="1" applyAlignment="1">
      <alignment horizontal="right" vertical="center"/>
    </xf>
    <xf numFmtId="0" fontId="25" fillId="2" borderId="0" xfId="0" applyFont="1" applyFill="1">
      <alignment vertical="center"/>
    </xf>
    <xf numFmtId="179" fontId="20" fillId="0" borderId="1" xfId="58" applyNumberFormat="1" applyFont="1" applyBorder="1" applyAlignment="1" applyProtection="1">
      <alignment horizontal="center" vertical="center" wrapText="1"/>
      <protection locked="0"/>
    </xf>
    <xf numFmtId="180" fontId="20" fillId="0" borderId="1" xfId="58" applyNumberFormat="1" applyFont="1" applyBorder="1" applyAlignment="1" applyProtection="1">
      <alignment horizontal="center" vertical="center" wrapText="1"/>
      <protection locked="0"/>
    </xf>
    <xf numFmtId="49" fontId="8" fillId="0" borderId="0" xfId="0" applyNumberFormat="1" applyFont="1" applyAlignment="1">
      <alignment horizontal="center"/>
    </xf>
    <xf numFmtId="0" fontId="26" fillId="2" borderId="9" xfId="58" applyFont="1" applyFill="1" applyBorder="1" applyAlignment="1">
      <alignment horizontal="center" vertical="center" wrapText="1"/>
    </xf>
    <xf numFmtId="0" fontId="26" fillId="2" borderId="7" xfId="58" applyFont="1" applyFill="1" applyBorder="1" applyAlignment="1">
      <alignment horizontal="center" vertical="center" wrapText="1"/>
    </xf>
    <xf numFmtId="0" fontId="26" fillId="2" borderId="8" xfId="58" applyFont="1" applyFill="1" applyBorder="1" applyAlignment="1">
      <alignment horizontal="center" vertical="center" wrapText="1"/>
    </xf>
    <xf numFmtId="182" fontId="9" fillId="0" borderId="0" xfId="58" applyNumberFormat="1" applyAlignment="1">
      <alignment horizontal="center"/>
    </xf>
    <xf numFmtId="0" fontId="27" fillId="2" borderId="9" xfId="58" applyFont="1" applyFill="1" applyBorder="1" applyAlignment="1">
      <alignment horizontal="center" vertical="center" wrapText="1"/>
    </xf>
    <xf numFmtId="0" fontId="27" fillId="2" borderId="7" xfId="58" applyFont="1" applyFill="1" applyBorder="1" applyAlignment="1">
      <alignment horizontal="center" vertical="center" wrapText="1"/>
    </xf>
    <xf numFmtId="0" fontId="27" fillId="2" borderId="8" xfId="58" applyFont="1" applyFill="1" applyBorder="1" applyAlignment="1">
      <alignment horizontal="center" vertical="center" wrapText="1"/>
    </xf>
    <xf numFmtId="0" fontId="9" fillId="0" borderId="0" xfId="58" applyAlignment="1">
      <alignment horizontal="center"/>
    </xf>
    <xf numFmtId="0" fontId="28" fillId="2" borderId="9" xfId="58" applyFont="1" applyFill="1" applyBorder="1" applyAlignment="1">
      <alignment horizontal="center" vertical="center" wrapText="1"/>
    </xf>
    <xf numFmtId="0" fontId="28" fillId="2" borderId="7" xfId="58" applyFont="1" applyFill="1" applyBorder="1" applyAlignment="1">
      <alignment horizontal="center" vertical="center" wrapText="1"/>
    </xf>
    <xf numFmtId="0" fontId="28" fillId="2" borderId="8" xfId="58" applyFont="1" applyFill="1" applyBorder="1" applyAlignment="1">
      <alignment horizontal="center" vertical="center" wrapText="1"/>
    </xf>
    <xf numFmtId="0" fontId="20" fillId="4" borderId="1" xfId="58" applyFont="1" applyFill="1" applyBorder="1" applyAlignment="1">
      <alignment horizontal="center" vertical="center"/>
    </xf>
    <xf numFmtId="181" fontId="20" fillId="0" borderId="9" xfId="58" applyNumberFormat="1" applyFont="1" applyBorder="1" applyAlignment="1" applyProtection="1">
      <alignment horizontal="center" vertical="center" wrapText="1"/>
      <protection locked="0"/>
    </xf>
    <xf numFmtId="181" fontId="20" fillId="0" borderId="8" xfId="58" applyNumberFormat="1" applyFont="1" applyBorder="1" applyAlignment="1" applyProtection="1">
      <alignment horizontal="center" vertical="center" wrapText="1"/>
      <protection locked="0"/>
    </xf>
    <xf numFmtId="0" fontId="21" fillId="2" borderId="1" xfId="58" applyFont="1" applyFill="1" applyBorder="1" applyAlignment="1">
      <alignment horizontal="center" vertical="center"/>
    </xf>
    <xf numFmtId="49" fontId="16" fillId="0" borderId="0" xfId="58" applyNumberFormat="1" applyFont="1" applyAlignment="1" applyProtection="1">
      <alignment horizontal="center"/>
      <protection locked="0"/>
    </xf>
    <xf numFmtId="0" fontId="29" fillId="0" borderId="1" xfId="58" applyFont="1" applyBorder="1" applyAlignment="1">
      <alignment horizontal="center" vertical="center"/>
    </xf>
    <xf numFmtId="0" fontId="30" fillId="0" borderId="1" xfId="58" applyFont="1" applyBorder="1" applyAlignment="1">
      <alignment horizontal="center"/>
    </xf>
    <xf numFmtId="0" fontId="21" fillId="3" borderId="1" xfId="58" applyFont="1" applyFill="1" applyBorder="1" applyAlignment="1">
      <alignment horizontal="center" vertical="center"/>
    </xf>
    <xf numFmtId="182" fontId="9" fillId="0" borderId="0" xfId="58" applyNumberFormat="1" applyAlignment="1"/>
    <xf numFmtId="49" fontId="10" fillId="0" borderId="1" xfId="0" applyNumberFormat="1" applyFont="1" applyBorder="1" applyAlignment="1">
      <alignment horizontal="center" vertical="center"/>
    </xf>
    <xf numFmtId="0" fontId="27" fillId="2" borderId="1" xfId="58" applyFont="1" applyFill="1" applyBorder="1" applyAlignment="1">
      <alignment horizontal="center" vertical="center"/>
    </xf>
    <xf numFmtId="0" fontId="27" fillId="7" borderId="1" xfId="58" applyFont="1" applyFill="1" applyBorder="1" applyAlignment="1">
      <alignment horizontal="center" vertical="center"/>
    </xf>
    <xf numFmtId="49" fontId="9" fillId="0" borderId="0" xfId="58" applyNumberFormat="1" applyAlignment="1">
      <alignment horizontal="center" vertical="center"/>
    </xf>
    <xf numFmtId="0" fontId="31" fillId="0" borderId="0" xfId="58" applyFont="1" applyAlignment="1"/>
    <xf numFmtId="0" fontId="32" fillId="0" borderId="4" xfId="58" applyFont="1" applyBorder="1" applyAlignment="1">
      <alignment horizontal="center" vertical="center"/>
    </xf>
    <xf numFmtId="0" fontId="32" fillId="0" borderId="5" xfId="58" applyFont="1" applyBorder="1" applyAlignment="1">
      <alignment horizontal="center" vertical="center"/>
    </xf>
    <xf numFmtId="0" fontId="32" fillId="0" borderId="6" xfId="58" applyFont="1" applyBorder="1" applyAlignment="1">
      <alignment horizontal="center" vertical="center"/>
    </xf>
    <xf numFmtId="0" fontId="32" fillId="0" borderId="2" xfId="58" applyFont="1" applyBorder="1" applyAlignment="1">
      <alignment horizontal="center" vertical="center"/>
    </xf>
    <xf numFmtId="179" fontId="9" fillId="0" borderId="0" xfId="58" applyNumberFormat="1" applyAlignment="1">
      <alignment horizontal="center" vertical="center"/>
    </xf>
    <xf numFmtId="179" fontId="27" fillId="2" borderId="1" xfId="58" applyNumberFormat="1" applyFont="1" applyFill="1" applyBorder="1" applyAlignment="1">
      <alignment horizontal="center" vertical="center"/>
    </xf>
    <xf numFmtId="180" fontId="9" fillId="0" borderId="0" xfId="58" applyNumberFormat="1" applyAlignment="1">
      <alignment horizontal="center" vertical="center"/>
    </xf>
    <xf numFmtId="180" fontId="27" fillId="2" borderId="1" xfId="58" applyNumberFormat="1" applyFont="1" applyFill="1" applyBorder="1" applyAlignment="1">
      <alignment horizontal="center" vertical="center"/>
    </xf>
    <xf numFmtId="182" fontId="9" fillId="0" borderId="0" xfId="58" applyNumberFormat="1" applyAlignment="1">
      <alignment horizontal="center" vertical="center"/>
    </xf>
    <xf numFmtId="0" fontId="32" fillId="0" borderId="11" xfId="58" applyFont="1" applyBorder="1" applyAlignment="1">
      <alignment horizontal="center" vertical="center"/>
    </xf>
    <xf numFmtId="0" fontId="32" fillId="0" borderId="12" xfId="58" applyFont="1" applyBorder="1" applyAlignment="1">
      <alignment horizontal="center" vertical="center"/>
    </xf>
    <xf numFmtId="0" fontId="33" fillId="0" borderId="1" xfId="58" applyFont="1" applyBorder="1" applyAlignment="1">
      <alignment horizontal="center" vertical="center"/>
    </xf>
    <xf numFmtId="49" fontId="16" fillId="0" borderId="0" xfId="58" applyNumberFormat="1" applyFont="1" applyAlignment="1" applyProtection="1">
      <alignment horizontal="center" vertical="center"/>
      <protection locked="0"/>
    </xf>
    <xf numFmtId="0" fontId="34" fillId="0" borderId="1" xfId="58" applyFont="1" applyBorder="1" applyAlignment="1">
      <alignment horizontal="center" vertical="center"/>
    </xf>
    <xf numFmtId="0" fontId="31" fillId="0" borderId="1" xfId="58" applyFont="1" applyBorder="1" applyAlignment="1">
      <alignment horizontal="center"/>
    </xf>
    <xf numFmtId="0" fontId="31" fillId="2" borderId="0" xfId="58" applyFont="1" applyFill="1" applyAlignment="1"/>
    <xf numFmtId="0" fontId="27" fillId="4" borderId="1" xfId="58" applyFont="1" applyFill="1" applyBorder="1" applyAlignment="1">
      <alignment horizontal="center" vertical="center"/>
    </xf>
    <xf numFmtId="0" fontId="9" fillId="0" borderId="0" xfId="58" applyAlignment="1" applyProtection="1">
      <protection locked="0"/>
    </xf>
    <xf numFmtId="0" fontId="19" fillId="0" borderId="3" xfId="58" applyFont="1" applyBorder="1">
      <alignment vertical="center"/>
    </xf>
    <xf numFmtId="0" fontId="19" fillId="0" borderId="3" xfId="58" applyFont="1" applyBorder="1" applyAlignment="1">
      <alignment horizontal="right" vertical="center"/>
    </xf>
    <xf numFmtId="0" fontId="20" fillId="0" borderId="14" xfId="58" applyFont="1" applyBorder="1" applyAlignment="1">
      <alignment horizontal="center" vertical="center"/>
    </xf>
    <xf numFmtId="0" fontId="20" fillId="0" borderId="0" xfId="58" applyFont="1" applyAlignment="1">
      <alignment horizontal="center" vertical="center"/>
    </xf>
    <xf numFmtId="0" fontId="19" fillId="0" borderId="14" xfId="58" applyFont="1" applyBorder="1" applyAlignment="1">
      <alignment horizontal="center" vertical="center"/>
    </xf>
    <xf numFmtId="0" fontId="19" fillId="0" borderId="0" xfId="58" applyFont="1" applyAlignment="1">
      <alignment horizontal="center" vertical="center"/>
    </xf>
    <xf numFmtId="49" fontId="9" fillId="0" borderId="0" xfId="58" applyNumberFormat="1" applyAlignment="1" applyProtection="1">
      <alignment horizontal="center"/>
      <protection locked="0"/>
    </xf>
    <xf numFmtId="0" fontId="20" fillId="2" borderId="9" xfId="58" applyFont="1" applyFill="1" applyBorder="1" applyAlignment="1" applyProtection="1">
      <alignment horizontal="center" vertical="center" wrapText="1"/>
      <protection locked="0"/>
    </xf>
    <xf numFmtId="0" fontId="20" fillId="2" borderId="7" xfId="58" applyFont="1" applyFill="1" applyBorder="1" applyAlignment="1" applyProtection="1">
      <alignment horizontal="center" vertical="center" wrapText="1"/>
      <protection locked="0"/>
    </xf>
    <xf numFmtId="0" fontId="20" fillId="2" borderId="8" xfId="58" applyFont="1" applyFill="1" applyBorder="1" applyAlignment="1" applyProtection="1">
      <alignment horizontal="center" vertical="center" wrapText="1"/>
      <protection locked="0"/>
    </xf>
    <xf numFmtId="0" fontId="20" fillId="0" borderId="1" xfId="58" applyFont="1" applyBorder="1" applyAlignment="1" applyProtection="1">
      <alignment horizontal="center" vertical="center"/>
      <protection locked="0"/>
    </xf>
    <xf numFmtId="0" fontId="20" fillId="7" borderId="1" xfId="58" applyFont="1" applyFill="1" applyBorder="1" applyAlignment="1" applyProtection="1">
      <alignment horizontal="center" vertical="center"/>
      <protection locked="0"/>
    </xf>
    <xf numFmtId="0" fontId="35" fillId="3" borderId="1" xfId="58" applyFont="1" applyFill="1" applyBorder="1" applyAlignment="1">
      <alignment horizontal="center" vertical="center"/>
    </xf>
    <xf numFmtId="0" fontId="36" fillId="2" borderId="9" xfId="58" applyFont="1" applyFill="1" applyBorder="1" applyAlignment="1">
      <alignment horizontal="center" vertical="center" wrapText="1"/>
    </xf>
    <xf numFmtId="0" fontId="36" fillId="0" borderId="1" xfId="58" applyFont="1" applyBorder="1" applyAlignment="1">
      <alignment horizontal="center" vertical="center"/>
    </xf>
    <xf numFmtId="0" fontId="36" fillId="2" borderId="7" xfId="58" applyFont="1" applyFill="1" applyBorder="1" applyAlignment="1">
      <alignment horizontal="center" vertical="center" wrapText="1"/>
    </xf>
    <xf numFmtId="0" fontId="36" fillId="2" borderId="8" xfId="58" applyFont="1" applyFill="1" applyBorder="1" applyAlignment="1">
      <alignment horizontal="center" vertical="center" wrapText="1"/>
    </xf>
    <xf numFmtId="0" fontId="36" fillId="8" borderId="1" xfId="58" applyFont="1" applyFill="1" applyBorder="1" applyAlignment="1">
      <alignment horizontal="center" vertical="center"/>
    </xf>
    <xf numFmtId="0" fontId="27" fillId="9" borderId="9" xfId="58" applyFont="1" applyFill="1" applyBorder="1" applyAlignment="1">
      <alignment horizontal="center" vertical="center" wrapText="1"/>
    </xf>
    <xf numFmtId="0" fontId="27" fillId="9" borderId="7" xfId="58" applyFont="1" applyFill="1" applyBorder="1" applyAlignment="1">
      <alignment horizontal="center" vertical="center" wrapText="1"/>
    </xf>
    <xf numFmtId="0" fontId="27" fillId="9" borderId="8" xfId="58" applyFont="1" applyFill="1" applyBorder="1" applyAlignment="1">
      <alignment horizontal="center" vertical="center" wrapText="1"/>
    </xf>
    <xf numFmtId="49" fontId="37" fillId="0" borderId="0" xfId="58" applyNumberFormat="1" applyFont="1" applyAlignment="1"/>
    <xf numFmtId="0" fontId="28" fillId="9" borderId="9" xfId="58" applyFont="1" applyFill="1" applyBorder="1" applyAlignment="1">
      <alignment horizontal="center" vertical="center" wrapText="1"/>
    </xf>
    <xf numFmtId="0" fontId="20" fillId="9" borderId="7" xfId="58" applyFont="1" applyFill="1" applyBorder="1" applyAlignment="1">
      <alignment horizontal="center" vertical="center" wrapText="1"/>
    </xf>
    <xf numFmtId="0" fontId="20" fillId="9" borderId="8" xfId="58" applyFont="1" applyFill="1" applyBorder="1" applyAlignment="1">
      <alignment horizontal="center" vertical="center" wrapText="1"/>
    </xf>
    <xf numFmtId="0" fontId="28" fillId="9" borderId="7" xfId="58" applyFont="1" applyFill="1" applyBorder="1" applyAlignment="1">
      <alignment horizontal="center" vertical="center" wrapText="1"/>
    </xf>
    <xf numFmtId="0" fontId="28" fillId="9" borderId="8" xfId="58" applyFont="1" applyFill="1" applyBorder="1" applyAlignment="1">
      <alignment horizontal="center" vertical="center" wrapText="1"/>
    </xf>
    <xf numFmtId="0" fontId="20" fillId="10" borderId="1" xfId="58" applyFont="1" applyFill="1" applyBorder="1" applyAlignment="1">
      <alignment horizontal="center" vertical="center"/>
    </xf>
    <xf numFmtId="58" fontId="17" fillId="0" borderId="0" xfId="58" applyNumberFormat="1" applyFont="1" applyAlignment="1"/>
    <xf numFmtId="0" fontId="38" fillId="4" borderId="9" xfId="58" applyFont="1" applyFill="1" applyBorder="1" applyAlignment="1">
      <alignment horizontal="center" vertical="center" wrapText="1"/>
    </xf>
    <xf numFmtId="0" fontId="38" fillId="4" borderId="7" xfId="58" applyFont="1" applyFill="1" applyBorder="1" applyAlignment="1">
      <alignment horizontal="center" vertical="center" wrapText="1"/>
    </xf>
    <xf numFmtId="0" fontId="38" fillId="4" borderId="8" xfId="58" applyFont="1" applyFill="1" applyBorder="1" applyAlignment="1">
      <alignment horizontal="center" vertical="center" wrapText="1"/>
    </xf>
    <xf numFmtId="0" fontId="27" fillId="4" borderId="7" xfId="58" applyFont="1" applyFill="1" applyBorder="1" applyAlignment="1">
      <alignment horizontal="center" vertical="center" wrapText="1"/>
    </xf>
    <xf numFmtId="0" fontId="27" fillId="4" borderId="8" xfId="58" applyFont="1" applyFill="1" applyBorder="1" applyAlignment="1">
      <alignment horizontal="center" vertical="center" wrapText="1"/>
    </xf>
    <xf numFmtId="0" fontId="30" fillId="0" borderId="5" xfId="58" applyFont="1" applyBorder="1" applyAlignment="1">
      <alignment horizontal="center"/>
    </xf>
    <xf numFmtId="0" fontId="39" fillId="0" borderId="0" xfId="58" applyFont="1" applyAlignment="1" applyProtection="1">
      <protection locked="0"/>
    </xf>
    <xf numFmtId="49" fontId="9" fillId="0" borderId="0" xfId="58" applyNumberFormat="1" applyAlignment="1" applyProtection="1">
      <protection locked="0"/>
    </xf>
    <xf numFmtId="0" fontId="17" fillId="2" borderId="0" xfId="58" applyFont="1" applyFill="1" applyAlignment="1" applyProtection="1">
      <protection locked="0"/>
    </xf>
    <xf numFmtId="0" fontId="17" fillId="0" borderId="0" xfId="58" applyFont="1" applyAlignment="1" applyProtection="1">
      <protection locked="0"/>
    </xf>
    <xf numFmtId="181" fontId="17" fillId="0" borderId="0" xfId="58" applyNumberFormat="1" applyFont="1" applyAlignment="1" applyProtection="1">
      <protection locked="0"/>
    </xf>
    <xf numFmtId="0" fontId="19" fillId="0" borderId="4" xfId="58" applyFont="1" applyBorder="1" applyAlignment="1" applyProtection="1">
      <alignment horizontal="center" vertical="center"/>
      <protection locked="0"/>
    </xf>
    <xf numFmtId="0" fontId="19" fillId="0" borderId="5" xfId="58" applyFont="1" applyBorder="1" applyAlignment="1" applyProtection="1">
      <alignment horizontal="center" vertical="center"/>
      <protection locked="0"/>
    </xf>
    <xf numFmtId="0" fontId="19" fillId="0" borderId="6" xfId="58" applyFont="1" applyBorder="1" applyAlignment="1" applyProtection="1">
      <alignment horizontal="center" vertical="center"/>
      <protection locked="0"/>
    </xf>
    <xf numFmtId="0" fontId="19" fillId="0" borderId="2" xfId="58" applyFont="1" applyBorder="1" applyAlignment="1" applyProtection="1">
      <alignment horizontal="center" vertical="center"/>
      <protection locked="0"/>
    </xf>
    <xf numFmtId="0" fontId="19" fillId="0" borderId="11" xfId="58" applyFont="1" applyBorder="1" applyAlignment="1" applyProtection="1">
      <alignment horizontal="center" vertical="center"/>
      <protection locked="0"/>
    </xf>
    <xf numFmtId="0" fontId="19" fillId="0" borderId="12" xfId="58" applyFont="1" applyBorder="1" applyAlignment="1" applyProtection="1">
      <alignment horizontal="center" vertical="center"/>
      <protection locked="0"/>
    </xf>
    <xf numFmtId="49" fontId="39" fillId="0" borderId="0" xfId="58" applyNumberFormat="1" applyFont="1" applyAlignment="1" applyProtection="1">
      <protection locked="0"/>
    </xf>
    <xf numFmtId="0" fontId="29" fillId="2" borderId="1" xfId="58" applyFont="1" applyFill="1" applyBorder="1" applyAlignment="1" applyProtection="1">
      <alignment horizontal="center" vertical="center"/>
      <protection locked="0"/>
    </xf>
    <xf numFmtId="0" fontId="29" fillId="0" borderId="1" xfId="58" applyFont="1" applyBorder="1" applyAlignment="1" applyProtection="1">
      <alignment horizontal="center" vertical="center"/>
      <protection locked="0"/>
    </xf>
    <xf numFmtId="0" fontId="23" fillId="0" borderId="4" xfId="58" applyFont="1" applyBorder="1" applyAlignment="1" applyProtection="1">
      <alignment horizontal="center" vertical="center"/>
      <protection locked="0"/>
    </xf>
    <xf numFmtId="0" fontId="23" fillId="0" borderId="5" xfId="58" applyFont="1" applyBorder="1" applyAlignment="1" applyProtection="1">
      <alignment horizontal="center" vertical="center"/>
      <protection locked="0"/>
    </xf>
    <xf numFmtId="0" fontId="23" fillId="0" borderId="3" xfId="58" applyFont="1" applyBorder="1" applyAlignment="1" applyProtection="1">
      <alignment horizontal="center" vertical="center"/>
      <protection locked="0"/>
    </xf>
    <xf numFmtId="181" fontId="29" fillId="0" borderId="1" xfId="58" applyNumberFormat="1" applyFont="1" applyBorder="1" applyAlignment="1" applyProtection="1">
      <alignment horizontal="center" vertical="center"/>
      <protection locked="0"/>
    </xf>
    <xf numFmtId="0" fontId="23" fillId="0" borderId="13" xfId="58" applyFont="1" applyBorder="1" applyAlignment="1" applyProtection="1">
      <alignment horizontal="center" vertical="center"/>
      <protection locked="0"/>
    </xf>
    <xf numFmtId="179" fontId="9" fillId="4" borderId="1" xfId="58" applyNumberFormat="1" applyFill="1" applyBorder="1" applyAlignment="1">
      <alignment horizontal="center" vertical="center"/>
    </xf>
    <xf numFmtId="0" fontId="9" fillId="0" borderId="1" xfId="58" applyBorder="1" applyAlignment="1">
      <alignment horizontal="center" vertical="center"/>
    </xf>
    <xf numFmtId="0" fontId="23" fillId="2" borderId="10" xfId="58" applyFont="1" applyFill="1" applyBorder="1">
      <alignment vertical="center"/>
    </xf>
    <xf numFmtId="0" fontId="23" fillId="0" borderId="3" xfId="58" applyFont="1" applyBorder="1">
      <alignment vertical="center"/>
    </xf>
    <xf numFmtId="0" fontId="23" fillId="0" borderId="13" xfId="58" applyFont="1" applyBorder="1">
      <alignment vertical="center"/>
    </xf>
    <xf numFmtId="0" fontId="16" fillId="0" borderId="0" xfId="58" applyFont="1" applyAlignment="1" applyProtection="1">
      <alignment horizontal="center" vertical="center"/>
      <protection locked="0"/>
    </xf>
  </cellXfs>
  <cellStyles count="6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常规 3 2 2" xfId="19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常规 2 2 2" xfId="37"/>
    <cellStyle name="20% - 强调文字颜色 1" xfId="38" builtinId="30"/>
    <cellStyle name="40% - 强调文字颜色 1" xfId="39" builtinId="31"/>
    <cellStyle name="常规 2 2 3" xfId="40"/>
    <cellStyle name="20% - 强调文字颜色 2" xfId="41" builtinId="34"/>
    <cellStyle name="40% - 强调文字颜色 2" xfId="42" builtinId="35"/>
    <cellStyle name="强调文字颜色 3" xfId="43" builtinId="37"/>
    <cellStyle name="常规 3 2" xfId="44"/>
    <cellStyle name="强调文字颜色 4" xfId="45" builtinId="41"/>
    <cellStyle name="20% - 强调文字颜色 4" xfId="46" builtinId="42"/>
    <cellStyle name="Normal 2" xfId="47"/>
    <cellStyle name="40% - 强调文字颜色 4" xfId="48" builtinId="43"/>
    <cellStyle name="常规 3 3" xfId="49"/>
    <cellStyle name="强调文字颜色 5" xfId="50" builtinId="45"/>
    <cellStyle name="常规 2 2" xfId="51"/>
    <cellStyle name="40% - 强调文字颜色 5" xfId="52" builtinId="47"/>
    <cellStyle name="60% - 强调文字颜色 5" xfId="53" builtinId="48"/>
    <cellStyle name="常规 3 4" xfId="54"/>
    <cellStyle name="强调文字颜色 6" xfId="55" builtinId="49"/>
    <cellStyle name="40% - 强调文字颜色 6" xfId="56" builtinId="51"/>
    <cellStyle name="60% - 强调文字颜色 6" xfId="57" builtinId="52"/>
    <cellStyle name="常规 2" xfId="58"/>
    <cellStyle name="常规 3" xfId="59"/>
    <cellStyle name="常规 3 5" xfId="60"/>
    <cellStyle name="常规 4" xfId="61"/>
    <cellStyle name="常规 5" xfId="62"/>
    <cellStyle name="常规 7" xfId="63"/>
    <cellStyle name="常规 8" xfId="64"/>
    <cellStyle name="常规 9" xfId="65"/>
    <cellStyle name="货币 2" xfId="66"/>
    <cellStyle name="货币 2 2" xfId="67"/>
    <cellStyle name="货币 3" xfId="68"/>
  </cellStyles>
  <dxfs count="4">
    <dxf>
      <fill>
        <patternFill patternType="solid">
          <bgColor theme="5" tint="0.39994506668294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0499893185216834"/>
        </patternFill>
      </fill>
    </dxf>
    <dxf>
      <font>
        <color theme="0"/>
      </font>
      <fill>
        <patternFill patternType="solid">
          <bgColor rgb="FF339966"/>
        </patternFill>
      </fill>
    </dxf>
  </dxfs>
  <tableStyles count="1" defaultTableStyle="TableStyleMedium2" defaultPivotStyle="PivotStyleLight16">
    <tableStyle name="CustomTableStyle" pivot="0" count="2">
      <tableStyleElement type="headerRow" dxfId="3"/>
      <tableStyleElement type="firstRowStripe" dxfId="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Spin" dx="22" fmlaLink="$B$1" max="2032" min="2022" page="10" val="2023"/>
</file>

<file path=xl/ctrlProps/ctrlProp10.xml><?xml version="1.0" encoding="utf-8"?>
<formControlPr xmlns="http://schemas.microsoft.com/office/spreadsheetml/2009/9/main" objectType="Spin" dx="22" fmlaLink="$E$1" max="12" min="1" page="10" val="11"/>
</file>

<file path=xl/ctrlProps/ctrlProp11.xml><?xml version="1.0" encoding="utf-8"?>
<formControlPr xmlns="http://schemas.microsoft.com/office/spreadsheetml/2009/9/main" objectType="Spin" dx="22" fmlaLink="$B$1" max="2032" min="2022" page="10" val="2023"/>
</file>

<file path=xl/ctrlProps/ctrlProp12.xml><?xml version="1.0" encoding="utf-8"?>
<formControlPr xmlns="http://schemas.microsoft.com/office/spreadsheetml/2009/9/main" objectType="Spin" dx="22" fmlaLink="$F$1" max="12" min="1" page="10" val="11"/>
</file>

<file path=xl/ctrlProps/ctrlProp13.xml><?xml version="1.0" encoding="utf-8"?>
<formControlPr xmlns="http://schemas.microsoft.com/office/spreadsheetml/2009/9/main" objectType="Spin" dx="22" fmlaLink="$B$1" max="2032" min="2022" page="10" val="2023"/>
</file>

<file path=xl/ctrlProps/ctrlProp14.xml><?xml version="1.0" encoding="utf-8"?>
<formControlPr xmlns="http://schemas.microsoft.com/office/spreadsheetml/2009/9/main" objectType="Spin" dx="22" fmlaLink="$E$1" max="12" min="1" page="10" val="11"/>
</file>

<file path=xl/ctrlProps/ctrlProp15.xml><?xml version="1.0" encoding="utf-8"?>
<formControlPr xmlns="http://schemas.microsoft.com/office/spreadsheetml/2009/9/main" objectType="Spin" dx="22" fmlaLink="$B$1" max="2032" min="2022" page="10" val="2023"/>
</file>

<file path=xl/ctrlProps/ctrlProp16.xml><?xml version="1.0" encoding="utf-8"?>
<formControlPr xmlns="http://schemas.microsoft.com/office/spreadsheetml/2009/9/main" objectType="Spin" dx="22" fmlaLink="$F$1" max="12" min="1" page="10" val="11"/>
</file>

<file path=xl/ctrlProps/ctrlProp17.xml><?xml version="1.0" encoding="utf-8"?>
<formControlPr xmlns="http://schemas.microsoft.com/office/spreadsheetml/2009/9/main" objectType="Spin" dx="22" fmlaLink="$B$1" max="2032" min="2022" page="10" val="2023"/>
</file>

<file path=xl/ctrlProps/ctrlProp18.xml><?xml version="1.0" encoding="utf-8"?>
<formControlPr xmlns="http://schemas.microsoft.com/office/spreadsheetml/2009/9/main" objectType="Spin" dx="22" fmlaLink="$E$1" max="12" min="1" page="10" val="11"/>
</file>

<file path=xl/ctrlProps/ctrlProp19.xml><?xml version="1.0" encoding="utf-8"?>
<formControlPr xmlns="http://schemas.microsoft.com/office/spreadsheetml/2009/9/main" objectType="Spin" dx="22" fmlaLink="$B$1" max="2032" min="2022" page="10" val="2023"/>
</file>

<file path=xl/ctrlProps/ctrlProp2.xml><?xml version="1.0" encoding="utf-8"?>
<formControlPr xmlns="http://schemas.microsoft.com/office/spreadsheetml/2009/9/main" objectType="Spin" dx="22" fmlaLink="$E$1" max="12" min="1" page="10" val="11"/>
</file>

<file path=xl/ctrlProps/ctrlProp20.xml><?xml version="1.0" encoding="utf-8"?>
<formControlPr xmlns="http://schemas.microsoft.com/office/spreadsheetml/2009/9/main" objectType="Spin" dx="22" fmlaLink="$E$1" max="12" min="1" page="10" val="11"/>
</file>

<file path=xl/ctrlProps/ctrlProp21.xml><?xml version="1.0" encoding="utf-8"?>
<formControlPr xmlns="http://schemas.microsoft.com/office/spreadsheetml/2009/9/main" objectType="Spin" dx="22" fmlaLink="$B$1" max="2032" min="2022" page="10" val="2023"/>
</file>

<file path=xl/ctrlProps/ctrlProp22.xml><?xml version="1.0" encoding="utf-8"?>
<formControlPr xmlns="http://schemas.microsoft.com/office/spreadsheetml/2009/9/main" objectType="Spin" dx="22" fmlaLink="$E$1" max="12" min="1" page="10" val="11"/>
</file>

<file path=xl/ctrlProps/ctrlProp23.xml><?xml version="1.0" encoding="utf-8"?>
<formControlPr xmlns="http://schemas.microsoft.com/office/spreadsheetml/2009/9/main" objectType="Spin" dx="22" fmlaLink="$B$1" max="2032" min="2022" page="10" val="2023"/>
</file>

<file path=xl/ctrlProps/ctrlProp24.xml><?xml version="1.0" encoding="utf-8"?>
<formControlPr xmlns="http://schemas.microsoft.com/office/spreadsheetml/2009/9/main" objectType="Spin" dx="22" fmlaLink="$E$1" max="12" min="1" page="10" val="11"/>
</file>

<file path=xl/ctrlProps/ctrlProp25.xml><?xml version="1.0" encoding="utf-8"?>
<formControlPr xmlns="http://schemas.microsoft.com/office/spreadsheetml/2009/9/main" objectType="Spin" dx="22" fmlaLink="$B$1" max="2032" min="2022" page="10" val="2023"/>
</file>

<file path=xl/ctrlProps/ctrlProp26.xml><?xml version="1.0" encoding="utf-8"?>
<formControlPr xmlns="http://schemas.microsoft.com/office/spreadsheetml/2009/9/main" objectType="Spin" dx="22" fmlaLink="$E$1" max="12" min="1" page="10" val="10"/>
</file>

<file path=xl/ctrlProps/ctrlProp27.xml><?xml version="1.0" encoding="utf-8"?>
<formControlPr xmlns="http://schemas.microsoft.com/office/spreadsheetml/2009/9/main" objectType="Spin" dx="22" fmlaLink="$B$1" max="2032" min="2022" page="10" val="2023"/>
</file>

<file path=xl/ctrlProps/ctrlProp28.xml><?xml version="1.0" encoding="utf-8"?>
<formControlPr xmlns="http://schemas.microsoft.com/office/spreadsheetml/2009/9/main" objectType="Spin" dx="22" fmlaLink="$E$1" max="12" min="1" page="10" val="9"/>
</file>

<file path=xl/ctrlProps/ctrlProp3.xml><?xml version="1.0" encoding="utf-8"?>
<formControlPr xmlns="http://schemas.microsoft.com/office/spreadsheetml/2009/9/main" objectType="Spin" dx="22" fmlaLink="$B$1" max="2032" min="2022" page="10" val="2023"/>
</file>

<file path=xl/ctrlProps/ctrlProp4.xml><?xml version="1.0" encoding="utf-8"?>
<formControlPr xmlns="http://schemas.microsoft.com/office/spreadsheetml/2009/9/main" objectType="Spin" dx="22" fmlaLink="$E$1" max="12" min="1" page="10" val="11"/>
</file>

<file path=xl/ctrlProps/ctrlProp5.xml><?xml version="1.0" encoding="utf-8"?>
<formControlPr xmlns="http://schemas.microsoft.com/office/spreadsheetml/2009/9/main" objectType="Spin" dx="22" fmlaLink="$B$1" max="2032" min="2022" page="10" val="2023"/>
</file>

<file path=xl/ctrlProps/ctrlProp6.xml><?xml version="1.0" encoding="utf-8"?>
<formControlPr xmlns="http://schemas.microsoft.com/office/spreadsheetml/2009/9/main" objectType="Spin" dx="22" fmlaLink="$E$1" max="12" min="1" page="10" val="11"/>
</file>

<file path=xl/ctrlProps/ctrlProp7.xml><?xml version="1.0" encoding="utf-8"?>
<formControlPr xmlns="http://schemas.microsoft.com/office/spreadsheetml/2009/9/main" objectType="Spin" dx="22" fmlaLink="$B$1" max="2032" min="2022" page="10" val="2023"/>
</file>

<file path=xl/ctrlProps/ctrlProp8.xml><?xml version="1.0" encoding="utf-8"?>
<formControlPr xmlns="http://schemas.microsoft.com/office/spreadsheetml/2009/9/main" objectType="Spin" dx="22" fmlaLink="$E$1" max="12" min="1" page="10" val="11"/>
</file>

<file path=xl/ctrlProps/ctrlProp9.xml><?xml version="1.0" encoding="utf-8"?>
<formControlPr xmlns="http://schemas.microsoft.com/office/spreadsheetml/2009/9/main" objectType="Spin" dx="22" fmlaLink="$B$1" max="2032" min="2022" page="10" val="2023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0</xdr:row>
          <xdr:rowOff>50800</xdr:rowOff>
        </xdr:from>
        <xdr:to>
          <xdr:col>2</xdr:col>
          <xdr:colOff>317500</xdr:colOff>
          <xdr:row>0</xdr:row>
          <xdr:rowOff>393700</xdr:rowOff>
        </xdr:to>
        <xdr:sp>
          <xdr:nvSpPr>
            <xdr:cNvPr id="1027" name="Spinner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524000" y="50800"/>
              <a:ext cx="298450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57150</xdr:colOff>
          <xdr:row>0</xdr:row>
          <xdr:rowOff>0</xdr:rowOff>
        </xdr:from>
        <xdr:to>
          <xdr:col>3</xdr:col>
          <xdr:colOff>419100</xdr:colOff>
          <xdr:row>1</xdr:row>
          <xdr:rowOff>12700</xdr:rowOff>
        </xdr:to>
        <xdr:sp>
          <xdr:nvSpPr>
            <xdr:cNvPr id="1028" name="Spinner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2114550" y="0"/>
              <a:ext cx="342900" cy="42227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0</xdr:row>
          <xdr:rowOff>50800</xdr:rowOff>
        </xdr:from>
        <xdr:to>
          <xdr:col>2</xdr:col>
          <xdr:colOff>317500</xdr:colOff>
          <xdr:row>0</xdr:row>
          <xdr:rowOff>393700</xdr:rowOff>
        </xdr:to>
        <xdr:sp>
          <xdr:nvSpPr>
            <xdr:cNvPr id="89089" name="Spinner 1" hidden="1">
              <a:extLst>
                <a:ext uri="{63B3BB69-23CF-44E3-9099-C40C66FF867C}">
                  <a14:compatExt spid="_x0000_s89089"/>
                </a:ext>
              </a:extLst>
            </xdr:cNvPr>
            <xdr:cNvSpPr/>
          </xdr:nvSpPr>
          <xdr:spPr>
            <a:xfrm>
              <a:off x="1543050" y="50800"/>
              <a:ext cx="298450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203200</xdr:colOff>
          <xdr:row>0</xdr:row>
          <xdr:rowOff>0</xdr:rowOff>
        </xdr:from>
        <xdr:to>
          <xdr:col>4</xdr:col>
          <xdr:colOff>31750</xdr:colOff>
          <xdr:row>1</xdr:row>
          <xdr:rowOff>412750</xdr:rowOff>
        </xdr:to>
        <xdr:sp>
          <xdr:nvSpPr>
            <xdr:cNvPr id="89090" name="Spinner 2" hidden="1">
              <a:extLst>
                <a:ext uri="{63B3BB69-23CF-44E3-9099-C40C66FF867C}">
                  <a14:compatExt spid="_x0000_s89090"/>
                </a:ext>
              </a:extLst>
            </xdr:cNvPr>
            <xdr:cNvSpPr/>
          </xdr:nvSpPr>
          <xdr:spPr>
            <a:xfrm>
              <a:off x="2279650" y="0"/>
              <a:ext cx="273050" cy="59055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0</xdr:row>
          <xdr:rowOff>50800</xdr:rowOff>
        </xdr:from>
        <xdr:to>
          <xdr:col>2</xdr:col>
          <xdr:colOff>317500</xdr:colOff>
          <xdr:row>0</xdr:row>
          <xdr:rowOff>393700</xdr:rowOff>
        </xdr:to>
        <xdr:sp>
          <xdr:nvSpPr>
            <xdr:cNvPr id="53249" name="Spinner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>
            <a:xfrm>
              <a:off x="1543050" y="50800"/>
              <a:ext cx="298450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203200</xdr:colOff>
          <xdr:row>0</xdr:row>
          <xdr:rowOff>0</xdr:rowOff>
        </xdr:from>
        <xdr:to>
          <xdr:col>4</xdr:col>
          <xdr:colOff>31750</xdr:colOff>
          <xdr:row>1</xdr:row>
          <xdr:rowOff>412750</xdr:rowOff>
        </xdr:to>
        <xdr:sp>
          <xdr:nvSpPr>
            <xdr:cNvPr id="53250" name="Spinner 2" hidden="1">
              <a:extLst>
                <a:ext uri="{63B3BB69-23CF-44E3-9099-C40C66FF867C}">
                  <a14:compatExt spid="_x0000_s53250"/>
                </a:ext>
              </a:extLst>
            </xdr:cNvPr>
            <xdr:cNvSpPr/>
          </xdr:nvSpPr>
          <xdr:spPr>
            <a:xfrm>
              <a:off x="2279650" y="0"/>
              <a:ext cx="273050" cy="59055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0</xdr:row>
          <xdr:rowOff>50800</xdr:rowOff>
        </xdr:from>
        <xdr:to>
          <xdr:col>2</xdr:col>
          <xdr:colOff>317500</xdr:colOff>
          <xdr:row>0</xdr:row>
          <xdr:rowOff>393700</xdr:rowOff>
        </xdr:to>
        <xdr:sp>
          <xdr:nvSpPr>
            <xdr:cNvPr id="8193" name="Spinner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2203450" y="50800"/>
              <a:ext cx="298450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203200</xdr:colOff>
          <xdr:row>0</xdr:row>
          <xdr:rowOff>0</xdr:rowOff>
        </xdr:from>
        <xdr:to>
          <xdr:col>4</xdr:col>
          <xdr:colOff>31750</xdr:colOff>
          <xdr:row>1</xdr:row>
          <xdr:rowOff>412750</xdr:rowOff>
        </xdr:to>
        <xdr:sp>
          <xdr:nvSpPr>
            <xdr:cNvPr id="8194" name="Spinner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>
            <a:xfrm>
              <a:off x="2940050" y="0"/>
              <a:ext cx="266700" cy="59055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0</xdr:row>
          <xdr:rowOff>50800</xdr:rowOff>
        </xdr:from>
        <xdr:to>
          <xdr:col>2</xdr:col>
          <xdr:colOff>317500</xdr:colOff>
          <xdr:row>0</xdr:row>
          <xdr:rowOff>393700</xdr:rowOff>
        </xdr:to>
        <xdr:sp>
          <xdr:nvSpPr>
            <xdr:cNvPr id="29697" name="Spinner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>
            <a:xfrm>
              <a:off x="2032000" y="50800"/>
              <a:ext cx="298450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203200</xdr:colOff>
          <xdr:row>0</xdr:row>
          <xdr:rowOff>0</xdr:rowOff>
        </xdr:from>
        <xdr:to>
          <xdr:col>4</xdr:col>
          <xdr:colOff>31750</xdr:colOff>
          <xdr:row>1</xdr:row>
          <xdr:rowOff>412750</xdr:rowOff>
        </xdr:to>
        <xdr:sp>
          <xdr:nvSpPr>
            <xdr:cNvPr id="29698" name="Spinner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>
            <a:xfrm>
              <a:off x="2768600" y="0"/>
              <a:ext cx="266700" cy="59055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0</xdr:row>
          <xdr:rowOff>50800</xdr:rowOff>
        </xdr:from>
        <xdr:to>
          <xdr:col>2</xdr:col>
          <xdr:colOff>317500</xdr:colOff>
          <xdr:row>0</xdr:row>
          <xdr:rowOff>393700</xdr:rowOff>
        </xdr:to>
        <xdr:sp>
          <xdr:nvSpPr>
            <xdr:cNvPr id="13313" name="Spinner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>
            <a:xfrm>
              <a:off x="1111250" y="50800"/>
              <a:ext cx="298450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203200</xdr:colOff>
          <xdr:row>0</xdr:row>
          <xdr:rowOff>0</xdr:rowOff>
        </xdr:from>
        <xdr:to>
          <xdr:col>4</xdr:col>
          <xdr:colOff>31750</xdr:colOff>
          <xdr:row>1</xdr:row>
          <xdr:rowOff>412750</xdr:rowOff>
        </xdr:to>
        <xdr:sp>
          <xdr:nvSpPr>
            <xdr:cNvPr id="13314" name="Spinner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>
            <a:xfrm>
              <a:off x="1847850" y="0"/>
              <a:ext cx="266700" cy="59055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0</xdr:row>
          <xdr:rowOff>50800</xdr:rowOff>
        </xdr:from>
        <xdr:to>
          <xdr:col>2</xdr:col>
          <xdr:colOff>317500</xdr:colOff>
          <xdr:row>0</xdr:row>
          <xdr:rowOff>393700</xdr:rowOff>
        </xdr:to>
        <xdr:sp>
          <xdr:nvSpPr>
            <xdr:cNvPr id="3073" name="Spinner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1638300" y="50800"/>
              <a:ext cx="298450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298450</xdr:colOff>
          <xdr:row>0</xdr:row>
          <xdr:rowOff>0</xdr:rowOff>
        </xdr:from>
        <xdr:to>
          <xdr:col>4</xdr:col>
          <xdr:colOff>31750</xdr:colOff>
          <xdr:row>1</xdr:row>
          <xdr:rowOff>412750</xdr:rowOff>
        </xdr:to>
        <xdr:sp>
          <xdr:nvSpPr>
            <xdr:cNvPr id="3074" name="Spinner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2571750" y="0"/>
              <a:ext cx="215900" cy="59055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0</xdr:row>
          <xdr:rowOff>50800</xdr:rowOff>
        </xdr:from>
        <xdr:to>
          <xdr:col>2</xdr:col>
          <xdr:colOff>317500</xdr:colOff>
          <xdr:row>0</xdr:row>
          <xdr:rowOff>393700</xdr:rowOff>
        </xdr:to>
        <xdr:sp>
          <xdr:nvSpPr>
            <xdr:cNvPr id="18433" name="Spinner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>
            <a:xfrm>
              <a:off x="1625600" y="50800"/>
              <a:ext cx="298450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203200</xdr:colOff>
          <xdr:row>0</xdr:row>
          <xdr:rowOff>0</xdr:rowOff>
        </xdr:from>
        <xdr:to>
          <xdr:col>4</xdr:col>
          <xdr:colOff>31750</xdr:colOff>
          <xdr:row>1</xdr:row>
          <xdr:rowOff>412750</xdr:rowOff>
        </xdr:to>
        <xdr:sp>
          <xdr:nvSpPr>
            <xdr:cNvPr id="18434" name="Spinner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>
            <a:xfrm>
              <a:off x="2362200" y="0"/>
              <a:ext cx="273050" cy="59055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0</xdr:row>
          <xdr:rowOff>50800</xdr:rowOff>
        </xdr:from>
        <xdr:to>
          <xdr:col>2</xdr:col>
          <xdr:colOff>317500</xdr:colOff>
          <xdr:row>0</xdr:row>
          <xdr:rowOff>393700</xdr:rowOff>
        </xdr:to>
        <xdr:sp>
          <xdr:nvSpPr>
            <xdr:cNvPr id="6145" name="Spinne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768350" y="50800"/>
              <a:ext cx="298450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203200</xdr:colOff>
          <xdr:row>0</xdr:row>
          <xdr:rowOff>0</xdr:rowOff>
        </xdr:from>
        <xdr:to>
          <xdr:col>4</xdr:col>
          <xdr:colOff>31750</xdr:colOff>
          <xdr:row>1</xdr:row>
          <xdr:rowOff>412750</xdr:rowOff>
        </xdr:to>
        <xdr:sp>
          <xdr:nvSpPr>
            <xdr:cNvPr id="6146" name="Spinner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>
            <a:xfrm>
              <a:off x="1504950" y="0"/>
              <a:ext cx="273050" cy="59055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0</xdr:row>
          <xdr:rowOff>50800</xdr:rowOff>
        </xdr:from>
        <xdr:to>
          <xdr:col>2</xdr:col>
          <xdr:colOff>317500</xdr:colOff>
          <xdr:row>0</xdr:row>
          <xdr:rowOff>393700</xdr:rowOff>
        </xdr:to>
        <xdr:sp>
          <xdr:nvSpPr>
            <xdr:cNvPr id="36865" name="Spinner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>
            <a:xfrm>
              <a:off x="1460500" y="50800"/>
              <a:ext cx="298450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203200</xdr:colOff>
          <xdr:row>0</xdr:row>
          <xdr:rowOff>0</xdr:rowOff>
        </xdr:from>
        <xdr:to>
          <xdr:col>4</xdr:col>
          <xdr:colOff>31750</xdr:colOff>
          <xdr:row>1</xdr:row>
          <xdr:rowOff>412750</xdr:rowOff>
        </xdr:to>
        <xdr:sp>
          <xdr:nvSpPr>
            <xdr:cNvPr id="36866" name="Spinner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>
            <a:xfrm>
              <a:off x="2197100" y="0"/>
              <a:ext cx="273050" cy="59055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203200</xdr:colOff>
          <xdr:row>0</xdr:row>
          <xdr:rowOff>50800</xdr:rowOff>
        </xdr:from>
        <xdr:to>
          <xdr:col>2</xdr:col>
          <xdr:colOff>508000</xdr:colOff>
          <xdr:row>0</xdr:row>
          <xdr:rowOff>400050</xdr:rowOff>
        </xdr:to>
        <xdr:sp>
          <xdr:nvSpPr>
            <xdr:cNvPr id="7169" name="Spinne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2114550" y="50800"/>
              <a:ext cx="304800" cy="3492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146050</xdr:colOff>
          <xdr:row>0</xdr:row>
          <xdr:rowOff>0</xdr:rowOff>
        </xdr:from>
        <xdr:to>
          <xdr:col>5</xdr:col>
          <xdr:colOff>31750</xdr:colOff>
          <xdr:row>0</xdr:row>
          <xdr:rowOff>412750</xdr:rowOff>
        </xdr:to>
        <xdr:sp>
          <xdr:nvSpPr>
            <xdr:cNvPr id="7170" name="Spinner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>
            <a:xfrm>
              <a:off x="3016250" y="0"/>
              <a:ext cx="311150" cy="40957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0</xdr:row>
          <xdr:rowOff>50800</xdr:rowOff>
        </xdr:from>
        <xdr:to>
          <xdr:col>2</xdr:col>
          <xdr:colOff>317500</xdr:colOff>
          <xdr:row>0</xdr:row>
          <xdr:rowOff>393700</xdr:rowOff>
        </xdr:to>
        <xdr:sp>
          <xdr:nvSpPr>
            <xdr:cNvPr id="2049" name="Spinner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1517650" y="50800"/>
              <a:ext cx="298450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298450</xdr:colOff>
          <xdr:row>0</xdr:row>
          <xdr:rowOff>0</xdr:rowOff>
        </xdr:from>
        <xdr:to>
          <xdr:col>4</xdr:col>
          <xdr:colOff>31750</xdr:colOff>
          <xdr:row>0</xdr:row>
          <xdr:rowOff>412750</xdr:rowOff>
        </xdr:to>
        <xdr:sp>
          <xdr:nvSpPr>
            <xdr:cNvPr id="2051" name="Spinner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2470150" y="0"/>
              <a:ext cx="285750" cy="40957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203200</xdr:colOff>
          <xdr:row>0</xdr:row>
          <xdr:rowOff>50800</xdr:rowOff>
        </xdr:from>
        <xdr:to>
          <xdr:col>2</xdr:col>
          <xdr:colOff>508000</xdr:colOff>
          <xdr:row>0</xdr:row>
          <xdr:rowOff>400050</xdr:rowOff>
        </xdr:to>
        <xdr:sp>
          <xdr:nvSpPr>
            <xdr:cNvPr id="60417" name="Spinner 1" hidden="1">
              <a:extLst>
                <a:ext uri="{63B3BB69-23CF-44E3-9099-C40C66FF867C}">
                  <a14:compatExt spid="_x0000_s60417"/>
                </a:ext>
              </a:extLst>
            </xdr:cNvPr>
            <xdr:cNvSpPr/>
          </xdr:nvSpPr>
          <xdr:spPr>
            <a:xfrm>
              <a:off x="2076450" y="50800"/>
              <a:ext cx="304800" cy="3492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146050</xdr:colOff>
          <xdr:row>0</xdr:row>
          <xdr:rowOff>0</xdr:rowOff>
        </xdr:from>
        <xdr:to>
          <xdr:col>5</xdr:col>
          <xdr:colOff>31750</xdr:colOff>
          <xdr:row>1</xdr:row>
          <xdr:rowOff>412750</xdr:rowOff>
        </xdr:to>
        <xdr:sp>
          <xdr:nvSpPr>
            <xdr:cNvPr id="60418" name="Spinner 2" hidden="1">
              <a:extLst>
                <a:ext uri="{63B3BB69-23CF-44E3-9099-C40C66FF867C}">
                  <a14:compatExt spid="_x0000_s60418"/>
                </a:ext>
              </a:extLst>
            </xdr:cNvPr>
            <xdr:cNvSpPr/>
          </xdr:nvSpPr>
          <xdr:spPr>
            <a:xfrm>
              <a:off x="2978150" y="0"/>
              <a:ext cx="311150" cy="59055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0</xdr:row>
          <xdr:rowOff>50800</xdr:rowOff>
        </xdr:from>
        <xdr:to>
          <xdr:col>2</xdr:col>
          <xdr:colOff>317500</xdr:colOff>
          <xdr:row>0</xdr:row>
          <xdr:rowOff>393700</xdr:rowOff>
        </xdr:to>
        <xdr:sp>
          <xdr:nvSpPr>
            <xdr:cNvPr id="77825" name="Spinner 1" hidden="1">
              <a:extLst>
                <a:ext uri="{63B3BB69-23CF-44E3-9099-C40C66FF867C}">
                  <a14:compatExt spid="_x0000_s77825"/>
                </a:ext>
              </a:extLst>
            </xdr:cNvPr>
            <xdr:cNvSpPr/>
          </xdr:nvSpPr>
          <xdr:spPr>
            <a:xfrm>
              <a:off x="1543050" y="50800"/>
              <a:ext cx="298450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203200</xdr:colOff>
          <xdr:row>0</xdr:row>
          <xdr:rowOff>0</xdr:rowOff>
        </xdr:from>
        <xdr:to>
          <xdr:col>4</xdr:col>
          <xdr:colOff>31750</xdr:colOff>
          <xdr:row>1</xdr:row>
          <xdr:rowOff>412750</xdr:rowOff>
        </xdr:to>
        <xdr:sp>
          <xdr:nvSpPr>
            <xdr:cNvPr id="77826" name="Spinner 2" hidden="1">
              <a:extLst>
                <a:ext uri="{63B3BB69-23CF-44E3-9099-C40C66FF867C}">
                  <a14:compatExt spid="_x0000_s77826"/>
                </a:ext>
              </a:extLst>
            </xdr:cNvPr>
            <xdr:cNvSpPr/>
          </xdr:nvSpPr>
          <xdr:spPr>
            <a:xfrm>
              <a:off x="2279650" y="0"/>
              <a:ext cx="273050" cy="59055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yuhuideng\Desktop\11&#26376;&#36710;&#38388;&#32771;&#212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2032</v>
          </cell>
          <cell r="B1">
            <v>2023</v>
          </cell>
          <cell r="C1" t="str">
            <v>年</v>
          </cell>
        </row>
        <row r="1">
          <cell r="E1">
            <v>11</v>
          </cell>
          <cell r="F1" t="str">
            <v>月</v>
          </cell>
          <cell r="G1" t="str">
            <v>江苏华凯比克希线束有限公司</v>
          </cell>
        </row>
        <row r="2">
          <cell r="B2" t="str">
            <v>考勤人:</v>
          </cell>
        </row>
        <row r="2">
          <cell r="D2" t="str">
            <v>流27</v>
          </cell>
        </row>
        <row r="4">
          <cell r="B4" t="str">
            <v>姓名</v>
          </cell>
          <cell r="C4" t="str">
            <v>日期         </v>
          </cell>
          <cell r="D4">
            <v>45231</v>
          </cell>
          <cell r="E4">
            <v>45232</v>
          </cell>
          <cell r="F4">
            <v>45233</v>
          </cell>
          <cell r="G4">
            <v>45234</v>
          </cell>
          <cell r="H4">
            <v>45235</v>
          </cell>
          <cell r="I4">
            <v>45236</v>
          </cell>
          <cell r="J4">
            <v>45237</v>
          </cell>
          <cell r="K4">
            <v>45238</v>
          </cell>
          <cell r="L4">
            <v>45239</v>
          </cell>
          <cell r="M4">
            <v>45240</v>
          </cell>
          <cell r="N4">
            <v>45241</v>
          </cell>
          <cell r="O4">
            <v>45242</v>
          </cell>
          <cell r="P4">
            <v>45243</v>
          </cell>
          <cell r="Q4">
            <v>45244</v>
          </cell>
          <cell r="R4">
            <v>45245</v>
          </cell>
          <cell r="S4">
            <v>45246</v>
          </cell>
          <cell r="T4">
            <v>45247</v>
          </cell>
          <cell r="U4">
            <v>45248</v>
          </cell>
          <cell r="V4">
            <v>45249</v>
          </cell>
          <cell r="W4">
            <v>45250</v>
          </cell>
          <cell r="X4">
            <v>45251</v>
          </cell>
          <cell r="Y4">
            <v>45252</v>
          </cell>
          <cell r="Z4">
            <v>45253</v>
          </cell>
          <cell r="AA4">
            <v>45254</v>
          </cell>
          <cell r="AB4">
            <v>45255</v>
          </cell>
          <cell r="AC4">
            <v>45256</v>
          </cell>
          <cell r="AD4">
            <v>45257</v>
          </cell>
          <cell r="AE4">
            <v>45258</v>
          </cell>
          <cell r="AF4">
            <v>45259</v>
          </cell>
          <cell r="AG4">
            <v>45260</v>
          </cell>
          <cell r="AH4">
            <v>45261</v>
          </cell>
          <cell r="AI4" t="str">
            <v>培训部</v>
          </cell>
          <cell r="AJ4" t="str">
            <v>白班</v>
          </cell>
          <cell r="AK4" t="str">
            <v>加班</v>
          </cell>
          <cell r="AL4" t="str">
            <v>周末加班</v>
          </cell>
        </row>
        <row r="5">
          <cell r="C5" t="str">
            <v>星期</v>
          </cell>
          <cell r="D5">
            <v>45231</v>
          </cell>
          <cell r="E5">
            <v>45232</v>
          </cell>
          <cell r="F5">
            <v>45233</v>
          </cell>
          <cell r="G5">
            <v>45234</v>
          </cell>
          <cell r="H5">
            <v>45235</v>
          </cell>
          <cell r="I5">
            <v>45236</v>
          </cell>
          <cell r="J5">
            <v>45237</v>
          </cell>
          <cell r="K5">
            <v>45238</v>
          </cell>
          <cell r="L5">
            <v>45239</v>
          </cell>
          <cell r="M5">
            <v>45240</v>
          </cell>
          <cell r="N5">
            <v>45241</v>
          </cell>
          <cell r="O5">
            <v>45242</v>
          </cell>
          <cell r="P5">
            <v>45243</v>
          </cell>
          <cell r="Q5">
            <v>45244</v>
          </cell>
          <cell r="R5">
            <v>45245</v>
          </cell>
          <cell r="S5">
            <v>45246</v>
          </cell>
          <cell r="T5">
            <v>45247</v>
          </cell>
          <cell r="U5">
            <v>45248</v>
          </cell>
          <cell r="V5">
            <v>45249</v>
          </cell>
          <cell r="W5">
            <v>45250</v>
          </cell>
          <cell r="X5">
            <v>45251</v>
          </cell>
          <cell r="Y5">
            <v>45252</v>
          </cell>
          <cell r="Z5">
            <v>45253</v>
          </cell>
          <cell r="AA5">
            <v>45254</v>
          </cell>
          <cell r="AB5">
            <v>45255</v>
          </cell>
          <cell r="AC5">
            <v>45256</v>
          </cell>
          <cell r="AD5">
            <v>45257</v>
          </cell>
          <cell r="AE5">
            <v>45258</v>
          </cell>
          <cell r="AF5">
            <v>45259</v>
          </cell>
          <cell r="AG5">
            <v>45260</v>
          </cell>
          <cell r="AH5">
            <v>45261</v>
          </cell>
        </row>
        <row r="6">
          <cell r="A6">
            <v>1712556</v>
          </cell>
          <cell r="B6" t="str">
            <v>葛小军      1712556       </v>
          </cell>
          <cell r="C6" t="str">
            <v>上午</v>
          </cell>
          <cell r="D6">
            <v>4</v>
          </cell>
          <cell r="E6">
            <v>4</v>
          </cell>
          <cell r="F6">
            <v>4</v>
          </cell>
          <cell r="G6">
            <v>4</v>
          </cell>
          <cell r="H6">
            <v>4</v>
          </cell>
          <cell r="I6">
            <v>4</v>
          </cell>
          <cell r="J6">
            <v>4</v>
          </cell>
          <cell r="K6">
            <v>4</v>
          </cell>
          <cell r="L6">
            <v>4</v>
          </cell>
          <cell r="M6">
            <v>4</v>
          </cell>
          <cell r="N6">
            <v>4</v>
          </cell>
          <cell r="O6" t="str">
            <v>X</v>
          </cell>
          <cell r="P6">
            <v>4</v>
          </cell>
          <cell r="Q6">
            <v>4</v>
          </cell>
          <cell r="R6">
            <v>4</v>
          </cell>
          <cell r="S6">
            <v>4</v>
          </cell>
          <cell r="T6">
            <v>4</v>
          </cell>
          <cell r="U6" t="str">
            <v>X</v>
          </cell>
          <cell r="V6">
            <v>4</v>
          </cell>
          <cell r="W6">
            <v>4</v>
          </cell>
          <cell r="X6">
            <v>4</v>
          </cell>
          <cell r="Y6">
            <v>4</v>
          </cell>
          <cell r="Z6">
            <v>4</v>
          </cell>
          <cell r="AA6">
            <v>4</v>
          </cell>
          <cell r="AB6">
            <v>4</v>
          </cell>
          <cell r="AC6">
            <v>4</v>
          </cell>
          <cell r="AD6">
            <v>4</v>
          </cell>
          <cell r="AE6">
            <v>4</v>
          </cell>
          <cell r="AF6">
            <v>4</v>
          </cell>
          <cell r="AG6">
            <v>4</v>
          </cell>
        </row>
        <row r="6">
          <cell r="AJ6">
            <v>22</v>
          </cell>
          <cell r="AK6">
            <v>11.8125</v>
          </cell>
          <cell r="AL6">
            <v>7.9375</v>
          </cell>
        </row>
        <row r="7">
          <cell r="A7">
            <v>1712556</v>
          </cell>
        </row>
        <row r="7">
          <cell r="C7" t="str">
            <v>下午</v>
          </cell>
          <cell r="D7">
            <v>4</v>
          </cell>
          <cell r="E7">
            <v>4</v>
          </cell>
          <cell r="F7">
            <v>4</v>
          </cell>
          <cell r="G7">
            <v>4</v>
          </cell>
          <cell r="H7">
            <v>4</v>
          </cell>
          <cell r="I7">
            <v>4</v>
          </cell>
          <cell r="J7">
            <v>4</v>
          </cell>
          <cell r="K7">
            <v>4</v>
          </cell>
          <cell r="L7">
            <v>4</v>
          </cell>
          <cell r="M7">
            <v>4</v>
          </cell>
          <cell r="N7">
            <v>4</v>
          </cell>
          <cell r="O7" t="str">
            <v>X</v>
          </cell>
          <cell r="P7">
            <v>4</v>
          </cell>
          <cell r="Q7">
            <v>4</v>
          </cell>
          <cell r="R7">
            <v>4</v>
          </cell>
          <cell r="S7">
            <v>4</v>
          </cell>
          <cell r="T7">
            <v>4</v>
          </cell>
          <cell r="U7" t="str">
            <v>X</v>
          </cell>
          <cell r="V7">
            <v>4</v>
          </cell>
          <cell r="W7">
            <v>4</v>
          </cell>
          <cell r="X7">
            <v>4</v>
          </cell>
          <cell r="Y7">
            <v>4</v>
          </cell>
          <cell r="Z7">
            <v>4</v>
          </cell>
          <cell r="AA7">
            <v>4</v>
          </cell>
          <cell r="AB7">
            <v>4</v>
          </cell>
          <cell r="AC7">
            <v>4</v>
          </cell>
          <cell r="AD7">
            <v>4</v>
          </cell>
          <cell r="AE7">
            <v>4</v>
          </cell>
          <cell r="AF7">
            <v>4</v>
          </cell>
          <cell r="AG7">
            <v>4</v>
          </cell>
        </row>
        <row r="8">
          <cell r="A8">
            <v>1712556</v>
          </cell>
        </row>
        <row r="8">
          <cell r="C8" t="str">
            <v>加班</v>
          </cell>
          <cell r="D8">
            <v>5</v>
          </cell>
          <cell r="E8">
            <v>5</v>
          </cell>
          <cell r="F8">
            <v>5</v>
          </cell>
          <cell r="G8">
            <v>4</v>
          </cell>
          <cell r="H8">
            <v>0.5</v>
          </cell>
          <cell r="I8">
            <v>5</v>
          </cell>
          <cell r="J8">
            <v>5</v>
          </cell>
          <cell r="K8">
            <v>5</v>
          </cell>
          <cell r="L8">
            <v>4</v>
          </cell>
          <cell r="M8">
            <v>5</v>
          </cell>
          <cell r="N8">
            <v>5</v>
          </cell>
          <cell r="O8" t="str">
            <v>X</v>
          </cell>
          <cell r="P8">
            <v>5</v>
          </cell>
          <cell r="Q8">
            <v>5</v>
          </cell>
          <cell r="R8">
            <v>5</v>
          </cell>
          <cell r="S8">
            <v>5</v>
          </cell>
          <cell r="T8">
            <v>0.5</v>
          </cell>
          <cell r="U8" t="str">
            <v>X</v>
          </cell>
          <cell r="V8">
            <v>0.5</v>
          </cell>
          <cell r="W8">
            <v>3</v>
          </cell>
          <cell r="X8">
            <v>4</v>
          </cell>
          <cell r="Y8">
            <v>3</v>
          </cell>
          <cell r="Z8">
            <v>5</v>
          </cell>
          <cell r="AA8">
            <v>5</v>
          </cell>
          <cell r="AB8">
            <v>5</v>
          </cell>
          <cell r="AC8">
            <v>0.5</v>
          </cell>
          <cell r="AD8">
            <v>5</v>
          </cell>
          <cell r="AE8">
            <v>5</v>
          </cell>
          <cell r="AF8">
            <v>2</v>
          </cell>
          <cell r="AG8">
            <v>3</v>
          </cell>
        </row>
        <row r="9">
          <cell r="A9" t="str">
            <v>0004596</v>
          </cell>
          <cell r="B9" t="str">
            <v>朱克亮  0004596</v>
          </cell>
          <cell r="C9" t="str">
            <v>上午</v>
          </cell>
          <cell r="D9">
            <v>4</v>
          </cell>
          <cell r="E9">
            <v>4</v>
          </cell>
          <cell r="F9">
            <v>4</v>
          </cell>
          <cell r="G9">
            <v>4</v>
          </cell>
          <cell r="H9">
            <v>4</v>
          </cell>
          <cell r="I9">
            <v>4</v>
          </cell>
          <cell r="J9">
            <v>4</v>
          </cell>
          <cell r="K9">
            <v>4</v>
          </cell>
          <cell r="L9">
            <v>4</v>
          </cell>
          <cell r="M9">
            <v>4</v>
          </cell>
          <cell r="N9">
            <v>4</v>
          </cell>
          <cell r="O9" t="str">
            <v>X</v>
          </cell>
          <cell r="P9">
            <v>4</v>
          </cell>
          <cell r="Q9">
            <v>4</v>
          </cell>
          <cell r="R9">
            <v>4</v>
          </cell>
          <cell r="S9">
            <v>4</v>
          </cell>
          <cell r="T9">
            <v>4</v>
          </cell>
          <cell r="U9">
            <v>4</v>
          </cell>
          <cell r="V9" t="str">
            <v>X</v>
          </cell>
          <cell r="W9">
            <v>4</v>
          </cell>
          <cell r="X9">
            <v>4</v>
          </cell>
          <cell r="Y9">
            <v>4</v>
          </cell>
          <cell r="Z9">
            <v>4</v>
          </cell>
          <cell r="AA9">
            <v>4</v>
          </cell>
          <cell r="AB9">
            <v>4</v>
          </cell>
          <cell r="AC9">
            <v>4</v>
          </cell>
          <cell r="AD9">
            <v>4</v>
          </cell>
          <cell r="AE9">
            <v>4</v>
          </cell>
          <cell r="AF9">
            <v>4</v>
          </cell>
          <cell r="AG9">
            <v>4</v>
          </cell>
        </row>
        <row r="9">
          <cell r="AJ9">
            <v>22</v>
          </cell>
          <cell r="AK9">
            <v>10.75</v>
          </cell>
          <cell r="AL9">
            <v>7.5</v>
          </cell>
        </row>
        <row r="10">
          <cell r="A10" t="str">
            <v>0004596</v>
          </cell>
        </row>
        <row r="10">
          <cell r="C10" t="str">
            <v>下午</v>
          </cell>
          <cell r="D10">
            <v>4</v>
          </cell>
          <cell r="E10">
            <v>4</v>
          </cell>
          <cell r="F10">
            <v>4</v>
          </cell>
          <cell r="G10">
            <v>4</v>
          </cell>
          <cell r="H10">
            <v>4</v>
          </cell>
          <cell r="I10">
            <v>4</v>
          </cell>
          <cell r="J10">
            <v>4</v>
          </cell>
          <cell r="K10">
            <v>4</v>
          </cell>
          <cell r="L10">
            <v>4</v>
          </cell>
          <cell r="M10">
            <v>4</v>
          </cell>
          <cell r="N10">
            <v>4</v>
          </cell>
          <cell r="O10" t="str">
            <v>X</v>
          </cell>
          <cell r="P10">
            <v>4</v>
          </cell>
          <cell r="Q10">
            <v>4</v>
          </cell>
          <cell r="R10">
            <v>4</v>
          </cell>
          <cell r="S10">
            <v>4</v>
          </cell>
          <cell r="T10">
            <v>4</v>
          </cell>
          <cell r="U10">
            <v>4</v>
          </cell>
          <cell r="V10" t="str">
            <v>X</v>
          </cell>
          <cell r="W10">
            <v>4</v>
          </cell>
          <cell r="X10">
            <v>4</v>
          </cell>
          <cell r="Y10">
            <v>4</v>
          </cell>
          <cell r="Z10">
            <v>4</v>
          </cell>
          <cell r="AA10">
            <v>4</v>
          </cell>
          <cell r="AB10">
            <v>4</v>
          </cell>
          <cell r="AC10">
            <v>4</v>
          </cell>
          <cell r="AD10">
            <v>4</v>
          </cell>
          <cell r="AE10">
            <v>4</v>
          </cell>
          <cell r="AF10">
            <v>4</v>
          </cell>
          <cell r="AG10">
            <v>4</v>
          </cell>
        </row>
        <row r="11">
          <cell r="A11" t="str">
            <v>0004596</v>
          </cell>
        </row>
        <row r="11">
          <cell r="C11" t="str">
            <v>加班</v>
          </cell>
          <cell r="D11">
            <v>5</v>
          </cell>
          <cell r="E11">
            <v>5</v>
          </cell>
          <cell r="F11">
            <v>5</v>
          </cell>
          <cell r="G11">
            <v>0.5</v>
          </cell>
          <cell r="H11">
            <v>0.5</v>
          </cell>
          <cell r="I11">
            <v>5</v>
          </cell>
          <cell r="J11">
            <v>0.5</v>
          </cell>
          <cell r="K11">
            <v>0.5</v>
          </cell>
          <cell r="L11">
            <v>4</v>
          </cell>
          <cell r="M11">
            <v>4</v>
          </cell>
          <cell r="N11">
            <v>5</v>
          </cell>
          <cell r="O11" t="str">
            <v>X</v>
          </cell>
          <cell r="P11">
            <v>5</v>
          </cell>
          <cell r="Q11">
            <v>3</v>
          </cell>
          <cell r="R11">
            <v>3</v>
          </cell>
          <cell r="S11">
            <v>4</v>
          </cell>
          <cell r="T11">
            <v>4</v>
          </cell>
          <cell r="U11">
            <v>0.5</v>
          </cell>
          <cell r="V11" t="str">
            <v>X</v>
          </cell>
          <cell r="W11">
            <v>3</v>
          </cell>
          <cell r="X11">
            <v>4</v>
          </cell>
          <cell r="Y11">
            <v>3</v>
          </cell>
          <cell r="Z11">
            <v>5</v>
          </cell>
          <cell r="AA11">
            <v>5</v>
          </cell>
          <cell r="AB11">
            <v>5</v>
          </cell>
          <cell r="AC11">
            <v>0.5</v>
          </cell>
          <cell r="AD11">
            <v>5</v>
          </cell>
          <cell r="AE11">
            <v>5</v>
          </cell>
          <cell r="AF11">
            <v>5</v>
          </cell>
          <cell r="AG11">
            <v>3</v>
          </cell>
        </row>
        <row r="12">
          <cell r="A12">
            <v>1712879</v>
          </cell>
          <cell r="B12" t="str">
            <v>费祥  1712879</v>
          </cell>
          <cell r="C12" t="str">
            <v>上午</v>
          </cell>
          <cell r="D12">
            <v>4</v>
          </cell>
          <cell r="E12">
            <v>4</v>
          </cell>
          <cell r="F12">
            <v>4</v>
          </cell>
          <cell r="G12">
            <v>4</v>
          </cell>
          <cell r="H12">
            <v>4</v>
          </cell>
          <cell r="I12">
            <v>4</v>
          </cell>
          <cell r="J12">
            <v>4</v>
          </cell>
          <cell r="K12">
            <v>4</v>
          </cell>
          <cell r="L12">
            <v>4</v>
          </cell>
          <cell r="M12">
            <v>4</v>
          </cell>
          <cell r="N12">
            <v>4</v>
          </cell>
          <cell r="O12" t="str">
            <v>X</v>
          </cell>
          <cell r="P12">
            <v>4</v>
          </cell>
          <cell r="Q12">
            <v>4</v>
          </cell>
          <cell r="R12">
            <v>4</v>
          </cell>
          <cell r="S12">
            <v>4</v>
          </cell>
          <cell r="T12">
            <v>4</v>
          </cell>
          <cell r="U12">
            <v>4</v>
          </cell>
          <cell r="V12" t="str">
            <v>X</v>
          </cell>
          <cell r="W12">
            <v>4</v>
          </cell>
          <cell r="X12">
            <v>4</v>
          </cell>
          <cell r="Y12">
            <v>4</v>
          </cell>
          <cell r="Z12">
            <v>4</v>
          </cell>
          <cell r="AA12">
            <v>4</v>
          </cell>
          <cell r="AB12">
            <v>4</v>
          </cell>
          <cell r="AC12">
            <v>4</v>
          </cell>
          <cell r="AD12">
            <v>4</v>
          </cell>
          <cell r="AE12">
            <v>4</v>
          </cell>
          <cell r="AF12">
            <v>4</v>
          </cell>
          <cell r="AG12">
            <v>4</v>
          </cell>
        </row>
        <row r="12">
          <cell r="AJ12">
            <v>22</v>
          </cell>
          <cell r="AK12">
            <v>10.75</v>
          </cell>
          <cell r="AL12">
            <v>8.0625</v>
          </cell>
        </row>
        <row r="13">
          <cell r="A13">
            <v>1712879</v>
          </cell>
        </row>
        <row r="13">
          <cell r="C13" t="str">
            <v>下午</v>
          </cell>
          <cell r="D13">
            <v>4</v>
          </cell>
          <cell r="E13">
            <v>4</v>
          </cell>
          <cell r="F13">
            <v>4</v>
          </cell>
          <cell r="G13">
            <v>4</v>
          </cell>
          <cell r="H13">
            <v>4</v>
          </cell>
          <cell r="I13">
            <v>4</v>
          </cell>
          <cell r="J13">
            <v>4</v>
          </cell>
          <cell r="K13">
            <v>4</v>
          </cell>
          <cell r="L13">
            <v>4</v>
          </cell>
          <cell r="M13">
            <v>4</v>
          </cell>
          <cell r="N13">
            <v>4</v>
          </cell>
          <cell r="O13" t="str">
            <v>X</v>
          </cell>
          <cell r="P13">
            <v>4</v>
          </cell>
          <cell r="Q13">
            <v>4</v>
          </cell>
          <cell r="R13">
            <v>4</v>
          </cell>
          <cell r="S13">
            <v>4</v>
          </cell>
          <cell r="T13">
            <v>4</v>
          </cell>
          <cell r="U13">
            <v>4</v>
          </cell>
          <cell r="V13" t="str">
            <v>X</v>
          </cell>
          <cell r="W13">
            <v>4</v>
          </cell>
          <cell r="X13">
            <v>4</v>
          </cell>
          <cell r="Y13">
            <v>4</v>
          </cell>
          <cell r="Z13">
            <v>4</v>
          </cell>
          <cell r="AA13">
            <v>4</v>
          </cell>
          <cell r="AB13">
            <v>4</v>
          </cell>
          <cell r="AC13">
            <v>4</v>
          </cell>
          <cell r="AD13">
            <v>4</v>
          </cell>
          <cell r="AE13">
            <v>4</v>
          </cell>
          <cell r="AF13">
            <v>4</v>
          </cell>
          <cell r="AG13">
            <v>4</v>
          </cell>
        </row>
        <row r="14">
          <cell r="A14">
            <v>1712879</v>
          </cell>
        </row>
        <row r="14">
          <cell r="C14" t="str">
            <v>加班</v>
          </cell>
          <cell r="D14">
            <v>5</v>
          </cell>
          <cell r="E14">
            <v>5</v>
          </cell>
          <cell r="F14">
            <v>5</v>
          </cell>
          <cell r="G14">
            <v>5</v>
          </cell>
          <cell r="H14">
            <v>0.5</v>
          </cell>
          <cell r="I14">
            <v>5</v>
          </cell>
          <cell r="J14">
            <v>0.5</v>
          </cell>
          <cell r="K14">
            <v>0.5</v>
          </cell>
          <cell r="L14">
            <v>4</v>
          </cell>
          <cell r="M14">
            <v>4</v>
          </cell>
          <cell r="N14">
            <v>5</v>
          </cell>
          <cell r="O14" t="str">
            <v>X</v>
          </cell>
          <cell r="P14">
            <v>5</v>
          </cell>
          <cell r="Q14">
            <v>3</v>
          </cell>
          <cell r="R14">
            <v>3</v>
          </cell>
          <cell r="S14">
            <v>3</v>
          </cell>
          <cell r="T14">
            <v>3</v>
          </cell>
          <cell r="U14">
            <v>0.5</v>
          </cell>
          <cell r="V14" t="str">
            <v>X</v>
          </cell>
          <cell r="W14">
            <v>3</v>
          </cell>
          <cell r="X14">
            <v>4</v>
          </cell>
          <cell r="Y14">
            <v>3</v>
          </cell>
          <cell r="Z14">
            <v>5</v>
          </cell>
          <cell r="AA14">
            <v>5</v>
          </cell>
          <cell r="AB14">
            <v>5</v>
          </cell>
          <cell r="AC14">
            <v>0.5</v>
          </cell>
          <cell r="AD14">
            <v>5</v>
          </cell>
          <cell r="AE14">
            <v>5</v>
          </cell>
          <cell r="AF14">
            <v>5</v>
          </cell>
          <cell r="AG14">
            <v>5</v>
          </cell>
        </row>
        <row r="15">
          <cell r="A15">
            <v>2003403</v>
          </cell>
          <cell r="B15" t="str">
            <v>杨淑君2003403  </v>
          </cell>
          <cell r="C15" t="str">
            <v>上午</v>
          </cell>
          <cell r="D15">
            <v>4</v>
          </cell>
          <cell r="E15">
            <v>4</v>
          </cell>
          <cell r="F15">
            <v>4</v>
          </cell>
          <cell r="G15">
            <v>4</v>
          </cell>
          <cell r="H15">
            <v>4</v>
          </cell>
          <cell r="I15">
            <v>4</v>
          </cell>
          <cell r="J15">
            <v>4</v>
          </cell>
          <cell r="K15">
            <v>4</v>
          </cell>
          <cell r="L15">
            <v>4</v>
          </cell>
          <cell r="M15">
            <v>4</v>
          </cell>
          <cell r="N15">
            <v>4</v>
          </cell>
          <cell r="O15">
            <v>4</v>
          </cell>
          <cell r="P15">
            <v>4</v>
          </cell>
          <cell r="Q15">
            <v>4</v>
          </cell>
          <cell r="R15">
            <v>4</v>
          </cell>
          <cell r="S15">
            <v>4</v>
          </cell>
          <cell r="T15">
            <v>4</v>
          </cell>
          <cell r="U15">
            <v>4</v>
          </cell>
          <cell r="V15" t="str">
            <v>X</v>
          </cell>
          <cell r="W15">
            <v>4</v>
          </cell>
          <cell r="X15">
            <v>4</v>
          </cell>
          <cell r="Y15">
            <v>4</v>
          </cell>
          <cell r="Z15">
            <v>4</v>
          </cell>
          <cell r="AA15">
            <v>4</v>
          </cell>
          <cell r="AB15">
            <v>4</v>
          </cell>
          <cell r="AC15">
            <v>4</v>
          </cell>
          <cell r="AD15">
            <v>4</v>
          </cell>
          <cell r="AE15">
            <v>4</v>
          </cell>
          <cell r="AF15">
            <v>4</v>
          </cell>
          <cell r="AG15">
            <v>4</v>
          </cell>
        </row>
        <row r="15">
          <cell r="AJ15">
            <v>22</v>
          </cell>
          <cell r="AK15">
            <v>10.875</v>
          </cell>
          <cell r="AL15">
            <v>9.125</v>
          </cell>
        </row>
        <row r="16">
          <cell r="A16">
            <v>2003403</v>
          </cell>
        </row>
        <row r="16">
          <cell r="C16" t="str">
            <v>下午</v>
          </cell>
          <cell r="D16">
            <v>4</v>
          </cell>
          <cell r="E16">
            <v>4</v>
          </cell>
          <cell r="F16">
            <v>4</v>
          </cell>
          <cell r="G16">
            <v>4</v>
          </cell>
          <cell r="H16">
            <v>4</v>
          </cell>
          <cell r="I16">
            <v>4</v>
          </cell>
          <cell r="J16">
            <v>4</v>
          </cell>
          <cell r="K16">
            <v>4</v>
          </cell>
          <cell r="L16">
            <v>4</v>
          </cell>
          <cell r="M16">
            <v>4</v>
          </cell>
          <cell r="N16">
            <v>4</v>
          </cell>
          <cell r="O16">
            <v>4</v>
          </cell>
          <cell r="P16">
            <v>4</v>
          </cell>
          <cell r="Q16">
            <v>4</v>
          </cell>
          <cell r="R16">
            <v>4</v>
          </cell>
          <cell r="S16">
            <v>4</v>
          </cell>
          <cell r="T16">
            <v>4</v>
          </cell>
          <cell r="U16">
            <v>4</v>
          </cell>
          <cell r="V16" t="str">
            <v>X</v>
          </cell>
          <cell r="W16">
            <v>4</v>
          </cell>
          <cell r="X16">
            <v>4</v>
          </cell>
          <cell r="Y16">
            <v>4</v>
          </cell>
          <cell r="Z16">
            <v>4</v>
          </cell>
          <cell r="AA16">
            <v>4</v>
          </cell>
          <cell r="AB16">
            <v>4</v>
          </cell>
          <cell r="AC16">
            <v>4</v>
          </cell>
          <cell r="AD16">
            <v>4</v>
          </cell>
          <cell r="AE16">
            <v>4</v>
          </cell>
          <cell r="AF16">
            <v>4</v>
          </cell>
          <cell r="AG16">
            <v>4</v>
          </cell>
        </row>
        <row r="17">
          <cell r="A17">
            <v>2003403</v>
          </cell>
        </row>
        <row r="17">
          <cell r="C17" t="str">
            <v>加班</v>
          </cell>
          <cell r="D17">
            <v>5</v>
          </cell>
          <cell r="E17">
            <v>5</v>
          </cell>
          <cell r="F17">
            <v>5</v>
          </cell>
          <cell r="G17">
            <v>0.5</v>
          </cell>
          <cell r="H17">
            <v>0.5</v>
          </cell>
          <cell r="I17">
            <v>5</v>
          </cell>
          <cell r="J17">
            <v>0.5</v>
          </cell>
          <cell r="K17">
            <v>0.5</v>
          </cell>
          <cell r="L17">
            <v>4</v>
          </cell>
          <cell r="M17">
            <v>5</v>
          </cell>
          <cell r="N17">
            <v>5</v>
          </cell>
          <cell r="O17">
            <v>5</v>
          </cell>
          <cell r="P17">
            <v>5</v>
          </cell>
          <cell r="Q17">
            <v>3</v>
          </cell>
          <cell r="R17">
            <v>3</v>
          </cell>
          <cell r="S17">
            <v>4</v>
          </cell>
          <cell r="T17">
            <v>4</v>
          </cell>
          <cell r="U17">
            <v>0.5</v>
          </cell>
          <cell r="V17" t="str">
            <v>X</v>
          </cell>
          <cell r="W17">
            <v>3</v>
          </cell>
          <cell r="X17">
            <v>4</v>
          </cell>
          <cell r="Y17">
            <v>3</v>
          </cell>
          <cell r="Z17">
            <v>5</v>
          </cell>
          <cell r="AA17">
            <v>5</v>
          </cell>
          <cell r="AB17">
            <v>5</v>
          </cell>
          <cell r="AC17">
            <v>0.5</v>
          </cell>
          <cell r="AD17">
            <v>5</v>
          </cell>
          <cell r="AE17">
            <v>5</v>
          </cell>
          <cell r="AF17">
            <v>5</v>
          </cell>
          <cell r="AG17">
            <v>3</v>
          </cell>
        </row>
        <row r="18">
          <cell r="A18" t="str">
            <v>0004463</v>
          </cell>
          <cell r="B18" t="str">
            <v>孙宏英0004463</v>
          </cell>
          <cell r="C18" t="str">
            <v>上午</v>
          </cell>
          <cell r="D18">
            <v>4</v>
          </cell>
          <cell r="E18">
            <v>4</v>
          </cell>
          <cell r="F18">
            <v>4</v>
          </cell>
          <cell r="G18">
            <v>4</v>
          </cell>
          <cell r="H18">
            <v>4</v>
          </cell>
          <cell r="I18">
            <v>4</v>
          </cell>
          <cell r="J18">
            <v>4</v>
          </cell>
          <cell r="K18">
            <v>4</v>
          </cell>
          <cell r="L18">
            <v>4</v>
          </cell>
          <cell r="M18">
            <v>4</v>
          </cell>
          <cell r="N18">
            <v>4</v>
          </cell>
          <cell r="O18" t="str">
            <v>X</v>
          </cell>
          <cell r="P18">
            <v>4</v>
          </cell>
          <cell r="Q18">
            <v>4</v>
          </cell>
          <cell r="R18">
            <v>4</v>
          </cell>
          <cell r="S18">
            <v>4</v>
          </cell>
          <cell r="T18">
            <v>4</v>
          </cell>
          <cell r="U18">
            <v>4</v>
          </cell>
          <cell r="V18" t="str">
            <v>X</v>
          </cell>
          <cell r="W18">
            <v>4</v>
          </cell>
          <cell r="X18">
            <v>4</v>
          </cell>
          <cell r="Y18">
            <v>4</v>
          </cell>
          <cell r="Z18">
            <v>4</v>
          </cell>
          <cell r="AA18">
            <v>4</v>
          </cell>
          <cell r="AB18">
            <v>4</v>
          </cell>
          <cell r="AC18">
            <v>4</v>
          </cell>
          <cell r="AD18">
            <v>4</v>
          </cell>
          <cell r="AE18">
            <v>4</v>
          </cell>
          <cell r="AF18">
            <v>4</v>
          </cell>
          <cell r="AG18">
            <v>4</v>
          </cell>
        </row>
        <row r="18">
          <cell r="AJ18">
            <v>21.625</v>
          </cell>
          <cell r="AK18">
            <v>10</v>
          </cell>
          <cell r="AL18">
            <v>7.5</v>
          </cell>
        </row>
        <row r="19">
          <cell r="A19" t="str">
            <v>0004463</v>
          </cell>
        </row>
        <row r="19">
          <cell r="C19" t="str">
            <v>下午</v>
          </cell>
          <cell r="D19">
            <v>4</v>
          </cell>
          <cell r="E19">
            <v>4</v>
          </cell>
          <cell r="F19">
            <v>4</v>
          </cell>
          <cell r="G19">
            <v>4</v>
          </cell>
          <cell r="H19">
            <v>4</v>
          </cell>
          <cell r="I19">
            <v>4</v>
          </cell>
          <cell r="J19">
            <v>4</v>
          </cell>
          <cell r="K19">
            <v>4</v>
          </cell>
          <cell r="L19">
            <v>4</v>
          </cell>
          <cell r="M19">
            <v>4</v>
          </cell>
          <cell r="N19">
            <v>4</v>
          </cell>
          <cell r="O19" t="str">
            <v>X</v>
          </cell>
          <cell r="P19">
            <v>4</v>
          </cell>
          <cell r="Q19">
            <v>4</v>
          </cell>
          <cell r="R19">
            <v>4</v>
          </cell>
          <cell r="S19">
            <v>4</v>
          </cell>
          <cell r="T19">
            <v>4</v>
          </cell>
          <cell r="U19">
            <v>4</v>
          </cell>
          <cell r="V19" t="str">
            <v>X</v>
          </cell>
          <cell r="W19">
            <v>4</v>
          </cell>
          <cell r="X19">
            <v>4</v>
          </cell>
          <cell r="Y19">
            <v>4</v>
          </cell>
          <cell r="Z19">
            <v>4</v>
          </cell>
          <cell r="AA19">
            <v>4</v>
          </cell>
          <cell r="AB19">
            <v>4</v>
          </cell>
          <cell r="AC19">
            <v>4</v>
          </cell>
          <cell r="AD19">
            <v>4</v>
          </cell>
          <cell r="AE19">
            <v>4</v>
          </cell>
          <cell r="AF19">
            <v>1</v>
          </cell>
          <cell r="AG19">
            <v>4</v>
          </cell>
        </row>
        <row r="20">
          <cell r="A20" t="str">
            <v>0004463</v>
          </cell>
        </row>
        <row r="20">
          <cell r="C20" t="str">
            <v>加班</v>
          </cell>
          <cell r="D20">
            <v>5</v>
          </cell>
          <cell r="E20">
            <v>5</v>
          </cell>
          <cell r="F20">
            <v>5</v>
          </cell>
          <cell r="G20">
            <v>0.5</v>
          </cell>
          <cell r="H20">
            <v>0.5</v>
          </cell>
          <cell r="I20">
            <v>5</v>
          </cell>
          <cell r="J20">
            <v>0.5</v>
          </cell>
          <cell r="K20">
            <v>0.5</v>
          </cell>
          <cell r="L20">
            <v>4</v>
          </cell>
          <cell r="M20">
            <v>5</v>
          </cell>
          <cell r="N20">
            <v>5</v>
          </cell>
          <cell r="O20" t="str">
            <v>X</v>
          </cell>
          <cell r="P20">
            <v>3</v>
          </cell>
          <cell r="Q20">
            <v>3</v>
          </cell>
          <cell r="R20">
            <v>3</v>
          </cell>
          <cell r="S20">
            <v>0.5</v>
          </cell>
          <cell r="T20">
            <v>3</v>
          </cell>
          <cell r="U20">
            <v>0.5</v>
          </cell>
          <cell r="V20" t="str">
            <v>X</v>
          </cell>
          <cell r="W20">
            <v>3</v>
          </cell>
          <cell r="X20">
            <v>4</v>
          </cell>
          <cell r="Y20">
            <v>3.5</v>
          </cell>
          <cell r="Z20">
            <v>5</v>
          </cell>
          <cell r="AA20">
            <v>5</v>
          </cell>
          <cell r="AB20">
            <v>5</v>
          </cell>
          <cell r="AC20">
            <v>0.5</v>
          </cell>
          <cell r="AD20">
            <v>5</v>
          </cell>
          <cell r="AE20">
            <v>5</v>
          </cell>
          <cell r="AF20">
            <v>4</v>
          </cell>
          <cell r="AG20">
            <v>3</v>
          </cell>
        </row>
        <row r="21">
          <cell r="A21" t="str">
            <v>1712321</v>
          </cell>
          <cell r="B21" t="str">
            <v>周雪平    1712321</v>
          </cell>
          <cell r="C21" t="str">
            <v>上午</v>
          </cell>
          <cell r="D21">
            <v>4</v>
          </cell>
          <cell r="E21">
            <v>4</v>
          </cell>
          <cell r="F21">
            <v>4</v>
          </cell>
          <cell r="G21">
            <v>4</v>
          </cell>
          <cell r="H21">
            <v>4</v>
          </cell>
          <cell r="I21">
            <v>4</v>
          </cell>
          <cell r="J21">
            <v>4</v>
          </cell>
          <cell r="K21">
            <v>4</v>
          </cell>
          <cell r="L21">
            <v>4</v>
          </cell>
          <cell r="M21">
            <v>4</v>
          </cell>
          <cell r="N21">
            <v>4</v>
          </cell>
          <cell r="O21" t="str">
            <v>X</v>
          </cell>
          <cell r="P21">
            <v>4</v>
          </cell>
          <cell r="Q21">
            <v>4</v>
          </cell>
          <cell r="R21">
            <v>4</v>
          </cell>
          <cell r="S21">
            <v>4</v>
          </cell>
          <cell r="T21">
            <v>4</v>
          </cell>
          <cell r="U21">
            <v>4</v>
          </cell>
          <cell r="V21" t="str">
            <v>X</v>
          </cell>
          <cell r="W21">
            <v>4</v>
          </cell>
          <cell r="X21">
            <v>4</v>
          </cell>
          <cell r="Y21">
            <v>4</v>
          </cell>
          <cell r="Z21">
            <v>4</v>
          </cell>
          <cell r="AA21">
            <v>4</v>
          </cell>
          <cell r="AB21">
            <v>4</v>
          </cell>
          <cell r="AC21">
            <v>4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</row>
        <row r="21">
          <cell r="AJ21">
            <v>18</v>
          </cell>
          <cell r="AK21">
            <v>8.375</v>
          </cell>
          <cell r="AL21">
            <v>7.9375</v>
          </cell>
        </row>
        <row r="22">
          <cell r="A22" t="str">
            <v>1712321</v>
          </cell>
        </row>
        <row r="22">
          <cell r="C22" t="str">
            <v>下午</v>
          </cell>
          <cell r="D22">
            <v>4</v>
          </cell>
          <cell r="E22">
            <v>4</v>
          </cell>
          <cell r="F22">
            <v>4</v>
          </cell>
          <cell r="G22">
            <v>4</v>
          </cell>
          <cell r="H22">
            <v>4</v>
          </cell>
          <cell r="I22">
            <v>4</v>
          </cell>
          <cell r="J22">
            <v>4</v>
          </cell>
          <cell r="K22">
            <v>4</v>
          </cell>
          <cell r="L22">
            <v>4</v>
          </cell>
          <cell r="M22">
            <v>4</v>
          </cell>
          <cell r="N22">
            <v>4</v>
          </cell>
          <cell r="O22" t="str">
            <v>X</v>
          </cell>
          <cell r="P22">
            <v>4</v>
          </cell>
          <cell r="Q22">
            <v>4</v>
          </cell>
          <cell r="R22">
            <v>4</v>
          </cell>
          <cell r="S22">
            <v>4</v>
          </cell>
          <cell r="T22">
            <v>4</v>
          </cell>
          <cell r="U22">
            <v>4</v>
          </cell>
          <cell r="V22" t="str">
            <v>X</v>
          </cell>
          <cell r="W22">
            <v>4</v>
          </cell>
          <cell r="X22">
            <v>4</v>
          </cell>
          <cell r="Y22">
            <v>4</v>
          </cell>
          <cell r="Z22">
            <v>4</v>
          </cell>
          <cell r="AA22">
            <v>4</v>
          </cell>
          <cell r="AB22">
            <v>4</v>
          </cell>
          <cell r="AC22">
            <v>4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</row>
        <row r="23">
          <cell r="A23" t="str">
            <v>1712321</v>
          </cell>
        </row>
        <row r="23">
          <cell r="C23" t="str">
            <v>加班</v>
          </cell>
          <cell r="D23">
            <v>5</v>
          </cell>
          <cell r="E23">
            <v>5</v>
          </cell>
          <cell r="F23">
            <v>5</v>
          </cell>
          <cell r="G23">
            <v>0.5</v>
          </cell>
          <cell r="H23">
            <v>0.5</v>
          </cell>
          <cell r="I23">
            <v>5</v>
          </cell>
          <cell r="J23">
            <v>0.5</v>
          </cell>
          <cell r="K23">
            <v>0.5</v>
          </cell>
          <cell r="L23">
            <v>4</v>
          </cell>
          <cell r="M23">
            <v>4</v>
          </cell>
          <cell r="N23">
            <v>5</v>
          </cell>
          <cell r="O23" t="str">
            <v>X</v>
          </cell>
          <cell r="P23">
            <v>3</v>
          </cell>
          <cell r="Q23">
            <v>3</v>
          </cell>
          <cell r="R23">
            <v>3</v>
          </cell>
          <cell r="S23">
            <v>4</v>
          </cell>
          <cell r="T23">
            <v>4</v>
          </cell>
          <cell r="U23">
            <v>4</v>
          </cell>
          <cell r="V23" t="str">
            <v>X</v>
          </cell>
          <cell r="W23">
            <v>3</v>
          </cell>
          <cell r="X23">
            <v>5</v>
          </cell>
          <cell r="Y23">
            <v>3</v>
          </cell>
          <cell r="Z23">
            <v>5</v>
          </cell>
          <cell r="AA23">
            <v>5</v>
          </cell>
          <cell r="AB23">
            <v>5</v>
          </cell>
          <cell r="AC23">
            <v>0.5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</row>
        <row r="24">
          <cell r="A24">
            <v>1908109</v>
          </cell>
          <cell r="B24" t="str">
            <v>王刘娜   1908109</v>
          </cell>
          <cell r="C24" t="str">
            <v>上午</v>
          </cell>
          <cell r="D24">
            <v>4</v>
          </cell>
          <cell r="E24">
            <v>4</v>
          </cell>
          <cell r="F24">
            <v>4</v>
          </cell>
          <cell r="G24">
            <v>4</v>
          </cell>
          <cell r="H24">
            <v>4</v>
          </cell>
          <cell r="I24">
            <v>4</v>
          </cell>
          <cell r="J24">
            <v>4</v>
          </cell>
          <cell r="K24">
            <v>4</v>
          </cell>
          <cell r="L24">
            <v>4</v>
          </cell>
          <cell r="M24">
            <v>4</v>
          </cell>
          <cell r="N24">
            <v>4</v>
          </cell>
          <cell r="O24">
            <v>4</v>
          </cell>
          <cell r="P24">
            <v>4</v>
          </cell>
          <cell r="Q24">
            <v>4</v>
          </cell>
          <cell r="R24">
            <v>4</v>
          </cell>
          <cell r="S24">
            <v>4</v>
          </cell>
          <cell r="T24">
            <v>4</v>
          </cell>
          <cell r="U24">
            <v>4</v>
          </cell>
          <cell r="V24">
            <v>4</v>
          </cell>
          <cell r="W24">
            <v>2</v>
          </cell>
          <cell r="X24" t="str">
            <v>X</v>
          </cell>
          <cell r="Y24" t="str">
            <v>X</v>
          </cell>
          <cell r="Z24">
            <v>4</v>
          </cell>
          <cell r="AA24">
            <v>4</v>
          </cell>
          <cell r="AB24" t="str">
            <v>X</v>
          </cell>
          <cell r="AC24">
            <v>4</v>
          </cell>
          <cell r="AD24">
            <v>4</v>
          </cell>
          <cell r="AE24">
            <v>4</v>
          </cell>
          <cell r="AF24">
            <v>4</v>
          </cell>
          <cell r="AG24">
            <v>4</v>
          </cell>
        </row>
        <row r="24">
          <cell r="AJ24">
            <v>19.25</v>
          </cell>
          <cell r="AK24">
            <v>10.375</v>
          </cell>
          <cell r="AL24">
            <v>9.125</v>
          </cell>
        </row>
        <row r="25">
          <cell r="A25">
            <v>1908109</v>
          </cell>
        </row>
        <row r="25">
          <cell r="C25" t="str">
            <v>下午</v>
          </cell>
          <cell r="D25">
            <v>4</v>
          </cell>
          <cell r="E25">
            <v>4</v>
          </cell>
          <cell r="F25">
            <v>4</v>
          </cell>
          <cell r="G25">
            <v>4</v>
          </cell>
          <cell r="H25">
            <v>4</v>
          </cell>
          <cell r="I25">
            <v>4</v>
          </cell>
          <cell r="J25">
            <v>4</v>
          </cell>
          <cell r="K25">
            <v>4</v>
          </cell>
          <cell r="L25">
            <v>4</v>
          </cell>
          <cell r="M25">
            <v>4</v>
          </cell>
          <cell r="N25">
            <v>4</v>
          </cell>
          <cell r="O25">
            <v>4</v>
          </cell>
          <cell r="P25">
            <v>4</v>
          </cell>
          <cell r="Q25">
            <v>4</v>
          </cell>
          <cell r="R25">
            <v>4</v>
          </cell>
          <cell r="S25">
            <v>4</v>
          </cell>
          <cell r="T25">
            <v>4</v>
          </cell>
          <cell r="U25">
            <v>4</v>
          </cell>
          <cell r="V25">
            <v>4</v>
          </cell>
          <cell r="W25" t="str">
            <v>X</v>
          </cell>
          <cell r="X25" t="str">
            <v>X</v>
          </cell>
          <cell r="Y25" t="str">
            <v>X</v>
          </cell>
          <cell r="Z25">
            <v>4</v>
          </cell>
          <cell r="AA25">
            <v>4</v>
          </cell>
          <cell r="AB25" t="str">
            <v>X</v>
          </cell>
          <cell r="AC25">
            <v>4</v>
          </cell>
          <cell r="AD25">
            <v>4</v>
          </cell>
          <cell r="AE25">
            <v>4</v>
          </cell>
          <cell r="AF25">
            <v>4</v>
          </cell>
          <cell r="AG25">
            <v>4</v>
          </cell>
        </row>
        <row r="26">
          <cell r="A26">
            <v>1908109</v>
          </cell>
        </row>
        <row r="26">
          <cell r="C26" t="str">
            <v>加班</v>
          </cell>
          <cell r="D26">
            <v>0.5</v>
          </cell>
          <cell r="E26">
            <v>0.5</v>
          </cell>
          <cell r="F26">
            <v>5</v>
          </cell>
          <cell r="G26">
            <v>5</v>
          </cell>
          <cell r="H26">
            <v>0.5</v>
          </cell>
          <cell r="I26">
            <v>5</v>
          </cell>
          <cell r="J26">
            <v>5</v>
          </cell>
          <cell r="K26">
            <v>5</v>
          </cell>
          <cell r="L26">
            <v>4</v>
          </cell>
          <cell r="M26">
            <v>5</v>
          </cell>
          <cell r="N26">
            <v>5</v>
          </cell>
          <cell r="O26">
            <v>0.5</v>
          </cell>
          <cell r="P26">
            <v>5</v>
          </cell>
          <cell r="Q26">
            <v>5</v>
          </cell>
          <cell r="R26">
            <v>5</v>
          </cell>
          <cell r="S26">
            <v>5</v>
          </cell>
          <cell r="T26">
            <v>5</v>
          </cell>
          <cell r="U26">
            <v>5</v>
          </cell>
          <cell r="V26">
            <v>0.5</v>
          </cell>
          <cell r="W26" t="str">
            <v>X</v>
          </cell>
          <cell r="X26" t="str">
            <v>X</v>
          </cell>
          <cell r="Y26" t="str">
            <v>X</v>
          </cell>
          <cell r="Z26">
            <v>5</v>
          </cell>
          <cell r="AA26">
            <v>5</v>
          </cell>
          <cell r="AB26" t="str">
            <v>X</v>
          </cell>
          <cell r="AC26">
            <v>0.5</v>
          </cell>
          <cell r="AD26">
            <v>5</v>
          </cell>
          <cell r="AE26">
            <v>5</v>
          </cell>
          <cell r="AF26">
            <v>5</v>
          </cell>
          <cell r="AG26">
            <v>3</v>
          </cell>
        </row>
        <row r="27">
          <cell r="A27" t="str">
            <v>0008611</v>
          </cell>
          <cell r="B27" t="str">
            <v>赵娟娟0008611</v>
          </cell>
          <cell r="C27" t="str">
            <v>上午</v>
          </cell>
          <cell r="D27">
            <v>4</v>
          </cell>
          <cell r="E27">
            <v>4</v>
          </cell>
          <cell r="F27">
            <v>4</v>
          </cell>
          <cell r="G27">
            <v>4</v>
          </cell>
          <cell r="H27">
            <v>4</v>
          </cell>
          <cell r="I27">
            <v>4</v>
          </cell>
          <cell r="J27">
            <v>4</v>
          </cell>
          <cell r="K27">
            <v>4</v>
          </cell>
          <cell r="L27">
            <v>4</v>
          </cell>
          <cell r="M27">
            <v>4</v>
          </cell>
          <cell r="N27">
            <v>4</v>
          </cell>
          <cell r="O27">
            <v>4</v>
          </cell>
          <cell r="P27">
            <v>4</v>
          </cell>
          <cell r="Q27">
            <v>4</v>
          </cell>
          <cell r="R27">
            <v>4</v>
          </cell>
          <cell r="S27">
            <v>4</v>
          </cell>
          <cell r="T27">
            <v>4</v>
          </cell>
          <cell r="U27" t="str">
            <v>X</v>
          </cell>
          <cell r="V27">
            <v>4</v>
          </cell>
          <cell r="W27">
            <v>4</v>
          </cell>
          <cell r="X27">
            <v>4</v>
          </cell>
          <cell r="Y27">
            <v>4</v>
          </cell>
          <cell r="Z27">
            <v>4</v>
          </cell>
          <cell r="AA27">
            <v>4</v>
          </cell>
          <cell r="AB27">
            <v>4</v>
          </cell>
          <cell r="AC27">
            <v>4</v>
          </cell>
          <cell r="AD27">
            <v>4</v>
          </cell>
          <cell r="AE27">
            <v>4</v>
          </cell>
          <cell r="AF27">
            <v>4</v>
          </cell>
          <cell r="AG27">
            <v>4</v>
          </cell>
        </row>
        <row r="27">
          <cell r="AJ27">
            <v>22</v>
          </cell>
          <cell r="AK27">
            <v>12.1875</v>
          </cell>
          <cell r="AL27">
            <v>9.25</v>
          </cell>
        </row>
        <row r="28">
          <cell r="A28" t="str">
            <v>0008611</v>
          </cell>
        </row>
        <row r="28">
          <cell r="C28" t="str">
            <v>下午</v>
          </cell>
          <cell r="D28">
            <v>4</v>
          </cell>
          <cell r="E28">
            <v>4</v>
          </cell>
          <cell r="F28">
            <v>4</v>
          </cell>
          <cell r="G28">
            <v>4</v>
          </cell>
          <cell r="H28">
            <v>4</v>
          </cell>
          <cell r="I28">
            <v>4</v>
          </cell>
          <cell r="J28">
            <v>4</v>
          </cell>
          <cell r="K28">
            <v>4</v>
          </cell>
          <cell r="L28">
            <v>4</v>
          </cell>
          <cell r="M28">
            <v>4</v>
          </cell>
          <cell r="N28">
            <v>4</v>
          </cell>
          <cell r="O28">
            <v>4</v>
          </cell>
          <cell r="P28">
            <v>4</v>
          </cell>
          <cell r="Q28">
            <v>4</v>
          </cell>
          <cell r="R28">
            <v>4</v>
          </cell>
          <cell r="S28">
            <v>4</v>
          </cell>
          <cell r="T28">
            <v>4</v>
          </cell>
          <cell r="U28" t="str">
            <v>X</v>
          </cell>
          <cell r="V28">
            <v>4</v>
          </cell>
          <cell r="W28">
            <v>4</v>
          </cell>
          <cell r="X28">
            <v>4</v>
          </cell>
          <cell r="Y28">
            <v>4</v>
          </cell>
          <cell r="Z28">
            <v>4</v>
          </cell>
          <cell r="AA28">
            <v>4</v>
          </cell>
          <cell r="AB28">
            <v>4</v>
          </cell>
          <cell r="AC28">
            <v>4</v>
          </cell>
          <cell r="AD28">
            <v>4</v>
          </cell>
          <cell r="AE28">
            <v>4</v>
          </cell>
          <cell r="AF28">
            <v>4</v>
          </cell>
          <cell r="AG28">
            <v>4</v>
          </cell>
        </row>
        <row r="29">
          <cell r="A29" t="str">
            <v>0008611</v>
          </cell>
        </row>
        <row r="29">
          <cell r="C29" t="str">
            <v>加班</v>
          </cell>
          <cell r="D29">
            <v>5</v>
          </cell>
          <cell r="E29">
            <v>5</v>
          </cell>
          <cell r="F29">
            <v>5</v>
          </cell>
          <cell r="G29">
            <v>6</v>
          </cell>
          <cell r="H29">
            <v>0.5</v>
          </cell>
          <cell r="I29">
            <v>5</v>
          </cell>
          <cell r="J29">
            <v>5</v>
          </cell>
          <cell r="K29">
            <v>5</v>
          </cell>
          <cell r="L29">
            <v>4</v>
          </cell>
          <cell r="M29">
            <v>5</v>
          </cell>
          <cell r="N29">
            <v>5</v>
          </cell>
          <cell r="O29">
            <v>0.5</v>
          </cell>
          <cell r="P29">
            <v>5</v>
          </cell>
          <cell r="Q29">
            <v>5</v>
          </cell>
          <cell r="R29">
            <v>5</v>
          </cell>
          <cell r="S29">
            <v>5</v>
          </cell>
          <cell r="T29">
            <v>0.5</v>
          </cell>
          <cell r="U29" t="str">
            <v>X</v>
          </cell>
          <cell r="V29">
            <v>0.5</v>
          </cell>
          <cell r="W29">
            <v>3</v>
          </cell>
          <cell r="X29">
            <v>4</v>
          </cell>
          <cell r="Y29">
            <v>3</v>
          </cell>
          <cell r="Z29">
            <v>5</v>
          </cell>
          <cell r="AA29">
            <v>5</v>
          </cell>
          <cell r="AB29">
            <v>5</v>
          </cell>
          <cell r="AC29">
            <v>0.5</v>
          </cell>
          <cell r="AD29">
            <v>5</v>
          </cell>
          <cell r="AE29">
            <v>5</v>
          </cell>
          <cell r="AF29">
            <v>5</v>
          </cell>
          <cell r="AG29">
            <v>3</v>
          </cell>
        </row>
        <row r="30">
          <cell r="A30">
            <v>2102037</v>
          </cell>
          <cell r="B30" t="str">
            <v>杨正军    2102037</v>
          </cell>
          <cell r="C30" t="str">
            <v>上午</v>
          </cell>
          <cell r="D30">
            <v>4</v>
          </cell>
          <cell r="E30">
            <v>4</v>
          </cell>
          <cell r="F30">
            <v>4</v>
          </cell>
          <cell r="G30">
            <v>4</v>
          </cell>
          <cell r="H30">
            <v>4</v>
          </cell>
          <cell r="I30">
            <v>4</v>
          </cell>
          <cell r="J30">
            <v>4</v>
          </cell>
          <cell r="K30">
            <v>4</v>
          </cell>
          <cell r="L30">
            <v>4</v>
          </cell>
          <cell r="M30">
            <v>4</v>
          </cell>
          <cell r="N30">
            <v>4</v>
          </cell>
          <cell r="O30">
            <v>4</v>
          </cell>
          <cell r="P30">
            <v>4</v>
          </cell>
          <cell r="Q30">
            <v>4</v>
          </cell>
          <cell r="R30">
            <v>4</v>
          </cell>
          <cell r="S30">
            <v>4</v>
          </cell>
          <cell r="T30">
            <v>4</v>
          </cell>
          <cell r="U30">
            <v>4</v>
          </cell>
          <cell r="V30">
            <v>4</v>
          </cell>
          <cell r="W30">
            <v>4</v>
          </cell>
          <cell r="X30" t="str">
            <v>X</v>
          </cell>
          <cell r="Y30" t="str">
            <v>X</v>
          </cell>
          <cell r="Z30">
            <v>4</v>
          </cell>
          <cell r="AA30">
            <v>4</v>
          </cell>
          <cell r="AB30">
            <v>4</v>
          </cell>
          <cell r="AC30">
            <v>4</v>
          </cell>
          <cell r="AD30">
            <v>4</v>
          </cell>
          <cell r="AE30">
            <v>4</v>
          </cell>
          <cell r="AF30">
            <v>4</v>
          </cell>
          <cell r="AG30">
            <v>4</v>
          </cell>
        </row>
        <row r="30">
          <cell r="AJ30">
            <v>20</v>
          </cell>
          <cell r="AK30">
            <v>11.1875</v>
          </cell>
          <cell r="AL30">
            <v>11</v>
          </cell>
        </row>
        <row r="31">
          <cell r="A31">
            <v>2102037</v>
          </cell>
        </row>
        <row r="31">
          <cell r="C31" t="str">
            <v>下午</v>
          </cell>
          <cell r="D31">
            <v>4</v>
          </cell>
          <cell r="E31">
            <v>4</v>
          </cell>
          <cell r="F31">
            <v>4</v>
          </cell>
          <cell r="G31">
            <v>4</v>
          </cell>
          <cell r="H31">
            <v>4</v>
          </cell>
          <cell r="I31">
            <v>4</v>
          </cell>
          <cell r="J31">
            <v>4</v>
          </cell>
          <cell r="K31">
            <v>4</v>
          </cell>
          <cell r="L31">
            <v>4</v>
          </cell>
          <cell r="M31">
            <v>4</v>
          </cell>
          <cell r="N31">
            <v>4</v>
          </cell>
          <cell r="O31">
            <v>4</v>
          </cell>
          <cell r="P31">
            <v>4</v>
          </cell>
          <cell r="Q31">
            <v>4</v>
          </cell>
          <cell r="R31">
            <v>4</v>
          </cell>
          <cell r="S31">
            <v>4</v>
          </cell>
          <cell r="T31">
            <v>4</v>
          </cell>
          <cell r="U31">
            <v>4</v>
          </cell>
          <cell r="V31">
            <v>4</v>
          </cell>
          <cell r="W31">
            <v>4</v>
          </cell>
          <cell r="X31" t="str">
            <v>X</v>
          </cell>
          <cell r="Y31" t="str">
            <v>X</v>
          </cell>
          <cell r="Z31">
            <v>4</v>
          </cell>
          <cell r="AA31">
            <v>4</v>
          </cell>
          <cell r="AB31">
            <v>4</v>
          </cell>
          <cell r="AC31">
            <v>4</v>
          </cell>
          <cell r="AD31">
            <v>4</v>
          </cell>
          <cell r="AE31">
            <v>4</v>
          </cell>
          <cell r="AF31">
            <v>4</v>
          </cell>
          <cell r="AG31">
            <v>4</v>
          </cell>
        </row>
        <row r="32">
          <cell r="A32">
            <v>2102037</v>
          </cell>
        </row>
        <row r="32">
          <cell r="C32" t="str">
            <v>加班</v>
          </cell>
          <cell r="D32">
            <v>5</v>
          </cell>
          <cell r="E32">
            <v>5</v>
          </cell>
          <cell r="F32">
            <v>5</v>
          </cell>
          <cell r="G32">
            <v>5</v>
          </cell>
          <cell r="H32">
            <v>3</v>
          </cell>
          <cell r="I32">
            <v>5</v>
          </cell>
          <cell r="J32">
            <v>5</v>
          </cell>
          <cell r="K32">
            <v>4</v>
          </cell>
          <cell r="L32">
            <v>4</v>
          </cell>
          <cell r="M32">
            <v>4</v>
          </cell>
          <cell r="N32">
            <v>4</v>
          </cell>
          <cell r="O32">
            <v>0.5</v>
          </cell>
          <cell r="P32">
            <v>4</v>
          </cell>
          <cell r="Q32">
            <v>4</v>
          </cell>
          <cell r="R32">
            <v>4</v>
          </cell>
          <cell r="S32">
            <v>5</v>
          </cell>
          <cell r="T32">
            <v>5</v>
          </cell>
          <cell r="U32">
            <v>4</v>
          </cell>
          <cell r="V32">
            <v>0.5</v>
          </cell>
          <cell r="W32">
            <v>0.5</v>
          </cell>
          <cell r="X32" t="str">
            <v>X</v>
          </cell>
          <cell r="Y32" t="str">
            <v>X</v>
          </cell>
          <cell r="Z32">
            <v>5</v>
          </cell>
          <cell r="AA32">
            <v>5</v>
          </cell>
          <cell r="AB32">
            <v>5</v>
          </cell>
          <cell r="AC32">
            <v>2</v>
          </cell>
          <cell r="AD32">
            <v>5</v>
          </cell>
          <cell r="AE32">
            <v>5</v>
          </cell>
          <cell r="AF32">
            <v>5</v>
          </cell>
          <cell r="AG32">
            <v>5</v>
          </cell>
        </row>
        <row r="33">
          <cell r="A33" t="str">
            <v>2109023</v>
          </cell>
          <cell r="B33" t="str">
            <v>李桂兰    2109023       </v>
          </cell>
          <cell r="C33" t="str">
            <v>上午</v>
          </cell>
          <cell r="D33">
            <v>4</v>
          </cell>
          <cell r="E33">
            <v>4</v>
          </cell>
          <cell r="F33">
            <v>4</v>
          </cell>
          <cell r="G33">
            <v>4</v>
          </cell>
          <cell r="H33">
            <v>4</v>
          </cell>
          <cell r="I33">
            <v>4</v>
          </cell>
          <cell r="J33">
            <v>4</v>
          </cell>
          <cell r="K33">
            <v>4</v>
          </cell>
          <cell r="L33">
            <v>4</v>
          </cell>
          <cell r="M33">
            <v>4</v>
          </cell>
          <cell r="N33">
            <v>4</v>
          </cell>
          <cell r="O33" t="str">
            <v>X</v>
          </cell>
          <cell r="P33">
            <v>4</v>
          </cell>
          <cell r="Q33">
            <v>4</v>
          </cell>
          <cell r="R33">
            <v>4</v>
          </cell>
          <cell r="S33">
            <v>4</v>
          </cell>
          <cell r="T33">
            <v>4</v>
          </cell>
          <cell r="U33">
            <v>4</v>
          </cell>
          <cell r="V33" t="str">
            <v>X</v>
          </cell>
          <cell r="W33">
            <v>4</v>
          </cell>
          <cell r="X33">
            <v>4</v>
          </cell>
          <cell r="Y33">
            <v>4</v>
          </cell>
          <cell r="Z33">
            <v>4</v>
          </cell>
          <cell r="AA33">
            <v>4</v>
          </cell>
          <cell r="AB33">
            <v>4</v>
          </cell>
          <cell r="AC33">
            <v>4</v>
          </cell>
          <cell r="AD33">
            <v>4</v>
          </cell>
          <cell r="AE33">
            <v>4</v>
          </cell>
          <cell r="AF33">
            <v>4</v>
          </cell>
          <cell r="AG33">
            <v>4</v>
          </cell>
        </row>
        <row r="33">
          <cell r="AJ33">
            <v>22</v>
          </cell>
          <cell r="AK33">
            <v>11.0625</v>
          </cell>
          <cell r="AL33">
            <v>7.9375</v>
          </cell>
        </row>
        <row r="34">
          <cell r="A34" t="str">
            <v>2109023</v>
          </cell>
        </row>
        <row r="34">
          <cell r="C34" t="str">
            <v>下午</v>
          </cell>
          <cell r="D34">
            <v>4</v>
          </cell>
          <cell r="E34">
            <v>4</v>
          </cell>
          <cell r="F34">
            <v>4</v>
          </cell>
          <cell r="G34">
            <v>4</v>
          </cell>
          <cell r="H34">
            <v>4</v>
          </cell>
          <cell r="I34">
            <v>4</v>
          </cell>
          <cell r="J34">
            <v>4</v>
          </cell>
          <cell r="K34">
            <v>4</v>
          </cell>
          <cell r="L34">
            <v>4</v>
          </cell>
          <cell r="M34">
            <v>4</v>
          </cell>
          <cell r="N34">
            <v>4</v>
          </cell>
          <cell r="O34" t="str">
            <v>X</v>
          </cell>
          <cell r="P34">
            <v>4</v>
          </cell>
          <cell r="Q34">
            <v>4</v>
          </cell>
          <cell r="R34">
            <v>4</v>
          </cell>
          <cell r="S34">
            <v>4</v>
          </cell>
          <cell r="T34">
            <v>4</v>
          </cell>
          <cell r="U34">
            <v>4</v>
          </cell>
          <cell r="V34" t="str">
            <v>X</v>
          </cell>
          <cell r="W34">
            <v>4</v>
          </cell>
          <cell r="X34">
            <v>4</v>
          </cell>
          <cell r="Y34">
            <v>4</v>
          </cell>
          <cell r="Z34">
            <v>4</v>
          </cell>
          <cell r="AA34">
            <v>4</v>
          </cell>
          <cell r="AB34">
            <v>4</v>
          </cell>
          <cell r="AC34">
            <v>4</v>
          </cell>
          <cell r="AD34">
            <v>4</v>
          </cell>
          <cell r="AE34">
            <v>4</v>
          </cell>
          <cell r="AF34">
            <v>4</v>
          </cell>
          <cell r="AG34">
            <v>4</v>
          </cell>
        </row>
        <row r="35">
          <cell r="A35" t="str">
            <v>2109023</v>
          </cell>
        </row>
        <row r="35">
          <cell r="C35" t="str">
            <v>加班</v>
          </cell>
          <cell r="D35">
            <v>5</v>
          </cell>
          <cell r="E35">
            <v>5</v>
          </cell>
          <cell r="F35">
            <v>5</v>
          </cell>
          <cell r="G35">
            <v>0.5</v>
          </cell>
          <cell r="H35">
            <v>0.5</v>
          </cell>
          <cell r="I35">
            <v>5</v>
          </cell>
          <cell r="J35">
            <v>5</v>
          </cell>
          <cell r="K35">
            <v>0.5</v>
          </cell>
          <cell r="L35">
            <v>4</v>
          </cell>
          <cell r="M35">
            <v>4</v>
          </cell>
          <cell r="N35">
            <v>5</v>
          </cell>
          <cell r="O35" t="str">
            <v>X</v>
          </cell>
          <cell r="P35">
            <v>5</v>
          </cell>
          <cell r="Q35">
            <v>3</v>
          </cell>
          <cell r="R35">
            <v>3</v>
          </cell>
          <cell r="S35">
            <v>4</v>
          </cell>
          <cell r="T35">
            <v>4</v>
          </cell>
          <cell r="U35">
            <v>4</v>
          </cell>
          <cell r="V35" t="str">
            <v>X</v>
          </cell>
          <cell r="W35">
            <v>3</v>
          </cell>
          <cell r="X35">
            <v>5</v>
          </cell>
          <cell r="Y35">
            <v>3</v>
          </cell>
          <cell r="Z35">
            <v>5</v>
          </cell>
          <cell r="AA35">
            <v>5</v>
          </cell>
          <cell r="AB35">
            <v>5</v>
          </cell>
          <cell r="AC35">
            <v>0.5</v>
          </cell>
          <cell r="AD35">
            <v>4</v>
          </cell>
          <cell r="AE35">
            <v>3</v>
          </cell>
          <cell r="AF35">
            <v>5</v>
          </cell>
          <cell r="AG35">
            <v>3</v>
          </cell>
        </row>
        <row r="36">
          <cell r="A36" t="str">
            <v>2109034</v>
          </cell>
          <cell r="B36" t="str">
            <v>王金女   2109034 </v>
          </cell>
          <cell r="C36" t="str">
            <v>上午</v>
          </cell>
          <cell r="D36">
            <v>4</v>
          </cell>
          <cell r="E36">
            <v>4</v>
          </cell>
          <cell r="F36">
            <v>4</v>
          </cell>
          <cell r="G36">
            <v>4</v>
          </cell>
          <cell r="H36">
            <v>4</v>
          </cell>
          <cell r="I36">
            <v>4</v>
          </cell>
          <cell r="J36">
            <v>4</v>
          </cell>
          <cell r="K36">
            <v>4</v>
          </cell>
          <cell r="L36">
            <v>4</v>
          </cell>
          <cell r="M36">
            <v>4</v>
          </cell>
          <cell r="N36">
            <v>4</v>
          </cell>
          <cell r="O36" t="str">
            <v>X</v>
          </cell>
          <cell r="P36">
            <v>4</v>
          </cell>
          <cell r="Q36">
            <v>4</v>
          </cell>
          <cell r="R36">
            <v>4</v>
          </cell>
          <cell r="S36">
            <v>4</v>
          </cell>
          <cell r="T36">
            <v>4</v>
          </cell>
          <cell r="U36">
            <v>4</v>
          </cell>
          <cell r="V36" t="str">
            <v>X</v>
          </cell>
          <cell r="W36">
            <v>4</v>
          </cell>
          <cell r="X36">
            <v>4</v>
          </cell>
          <cell r="Y36">
            <v>4</v>
          </cell>
          <cell r="Z36">
            <v>4</v>
          </cell>
          <cell r="AA36">
            <v>4</v>
          </cell>
          <cell r="AB36">
            <v>4</v>
          </cell>
          <cell r="AC36">
            <v>4</v>
          </cell>
          <cell r="AD36">
            <v>4</v>
          </cell>
          <cell r="AE36">
            <v>4</v>
          </cell>
          <cell r="AF36">
            <v>4</v>
          </cell>
          <cell r="AG36">
            <v>4</v>
          </cell>
        </row>
        <row r="36">
          <cell r="AJ36">
            <v>22</v>
          </cell>
          <cell r="AK36">
            <v>9.8125</v>
          </cell>
          <cell r="AL36">
            <v>7.9375</v>
          </cell>
        </row>
        <row r="37">
          <cell r="A37" t="str">
            <v>2109034</v>
          </cell>
        </row>
        <row r="37">
          <cell r="C37" t="str">
            <v>下午</v>
          </cell>
          <cell r="D37">
            <v>4</v>
          </cell>
          <cell r="E37">
            <v>4</v>
          </cell>
          <cell r="F37">
            <v>4</v>
          </cell>
          <cell r="G37">
            <v>4</v>
          </cell>
          <cell r="H37">
            <v>4</v>
          </cell>
          <cell r="I37">
            <v>4</v>
          </cell>
          <cell r="J37">
            <v>4</v>
          </cell>
          <cell r="K37">
            <v>4</v>
          </cell>
          <cell r="L37">
            <v>4</v>
          </cell>
          <cell r="M37">
            <v>4</v>
          </cell>
          <cell r="N37">
            <v>4</v>
          </cell>
          <cell r="O37" t="str">
            <v>X</v>
          </cell>
          <cell r="P37">
            <v>4</v>
          </cell>
          <cell r="Q37">
            <v>4</v>
          </cell>
          <cell r="R37">
            <v>4</v>
          </cell>
          <cell r="S37">
            <v>4</v>
          </cell>
          <cell r="T37">
            <v>4</v>
          </cell>
          <cell r="U37">
            <v>4</v>
          </cell>
          <cell r="V37" t="str">
            <v>X</v>
          </cell>
          <cell r="W37">
            <v>4</v>
          </cell>
          <cell r="X37">
            <v>4</v>
          </cell>
          <cell r="Y37">
            <v>4</v>
          </cell>
          <cell r="Z37">
            <v>4</v>
          </cell>
          <cell r="AA37">
            <v>4</v>
          </cell>
          <cell r="AB37">
            <v>4</v>
          </cell>
          <cell r="AC37">
            <v>4</v>
          </cell>
          <cell r="AD37">
            <v>4</v>
          </cell>
          <cell r="AE37">
            <v>4</v>
          </cell>
          <cell r="AF37">
            <v>4</v>
          </cell>
          <cell r="AG37">
            <v>4</v>
          </cell>
        </row>
        <row r="38">
          <cell r="A38" t="str">
            <v>2109034</v>
          </cell>
        </row>
        <row r="38">
          <cell r="C38" t="str">
            <v>加班</v>
          </cell>
          <cell r="D38">
            <v>5</v>
          </cell>
          <cell r="E38">
            <v>5</v>
          </cell>
          <cell r="F38">
            <v>5</v>
          </cell>
          <cell r="G38">
            <v>0.5</v>
          </cell>
          <cell r="H38">
            <v>0.5</v>
          </cell>
          <cell r="I38">
            <v>5</v>
          </cell>
          <cell r="J38">
            <v>0.5</v>
          </cell>
          <cell r="K38">
            <v>0.5</v>
          </cell>
          <cell r="L38">
            <v>4</v>
          </cell>
          <cell r="M38">
            <v>4</v>
          </cell>
          <cell r="N38">
            <v>5</v>
          </cell>
          <cell r="O38" t="str">
            <v>X</v>
          </cell>
          <cell r="P38">
            <v>3</v>
          </cell>
          <cell r="Q38">
            <v>3</v>
          </cell>
          <cell r="R38">
            <v>3</v>
          </cell>
          <cell r="S38">
            <v>0.5</v>
          </cell>
          <cell r="T38">
            <v>4</v>
          </cell>
          <cell r="U38">
            <v>4</v>
          </cell>
          <cell r="V38" t="str">
            <v>X</v>
          </cell>
          <cell r="W38">
            <v>3</v>
          </cell>
          <cell r="X38">
            <v>5</v>
          </cell>
          <cell r="Y38">
            <v>3</v>
          </cell>
          <cell r="Z38">
            <v>5</v>
          </cell>
          <cell r="AA38">
            <v>5</v>
          </cell>
          <cell r="AB38">
            <v>5</v>
          </cell>
          <cell r="AC38">
            <v>0.5</v>
          </cell>
          <cell r="AD38">
            <v>4</v>
          </cell>
          <cell r="AE38">
            <v>3</v>
          </cell>
          <cell r="AF38">
            <v>5</v>
          </cell>
          <cell r="AG38">
            <v>3</v>
          </cell>
        </row>
        <row r="39">
          <cell r="A39" t="str">
            <v>2206042  </v>
          </cell>
          <cell r="B39" t="str">
            <v>杨建新      2206042  </v>
          </cell>
          <cell r="C39" t="str">
            <v>上午</v>
          </cell>
          <cell r="D39">
            <v>4</v>
          </cell>
          <cell r="E39">
            <v>4</v>
          </cell>
          <cell r="F39">
            <v>4</v>
          </cell>
          <cell r="G39">
            <v>4</v>
          </cell>
          <cell r="H39">
            <v>4</v>
          </cell>
          <cell r="I39">
            <v>4</v>
          </cell>
          <cell r="J39">
            <v>4</v>
          </cell>
          <cell r="K39">
            <v>4</v>
          </cell>
          <cell r="L39">
            <v>4</v>
          </cell>
          <cell r="M39">
            <v>4</v>
          </cell>
          <cell r="N39">
            <v>4</v>
          </cell>
          <cell r="O39" t="str">
            <v>X</v>
          </cell>
          <cell r="P39">
            <v>4</v>
          </cell>
          <cell r="Q39">
            <v>4</v>
          </cell>
          <cell r="R39">
            <v>4</v>
          </cell>
          <cell r="S39">
            <v>4</v>
          </cell>
          <cell r="T39">
            <v>4</v>
          </cell>
          <cell r="U39">
            <v>4</v>
          </cell>
          <cell r="V39">
            <v>4</v>
          </cell>
          <cell r="W39">
            <v>4</v>
          </cell>
          <cell r="X39">
            <v>4</v>
          </cell>
          <cell r="Y39">
            <v>4</v>
          </cell>
          <cell r="Z39">
            <v>4</v>
          </cell>
          <cell r="AA39">
            <v>4</v>
          </cell>
          <cell r="AB39">
            <v>4</v>
          </cell>
          <cell r="AC39">
            <v>4</v>
          </cell>
          <cell r="AD39">
            <v>4</v>
          </cell>
          <cell r="AE39">
            <v>4</v>
          </cell>
          <cell r="AF39">
            <v>4</v>
          </cell>
          <cell r="AG39">
            <v>4</v>
          </cell>
        </row>
        <row r="39">
          <cell r="AJ39">
            <v>22</v>
          </cell>
          <cell r="AK39">
            <v>9.875</v>
          </cell>
          <cell r="AL39">
            <v>9.125</v>
          </cell>
        </row>
        <row r="40">
          <cell r="A40" t="str">
            <v>2206042  </v>
          </cell>
        </row>
        <row r="40">
          <cell r="C40" t="str">
            <v>下午</v>
          </cell>
          <cell r="D40">
            <v>4</v>
          </cell>
          <cell r="E40">
            <v>4</v>
          </cell>
          <cell r="F40">
            <v>4</v>
          </cell>
          <cell r="G40">
            <v>4</v>
          </cell>
          <cell r="H40">
            <v>4</v>
          </cell>
          <cell r="I40">
            <v>4</v>
          </cell>
          <cell r="J40">
            <v>4</v>
          </cell>
          <cell r="K40">
            <v>4</v>
          </cell>
          <cell r="L40">
            <v>4</v>
          </cell>
          <cell r="M40">
            <v>4</v>
          </cell>
          <cell r="N40">
            <v>4</v>
          </cell>
          <cell r="O40" t="str">
            <v>X</v>
          </cell>
          <cell r="P40">
            <v>4</v>
          </cell>
          <cell r="Q40">
            <v>4</v>
          </cell>
          <cell r="R40">
            <v>4</v>
          </cell>
          <cell r="S40">
            <v>4</v>
          </cell>
          <cell r="T40">
            <v>4</v>
          </cell>
          <cell r="U40">
            <v>4</v>
          </cell>
          <cell r="V40">
            <v>4</v>
          </cell>
          <cell r="W40">
            <v>4</v>
          </cell>
          <cell r="X40">
            <v>4</v>
          </cell>
          <cell r="Y40">
            <v>4</v>
          </cell>
          <cell r="Z40">
            <v>4</v>
          </cell>
          <cell r="AA40">
            <v>4</v>
          </cell>
          <cell r="AB40">
            <v>4</v>
          </cell>
          <cell r="AC40">
            <v>4</v>
          </cell>
          <cell r="AD40">
            <v>4</v>
          </cell>
          <cell r="AE40">
            <v>4</v>
          </cell>
          <cell r="AF40">
            <v>4</v>
          </cell>
          <cell r="AG40">
            <v>4</v>
          </cell>
        </row>
        <row r="41">
          <cell r="A41" t="str">
            <v>2206042  </v>
          </cell>
        </row>
        <row r="41">
          <cell r="C41" t="str">
            <v>加班</v>
          </cell>
          <cell r="D41">
            <v>5</v>
          </cell>
          <cell r="E41">
            <v>5</v>
          </cell>
          <cell r="F41">
            <v>5</v>
          </cell>
          <cell r="G41">
            <v>0.5</v>
          </cell>
          <cell r="H41">
            <v>0.5</v>
          </cell>
          <cell r="I41">
            <v>5</v>
          </cell>
          <cell r="J41">
            <v>0.5</v>
          </cell>
          <cell r="K41">
            <v>0.5</v>
          </cell>
          <cell r="L41">
            <v>4</v>
          </cell>
          <cell r="M41">
            <v>4</v>
          </cell>
          <cell r="N41">
            <v>5</v>
          </cell>
          <cell r="O41" t="str">
            <v>X</v>
          </cell>
          <cell r="P41">
            <v>5</v>
          </cell>
          <cell r="Q41">
            <v>3</v>
          </cell>
          <cell r="R41">
            <v>3</v>
          </cell>
          <cell r="S41">
            <v>4</v>
          </cell>
          <cell r="T41">
            <v>0.5</v>
          </cell>
          <cell r="U41">
            <v>5</v>
          </cell>
          <cell r="V41">
            <v>0.5</v>
          </cell>
          <cell r="W41">
            <v>3</v>
          </cell>
          <cell r="X41">
            <v>4</v>
          </cell>
          <cell r="Y41">
            <v>3</v>
          </cell>
          <cell r="Z41">
            <v>5</v>
          </cell>
          <cell r="AA41">
            <v>5</v>
          </cell>
          <cell r="AB41">
            <v>5</v>
          </cell>
          <cell r="AC41">
            <v>0.5</v>
          </cell>
          <cell r="AD41">
            <v>4</v>
          </cell>
          <cell r="AE41">
            <v>5</v>
          </cell>
          <cell r="AF41">
            <v>5</v>
          </cell>
          <cell r="AG41">
            <v>0.5</v>
          </cell>
        </row>
        <row r="42">
          <cell r="A42" t="str">
            <v>2210062</v>
          </cell>
          <cell r="B42" t="str">
            <v>严丽丽   2210062  </v>
          </cell>
          <cell r="C42" t="str">
            <v>上午</v>
          </cell>
          <cell r="D42">
            <v>4</v>
          </cell>
          <cell r="E42">
            <v>4</v>
          </cell>
          <cell r="F42">
            <v>4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 t="str">
            <v>X</v>
          </cell>
          <cell r="P42">
            <v>4</v>
          </cell>
          <cell r="Q42">
            <v>4</v>
          </cell>
          <cell r="R42">
            <v>4</v>
          </cell>
          <cell r="S42">
            <v>4</v>
          </cell>
          <cell r="T42">
            <v>4</v>
          </cell>
          <cell r="U42">
            <v>0</v>
          </cell>
          <cell r="V42" t="str">
            <v>X</v>
          </cell>
          <cell r="W42">
            <v>4</v>
          </cell>
          <cell r="X42">
            <v>4</v>
          </cell>
          <cell r="Y42">
            <v>4</v>
          </cell>
          <cell r="Z42">
            <v>4</v>
          </cell>
          <cell r="AA42">
            <v>4</v>
          </cell>
          <cell r="AB42">
            <v>4</v>
          </cell>
          <cell r="AC42">
            <v>4</v>
          </cell>
          <cell r="AD42">
            <v>4</v>
          </cell>
          <cell r="AE42">
            <v>4</v>
          </cell>
          <cell r="AF42">
            <v>4</v>
          </cell>
          <cell r="AG42">
            <v>4</v>
          </cell>
        </row>
        <row r="42">
          <cell r="AJ42">
            <v>16.8125</v>
          </cell>
          <cell r="AK42">
            <v>7.8125</v>
          </cell>
          <cell r="AL42">
            <v>2.6875</v>
          </cell>
        </row>
        <row r="43">
          <cell r="A43" t="str">
            <v>2210062</v>
          </cell>
        </row>
        <row r="43">
          <cell r="C43" t="str">
            <v>下午</v>
          </cell>
          <cell r="D43">
            <v>4</v>
          </cell>
          <cell r="E43">
            <v>4</v>
          </cell>
          <cell r="F43">
            <v>4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 t="str">
            <v>X</v>
          </cell>
          <cell r="P43">
            <v>4</v>
          </cell>
          <cell r="Q43">
            <v>4</v>
          </cell>
          <cell r="R43">
            <v>4</v>
          </cell>
          <cell r="S43">
            <v>4</v>
          </cell>
          <cell r="T43">
            <v>2.5</v>
          </cell>
          <cell r="U43">
            <v>0</v>
          </cell>
          <cell r="V43" t="str">
            <v>X</v>
          </cell>
          <cell r="W43">
            <v>4</v>
          </cell>
          <cell r="X43">
            <v>4</v>
          </cell>
          <cell r="Y43">
            <v>4</v>
          </cell>
          <cell r="Z43">
            <v>4</v>
          </cell>
          <cell r="AA43">
            <v>4</v>
          </cell>
          <cell r="AB43">
            <v>4</v>
          </cell>
          <cell r="AC43">
            <v>4</v>
          </cell>
          <cell r="AD43">
            <v>4</v>
          </cell>
          <cell r="AE43">
            <v>4</v>
          </cell>
          <cell r="AF43">
            <v>4</v>
          </cell>
          <cell r="AG43">
            <v>4</v>
          </cell>
        </row>
        <row r="44">
          <cell r="A44" t="str">
            <v>2210062</v>
          </cell>
        </row>
        <row r="44">
          <cell r="C44" t="str">
            <v>加班</v>
          </cell>
          <cell r="D44">
            <v>5</v>
          </cell>
          <cell r="E44">
            <v>5</v>
          </cell>
          <cell r="F44">
            <v>5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 t="str">
            <v>X</v>
          </cell>
          <cell r="P44">
            <v>3</v>
          </cell>
          <cell r="Q44">
            <v>3</v>
          </cell>
          <cell r="R44">
            <v>3</v>
          </cell>
          <cell r="S44">
            <v>0.5</v>
          </cell>
          <cell r="T44" t="str">
            <v>X</v>
          </cell>
          <cell r="U44">
            <v>0</v>
          </cell>
          <cell r="V44" t="str">
            <v>X</v>
          </cell>
          <cell r="W44">
            <v>3</v>
          </cell>
          <cell r="X44">
            <v>4</v>
          </cell>
          <cell r="Y44">
            <v>3</v>
          </cell>
          <cell r="Z44">
            <v>5</v>
          </cell>
          <cell r="AA44">
            <v>5</v>
          </cell>
          <cell r="AB44">
            <v>5</v>
          </cell>
          <cell r="AC44">
            <v>0.5</v>
          </cell>
          <cell r="AD44">
            <v>5</v>
          </cell>
          <cell r="AE44">
            <v>5</v>
          </cell>
          <cell r="AF44">
            <v>5</v>
          </cell>
          <cell r="AG44">
            <v>3</v>
          </cell>
        </row>
        <row r="45">
          <cell r="A45" t="str">
            <v>2302010</v>
          </cell>
          <cell r="B45" t="str">
            <v>闫卫礼    2302010  </v>
          </cell>
          <cell r="C45" t="str">
            <v>上午</v>
          </cell>
          <cell r="D45">
            <v>4</v>
          </cell>
          <cell r="E45">
            <v>4</v>
          </cell>
          <cell r="F45">
            <v>4</v>
          </cell>
          <cell r="G45">
            <v>4</v>
          </cell>
          <cell r="H45">
            <v>4</v>
          </cell>
          <cell r="I45">
            <v>4</v>
          </cell>
          <cell r="J45">
            <v>4</v>
          </cell>
          <cell r="K45">
            <v>0</v>
          </cell>
          <cell r="L45">
            <v>3</v>
          </cell>
          <cell r="M45">
            <v>4</v>
          </cell>
          <cell r="N45">
            <v>4</v>
          </cell>
          <cell r="O45" t="str">
            <v>X</v>
          </cell>
          <cell r="P45">
            <v>4</v>
          </cell>
          <cell r="Q45">
            <v>4</v>
          </cell>
          <cell r="R45">
            <v>4</v>
          </cell>
          <cell r="S45">
            <v>4</v>
          </cell>
          <cell r="T45">
            <v>4</v>
          </cell>
          <cell r="U45">
            <v>4</v>
          </cell>
          <cell r="V45" t="str">
            <v>X</v>
          </cell>
          <cell r="W45">
            <v>4</v>
          </cell>
          <cell r="X45">
            <v>4</v>
          </cell>
          <cell r="Y45">
            <v>4</v>
          </cell>
          <cell r="Z45">
            <v>4</v>
          </cell>
          <cell r="AA45">
            <v>4</v>
          </cell>
          <cell r="AB45">
            <v>4</v>
          </cell>
          <cell r="AC45">
            <v>4</v>
          </cell>
          <cell r="AD45">
            <v>4</v>
          </cell>
          <cell r="AE45">
            <v>4</v>
          </cell>
          <cell r="AF45">
            <v>4</v>
          </cell>
          <cell r="AG45">
            <v>4</v>
          </cell>
        </row>
        <row r="45">
          <cell r="AJ45">
            <v>21.375</v>
          </cell>
          <cell r="AK45">
            <v>10.1875</v>
          </cell>
          <cell r="AL45">
            <v>7.5</v>
          </cell>
        </row>
        <row r="46">
          <cell r="A46" t="str">
            <v>2302010</v>
          </cell>
        </row>
        <row r="46">
          <cell r="C46" t="str">
            <v>下午</v>
          </cell>
          <cell r="D46">
            <v>4</v>
          </cell>
          <cell r="E46">
            <v>4</v>
          </cell>
          <cell r="F46">
            <v>4</v>
          </cell>
          <cell r="G46">
            <v>4</v>
          </cell>
          <cell r="H46">
            <v>4</v>
          </cell>
          <cell r="I46">
            <v>4</v>
          </cell>
          <cell r="J46">
            <v>4</v>
          </cell>
          <cell r="K46">
            <v>4</v>
          </cell>
          <cell r="L46">
            <v>4</v>
          </cell>
          <cell r="M46">
            <v>4</v>
          </cell>
          <cell r="N46">
            <v>4</v>
          </cell>
          <cell r="O46" t="str">
            <v>X</v>
          </cell>
          <cell r="P46">
            <v>4</v>
          </cell>
          <cell r="Q46">
            <v>4</v>
          </cell>
          <cell r="R46">
            <v>4</v>
          </cell>
          <cell r="S46">
            <v>4</v>
          </cell>
          <cell r="T46">
            <v>4</v>
          </cell>
          <cell r="U46">
            <v>4</v>
          </cell>
          <cell r="V46" t="str">
            <v>X</v>
          </cell>
          <cell r="W46">
            <v>4</v>
          </cell>
          <cell r="X46">
            <v>4</v>
          </cell>
          <cell r="Y46">
            <v>4</v>
          </cell>
          <cell r="Z46">
            <v>4</v>
          </cell>
          <cell r="AA46">
            <v>4</v>
          </cell>
          <cell r="AB46">
            <v>4</v>
          </cell>
          <cell r="AC46">
            <v>4</v>
          </cell>
          <cell r="AD46">
            <v>4</v>
          </cell>
          <cell r="AE46">
            <v>4</v>
          </cell>
          <cell r="AF46">
            <v>4</v>
          </cell>
          <cell r="AG46">
            <v>4</v>
          </cell>
        </row>
        <row r="47">
          <cell r="A47" t="str">
            <v>2302010</v>
          </cell>
        </row>
        <row r="47">
          <cell r="C47" t="str">
            <v>加班</v>
          </cell>
          <cell r="D47">
            <v>5</v>
          </cell>
          <cell r="E47">
            <v>5</v>
          </cell>
          <cell r="F47">
            <v>5</v>
          </cell>
          <cell r="G47">
            <v>0.5</v>
          </cell>
          <cell r="H47">
            <v>0.5</v>
          </cell>
          <cell r="I47">
            <v>5</v>
          </cell>
          <cell r="J47">
            <v>0.5</v>
          </cell>
          <cell r="K47">
            <v>0.5</v>
          </cell>
          <cell r="L47">
            <v>4</v>
          </cell>
          <cell r="M47">
            <v>4</v>
          </cell>
          <cell r="N47">
            <v>5</v>
          </cell>
          <cell r="O47" t="str">
            <v>X</v>
          </cell>
          <cell r="P47">
            <v>5</v>
          </cell>
          <cell r="Q47">
            <v>5</v>
          </cell>
          <cell r="R47">
            <v>3</v>
          </cell>
          <cell r="S47">
            <v>3</v>
          </cell>
          <cell r="T47">
            <v>0.5</v>
          </cell>
          <cell r="U47">
            <v>0.5</v>
          </cell>
          <cell r="V47" t="str">
            <v>X</v>
          </cell>
          <cell r="W47">
            <v>3</v>
          </cell>
          <cell r="X47">
            <v>4</v>
          </cell>
          <cell r="Y47">
            <v>3</v>
          </cell>
          <cell r="Z47">
            <v>5</v>
          </cell>
          <cell r="AA47">
            <v>5</v>
          </cell>
          <cell r="AB47">
            <v>5</v>
          </cell>
          <cell r="AC47">
            <v>0.5</v>
          </cell>
          <cell r="AD47">
            <v>5</v>
          </cell>
          <cell r="AE47">
            <v>3</v>
          </cell>
          <cell r="AF47">
            <v>5</v>
          </cell>
          <cell r="AG47">
            <v>3</v>
          </cell>
        </row>
        <row r="48">
          <cell r="A48" t="str">
            <v>2307016</v>
          </cell>
          <cell r="B48" t="str">
            <v>韩从昌 2307016   </v>
          </cell>
          <cell r="C48" t="str">
            <v>上午</v>
          </cell>
          <cell r="D48">
            <v>4</v>
          </cell>
          <cell r="E48">
            <v>4</v>
          </cell>
          <cell r="F48">
            <v>4</v>
          </cell>
          <cell r="G48">
            <v>4</v>
          </cell>
          <cell r="H48">
            <v>4</v>
          </cell>
          <cell r="I48">
            <v>4</v>
          </cell>
          <cell r="J48">
            <v>4</v>
          </cell>
          <cell r="K48">
            <v>4</v>
          </cell>
          <cell r="L48">
            <v>4</v>
          </cell>
          <cell r="M48">
            <v>4</v>
          </cell>
          <cell r="N48">
            <v>4</v>
          </cell>
          <cell r="O48" t="str">
            <v>X</v>
          </cell>
          <cell r="P48">
            <v>4</v>
          </cell>
          <cell r="Q48">
            <v>4</v>
          </cell>
          <cell r="R48">
            <v>4</v>
          </cell>
          <cell r="S48">
            <v>4</v>
          </cell>
          <cell r="T48">
            <v>4</v>
          </cell>
          <cell r="U48">
            <v>4</v>
          </cell>
          <cell r="V48" t="str">
            <v>X</v>
          </cell>
          <cell r="W48">
            <v>4</v>
          </cell>
          <cell r="X48">
            <v>4</v>
          </cell>
          <cell r="Y48">
            <v>4</v>
          </cell>
          <cell r="Z48">
            <v>4</v>
          </cell>
          <cell r="AA48">
            <v>4</v>
          </cell>
          <cell r="AB48">
            <v>4</v>
          </cell>
          <cell r="AC48">
            <v>4</v>
          </cell>
          <cell r="AD48">
            <v>4</v>
          </cell>
          <cell r="AE48">
            <v>4</v>
          </cell>
          <cell r="AF48">
            <v>4</v>
          </cell>
          <cell r="AG48">
            <v>4</v>
          </cell>
        </row>
        <row r="48">
          <cell r="AJ48">
            <v>22</v>
          </cell>
          <cell r="AK48">
            <v>9.9375</v>
          </cell>
          <cell r="AL48">
            <v>7.9375</v>
          </cell>
        </row>
        <row r="49">
          <cell r="A49" t="str">
            <v>2307016</v>
          </cell>
        </row>
        <row r="49">
          <cell r="C49" t="str">
            <v>下午</v>
          </cell>
          <cell r="D49">
            <v>4</v>
          </cell>
          <cell r="E49">
            <v>4</v>
          </cell>
          <cell r="F49">
            <v>4</v>
          </cell>
          <cell r="G49">
            <v>4</v>
          </cell>
          <cell r="H49">
            <v>4</v>
          </cell>
          <cell r="I49">
            <v>4</v>
          </cell>
          <cell r="J49">
            <v>4</v>
          </cell>
          <cell r="K49">
            <v>4</v>
          </cell>
          <cell r="L49">
            <v>4</v>
          </cell>
          <cell r="M49">
            <v>4</v>
          </cell>
          <cell r="N49">
            <v>4</v>
          </cell>
          <cell r="O49" t="str">
            <v>X</v>
          </cell>
          <cell r="P49">
            <v>4</v>
          </cell>
          <cell r="Q49">
            <v>4</v>
          </cell>
          <cell r="R49">
            <v>4</v>
          </cell>
          <cell r="S49">
            <v>4</v>
          </cell>
          <cell r="T49">
            <v>4</v>
          </cell>
          <cell r="U49">
            <v>4</v>
          </cell>
          <cell r="V49" t="str">
            <v>X</v>
          </cell>
          <cell r="W49">
            <v>4</v>
          </cell>
          <cell r="X49">
            <v>4</v>
          </cell>
          <cell r="Y49">
            <v>4</v>
          </cell>
          <cell r="Z49">
            <v>4</v>
          </cell>
          <cell r="AA49">
            <v>4</v>
          </cell>
          <cell r="AB49">
            <v>4</v>
          </cell>
          <cell r="AC49">
            <v>4</v>
          </cell>
          <cell r="AD49">
            <v>4</v>
          </cell>
          <cell r="AE49">
            <v>4</v>
          </cell>
          <cell r="AF49">
            <v>4</v>
          </cell>
          <cell r="AG49">
            <v>4</v>
          </cell>
        </row>
        <row r="50">
          <cell r="A50" t="str">
            <v>2307016</v>
          </cell>
        </row>
        <row r="50">
          <cell r="C50" t="str">
            <v>加班</v>
          </cell>
          <cell r="D50">
            <v>5</v>
          </cell>
          <cell r="E50">
            <v>5</v>
          </cell>
          <cell r="F50">
            <v>5</v>
          </cell>
          <cell r="G50">
            <v>0.5</v>
          </cell>
          <cell r="H50">
            <v>0.5</v>
          </cell>
          <cell r="I50">
            <v>0.5</v>
          </cell>
          <cell r="J50">
            <v>0.5</v>
          </cell>
          <cell r="K50">
            <v>0.5</v>
          </cell>
          <cell r="L50">
            <v>4</v>
          </cell>
          <cell r="M50">
            <v>4</v>
          </cell>
          <cell r="N50">
            <v>5</v>
          </cell>
          <cell r="O50" t="str">
            <v>X</v>
          </cell>
          <cell r="P50">
            <v>5</v>
          </cell>
          <cell r="Q50">
            <v>3</v>
          </cell>
          <cell r="R50">
            <v>3</v>
          </cell>
          <cell r="S50">
            <v>4</v>
          </cell>
          <cell r="T50">
            <v>4</v>
          </cell>
          <cell r="U50">
            <v>4</v>
          </cell>
          <cell r="V50" t="str">
            <v>X</v>
          </cell>
          <cell r="W50">
            <v>3</v>
          </cell>
          <cell r="X50">
            <v>5</v>
          </cell>
          <cell r="Y50">
            <v>3</v>
          </cell>
          <cell r="Z50">
            <v>5</v>
          </cell>
          <cell r="AA50">
            <v>5</v>
          </cell>
          <cell r="AB50">
            <v>5</v>
          </cell>
          <cell r="AC50">
            <v>0.5</v>
          </cell>
          <cell r="AD50">
            <v>4</v>
          </cell>
          <cell r="AE50">
            <v>3</v>
          </cell>
          <cell r="AF50">
            <v>5</v>
          </cell>
          <cell r="AG50">
            <v>3</v>
          </cell>
        </row>
        <row r="51">
          <cell r="A51" t="str">
            <v>2307017</v>
          </cell>
          <cell r="B51" t="str">
            <v>屈可快  2307017    </v>
          </cell>
          <cell r="C51" t="str">
            <v>上午</v>
          </cell>
          <cell r="D51">
            <v>4</v>
          </cell>
          <cell r="E51">
            <v>4</v>
          </cell>
          <cell r="F51">
            <v>4</v>
          </cell>
          <cell r="G51">
            <v>4</v>
          </cell>
          <cell r="H51">
            <v>4</v>
          </cell>
          <cell r="I51">
            <v>4</v>
          </cell>
          <cell r="J51">
            <v>4</v>
          </cell>
          <cell r="K51">
            <v>4</v>
          </cell>
          <cell r="L51">
            <v>4</v>
          </cell>
          <cell r="M51">
            <v>4</v>
          </cell>
          <cell r="N51">
            <v>4</v>
          </cell>
          <cell r="O51" t="str">
            <v>X</v>
          </cell>
          <cell r="P51">
            <v>4</v>
          </cell>
          <cell r="Q51">
            <v>4</v>
          </cell>
          <cell r="R51">
            <v>4</v>
          </cell>
          <cell r="S51">
            <v>4</v>
          </cell>
          <cell r="T51">
            <v>4</v>
          </cell>
          <cell r="U51" t="str">
            <v>X</v>
          </cell>
          <cell r="V51" t="str">
            <v>X</v>
          </cell>
          <cell r="W51">
            <v>0</v>
          </cell>
          <cell r="X51" t="str">
            <v>X</v>
          </cell>
          <cell r="Y51">
            <v>4</v>
          </cell>
          <cell r="Z51">
            <v>4</v>
          </cell>
          <cell r="AA51">
            <v>4</v>
          </cell>
          <cell r="AB51">
            <v>4</v>
          </cell>
          <cell r="AC51">
            <v>4</v>
          </cell>
          <cell r="AD51">
            <v>4</v>
          </cell>
          <cell r="AE51">
            <v>4</v>
          </cell>
          <cell r="AF51">
            <v>4</v>
          </cell>
          <cell r="AG51">
            <v>4</v>
          </cell>
        </row>
        <row r="51">
          <cell r="AJ51">
            <v>19.5</v>
          </cell>
          <cell r="AK51">
            <v>7.1875</v>
          </cell>
          <cell r="AL51">
            <v>6.4375</v>
          </cell>
        </row>
        <row r="52">
          <cell r="A52" t="str">
            <v>2307017</v>
          </cell>
        </row>
        <row r="52">
          <cell r="C52" t="str">
            <v>下午</v>
          </cell>
          <cell r="D52">
            <v>4</v>
          </cell>
          <cell r="E52">
            <v>4</v>
          </cell>
          <cell r="F52">
            <v>4</v>
          </cell>
          <cell r="G52">
            <v>4</v>
          </cell>
          <cell r="H52">
            <v>4</v>
          </cell>
          <cell r="I52">
            <v>4</v>
          </cell>
          <cell r="J52">
            <v>4</v>
          </cell>
          <cell r="K52">
            <v>4</v>
          </cell>
          <cell r="L52">
            <v>4</v>
          </cell>
          <cell r="M52">
            <v>4</v>
          </cell>
          <cell r="N52">
            <v>4</v>
          </cell>
          <cell r="O52" t="str">
            <v>X</v>
          </cell>
          <cell r="P52">
            <v>4</v>
          </cell>
          <cell r="Q52">
            <v>4</v>
          </cell>
          <cell r="R52">
            <v>4</v>
          </cell>
          <cell r="S52">
            <v>4</v>
          </cell>
          <cell r="T52">
            <v>4</v>
          </cell>
          <cell r="U52" t="str">
            <v>X</v>
          </cell>
          <cell r="V52" t="str">
            <v>X</v>
          </cell>
          <cell r="W52">
            <v>0</v>
          </cell>
          <cell r="X52" t="str">
            <v>X</v>
          </cell>
          <cell r="Y52">
            <v>4</v>
          </cell>
          <cell r="Z52">
            <v>4</v>
          </cell>
          <cell r="AA52">
            <v>4</v>
          </cell>
          <cell r="AB52">
            <v>4</v>
          </cell>
          <cell r="AC52">
            <v>4</v>
          </cell>
          <cell r="AD52">
            <v>4</v>
          </cell>
          <cell r="AE52">
            <v>4</v>
          </cell>
          <cell r="AF52">
            <v>0</v>
          </cell>
          <cell r="AG52">
            <v>4</v>
          </cell>
        </row>
        <row r="53">
          <cell r="A53" t="str">
            <v>2307017</v>
          </cell>
        </row>
        <row r="53">
          <cell r="C53" t="str">
            <v>加班</v>
          </cell>
          <cell r="D53">
            <v>5</v>
          </cell>
          <cell r="E53">
            <v>5</v>
          </cell>
          <cell r="F53">
            <v>0.5</v>
          </cell>
          <cell r="G53">
            <v>0.5</v>
          </cell>
          <cell r="H53">
            <v>0.5</v>
          </cell>
          <cell r="I53">
            <v>5</v>
          </cell>
          <cell r="J53">
            <v>0.5</v>
          </cell>
          <cell r="K53">
            <v>0.5</v>
          </cell>
          <cell r="L53">
            <v>4</v>
          </cell>
          <cell r="M53">
            <v>4</v>
          </cell>
          <cell r="N53">
            <v>5</v>
          </cell>
          <cell r="O53" t="str">
            <v>X</v>
          </cell>
          <cell r="P53">
            <v>3</v>
          </cell>
          <cell r="Q53">
            <v>3</v>
          </cell>
          <cell r="R53">
            <v>3</v>
          </cell>
          <cell r="S53">
            <v>0.5</v>
          </cell>
          <cell r="T53">
            <v>0.5</v>
          </cell>
          <cell r="U53" t="str">
            <v>X</v>
          </cell>
          <cell r="V53" t="str">
            <v>X</v>
          </cell>
          <cell r="W53">
            <v>0</v>
          </cell>
          <cell r="X53" t="str">
            <v>X</v>
          </cell>
          <cell r="Y53">
            <v>3</v>
          </cell>
          <cell r="Z53">
            <v>5</v>
          </cell>
          <cell r="AA53">
            <v>5</v>
          </cell>
          <cell r="AB53">
            <v>5</v>
          </cell>
          <cell r="AC53">
            <v>0.5</v>
          </cell>
          <cell r="AD53">
            <v>4</v>
          </cell>
          <cell r="AE53">
            <v>3</v>
          </cell>
          <cell r="AF53">
            <v>0</v>
          </cell>
          <cell r="AG53">
            <v>3</v>
          </cell>
        </row>
        <row r="54">
          <cell r="A54" t="str">
            <v>2307059</v>
          </cell>
          <cell r="B54" t="str">
            <v>马欣豪  2307059</v>
          </cell>
          <cell r="C54" t="str">
            <v>上午</v>
          </cell>
          <cell r="D54">
            <v>4</v>
          </cell>
          <cell r="E54">
            <v>4</v>
          </cell>
          <cell r="F54">
            <v>4</v>
          </cell>
          <cell r="G54">
            <v>4</v>
          </cell>
          <cell r="H54">
            <v>4</v>
          </cell>
          <cell r="I54">
            <v>4</v>
          </cell>
          <cell r="J54">
            <v>4</v>
          </cell>
          <cell r="K54">
            <v>4</v>
          </cell>
          <cell r="L54">
            <v>4</v>
          </cell>
          <cell r="M54">
            <v>4</v>
          </cell>
          <cell r="N54">
            <v>4</v>
          </cell>
          <cell r="O54" t="str">
            <v>X</v>
          </cell>
          <cell r="P54">
            <v>4</v>
          </cell>
          <cell r="Q54">
            <v>4</v>
          </cell>
          <cell r="R54">
            <v>4</v>
          </cell>
          <cell r="S54">
            <v>4</v>
          </cell>
          <cell r="T54">
            <v>4</v>
          </cell>
          <cell r="U54">
            <v>4</v>
          </cell>
          <cell r="V54" t="str">
            <v>X</v>
          </cell>
          <cell r="W54">
            <v>4</v>
          </cell>
          <cell r="X54">
            <v>4</v>
          </cell>
          <cell r="Y54">
            <v>4</v>
          </cell>
          <cell r="Z54">
            <v>4</v>
          </cell>
          <cell r="AA54">
            <v>4</v>
          </cell>
          <cell r="AB54">
            <v>4</v>
          </cell>
          <cell r="AC54">
            <v>4</v>
          </cell>
          <cell r="AD54">
            <v>4</v>
          </cell>
          <cell r="AE54">
            <v>4</v>
          </cell>
          <cell r="AF54">
            <v>4</v>
          </cell>
          <cell r="AG54">
            <v>4</v>
          </cell>
        </row>
        <row r="54">
          <cell r="AJ54">
            <v>22</v>
          </cell>
          <cell r="AK54">
            <v>8.375</v>
          </cell>
          <cell r="AL54">
            <v>7.5</v>
          </cell>
        </row>
        <row r="55">
          <cell r="A55" t="str">
            <v>2307059</v>
          </cell>
        </row>
        <row r="55">
          <cell r="C55" t="str">
            <v>下午</v>
          </cell>
          <cell r="D55">
            <v>4</v>
          </cell>
          <cell r="E55">
            <v>4</v>
          </cell>
          <cell r="F55">
            <v>4</v>
          </cell>
          <cell r="G55">
            <v>4</v>
          </cell>
          <cell r="H55">
            <v>4</v>
          </cell>
          <cell r="I55">
            <v>4</v>
          </cell>
          <cell r="J55">
            <v>4</v>
          </cell>
          <cell r="K55">
            <v>4</v>
          </cell>
          <cell r="L55">
            <v>4</v>
          </cell>
          <cell r="M55">
            <v>4</v>
          </cell>
          <cell r="N55">
            <v>4</v>
          </cell>
          <cell r="O55" t="str">
            <v>X</v>
          </cell>
          <cell r="P55">
            <v>4</v>
          </cell>
          <cell r="Q55">
            <v>4</v>
          </cell>
          <cell r="R55">
            <v>4</v>
          </cell>
          <cell r="S55">
            <v>4</v>
          </cell>
          <cell r="T55">
            <v>4</v>
          </cell>
          <cell r="U55">
            <v>4</v>
          </cell>
          <cell r="V55" t="str">
            <v>X</v>
          </cell>
          <cell r="W55">
            <v>4</v>
          </cell>
          <cell r="X55">
            <v>4</v>
          </cell>
          <cell r="Y55">
            <v>4</v>
          </cell>
          <cell r="Z55">
            <v>4</v>
          </cell>
          <cell r="AA55">
            <v>4</v>
          </cell>
          <cell r="AB55">
            <v>4</v>
          </cell>
          <cell r="AC55">
            <v>4</v>
          </cell>
          <cell r="AD55">
            <v>4</v>
          </cell>
          <cell r="AE55">
            <v>4</v>
          </cell>
          <cell r="AF55">
            <v>4</v>
          </cell>
          <cell r="AG55">
            <v>4</v>
          </cell>
        </row>
        <row r="56">
          <cell r="A56" t="str">
            <v>2307059</v>
          </cell>
        </row>
        <row r="56">
          <cell r="C56" t="str">
            <v>加班</v>
          </cell>
          <cell r="D56">
            <v>5</v>
          </cell>
          <cell r="E56">
            <v>3</v>
          </cell>
          <cell r="F56">
            <v>2</v>
          </cell>
          <cell r="G56">
            <v>0.5</v>
          </cell>
          <cell r="H56">
            <v>0.5</v>
          </cell>
          <cell r="I56">
            <v>5</v>
          </cell>
          <cell r="J56">
            <v>0.5</v>
          </cell>
          <cell r="K56">
            <v>0.5</v>
          </cell>
          <cell r="L56">
            <v>4</v>
          </cell>
          <cell r="M56">
            <v>5</v>
          </cell>
          <cell r="N56">
            <v>5</v>
          </cell>
          <cell r="O56" t="str">
            <v>X</v>
          </cell>
          <cell r="P56">
            <v>5</v>
          </cell>
          <cell r="Q56">
            <v>5</v>
          </cell>
          <cell r="R56">
            <v>5</v>
          </cell>
          <cell r="S56">
            <v>3</v>
          </cell>
          <cell r="T56">
            <v>0.5</v>
          </cell>
          <cell r="U56">
            <v>0.5</v>
          </cell>
          <cell r="V56" t="str">
            <v>X</v>
          </cell>
          <cell r="W56">
            <v>0.5</v>
          </cell>
          <cell r="X56">
            <v>1</v>
          </cell>
          <cell r="Y56">
            <v>3</v>
          </cell>
          <cell r="Z56">
            <v>5</v>
          </cell>
          <cell r="AA56">
            <v>0.5</v>
          </cell>
          <cell r="AB56">
            <v>5</v>
          </cell>
          <cell r="AC56">
            <v>0.5</v>
          </cell>
          <cell r="AD56">
            <v>0.5</v>
          </cell>
          <cell r="AE56">
            <v>5</v>
          </cell>
          <cell r="AF56">
            <v>5</v>
          </cell>
          <cell r="AG56">
            <v>3</v>
          </cell>
        </row>
        <row r="57">
          <cell r="A57" t="str">
            <v>2311055</v>
          </cell>
          <cell r="B57" t="str">
            <v>田莊莊         2311055</v>
          </cell>
          <cell r="C57" t="str">
            <v>上午</v>
          </cell>
        </row>
        <row r="57">
          <cell r="AF57">
            <v>4</v>
          </cell>
          <cell r="AG57">
            <v>4</v>
          </cell>
        </row>
        <row r="57">
          <cell r="AI57">
            <v>7.5</v>
          </cell>
          <cell r="AJ57">
            <v>2</v>
          </cell>
          <cell r="AK57">
            <v>1</v>
          </cell>
          <cell r="AL57">
            <v>0</v>
          </cell>
        </row>
        <row r="58">
          <cell r="A58" t="str">
            <v>2311055</v>
          </cell>
        </row>
        <row r="58">
          <cell r="C58" t="str">
            <v>下午</v>
          </cell>
        </row>
        <row r="58">
          <cell r="AF58">
            <v>4</v>
          </cell>
          <cell r="AG58">
            <v>4</v>
          </cell>
        </row>
        <row r="59">
          <cell r="A59" t="str">
            <v>2311055</v>
          </cell>
        </row>
        <row r="59">
          <cell r="C59" t="str">
            <v>加班</v>
          </cell>
        </row>
        <row r="59">
          <cell r="AF59">
            <v>5</v>
          </cell>
          <cell r="AG59">
            <v>3</v>
          </cell>
        </row>
        <row r="60">
          <cell r="A60" t="str">
            <v>2308104</v>
          </cell>
          <cell r="B60" t="str">
            <v>沈轩轩   2308104  劳务工</v>
          </cell>
          <cell r="C60" t="str">
            <v>上午</v>
          </cell>
          <cell r="D60">
            <v>4</v>
          </cell>
          <cell r="E60">
            <v>4</v>
          </cell>
          <cell r="F60">
            <v>4</v>
          </cell>
          <cell r="G60">
            <v>4</v>
          </cell>
          <cell r="H60">
            <v>4</v>
          </cell>
          <cell r="I60">
            <v>4</v>
          </cell>
          <cell r="J60">
            <v>4</v>
          </cell>
          <cell r="K60">
            <v>4</v>
          </cell>
          <cell r="L60">
            <v>4</v>
          </cell>
          <cell r="M60">
            <v>4</v>
          </cell>
          <cell r="N60">
            <v>4</v>
          </cell>
          <cell r="O60" t="str">
            <v>X</v>
          </cell>
          <cell r="P60">
            <v>4</v>
          </cell>
          <cell r="Q60">
            <v>4</v>
          </cell>
          <cell r="R60">
            <v>4</v>
          </cell>
          <cell r="S60">
            <v>4</v>
          </cell>
          <cell r="T60">
            <v>4</v>
          </cell>
          <cell r="U60">
            <v>4</v>
          </cell>
          <cell r="V60" t="str">
            <v>X</v>
          </cell>
          <cell r="W60">
            <v>0</v>
          </cell>
          <cell r="X60">
            <v>4</v>
          </cell>
          <cell r="Y60">
            <v>4</v>
          </cell>
          <cell r="Z60">
            <v>4</v>
          </cell>
          <cell r="AA60">
            <v>4</v>
          </cell>
          <cell r="AB60">
            <v>4</v>
          </cell>
          <cell r="AC60">
            <v>4</v>
          </cell>
          <cell r="AD60">
            <v>4</v>
          </cell>
          <cell r="AE60">
            <v>4</v>
          </cell>
          <cell r="AF60">
            <v>4</v>
          </cell>
          <cell r="AG60">
            <v>4</v>
          </cell>
        </row>
        <row r="60">
          <cell r="AJ60">
            <v>21</v>
          </cell>
          <cell r="AK60">
            <v>10</v>
          </cell>
          <cell r="AL60">
            <v>7.5</v>
          </cell>
        </row>
        <row r="61">
          <cell r="A61" t="str">
            <v>2308104</v>
          </cell>
        </row>
        <row r="61">
          <cell r="C61" t="str">
            <v>下午</v>
          </cell>
          <cell r="D61">
            <v>4</v>
          </cell>
          <cell r="E61">
            <v>4</v>
          </cell>
          <cell r="F61">
            <v>4</v>
          </cell>
          <cell r="G61">
            <v>4</v>
          </cell>
          <cell r="H61">
            <v>4</v>
          </cell>
          <cell r="I61">
            <v>4</v>
          </cell>
          <cell r="J61">
            <v>4</v>
          </cell>
          <cell r="K61">
            <v>4</v>
          </cell>
          <cell r="L61">
            <v>4</v>
          </cell>
          <cell r="M61">
            <v>4</v>
          </cell>
          <cell r="N61">
            <v>4</v>
          </cell>
          <cell r="O61" t="str">
            <v>X</v>
          </cell>
          <cell r="P61">
            <v>4</v>
          </cell>
          <cell r="Q61">
            <v>4</v>
          </cell>
          <cell r="R61">
            <v>4</v>
          </cell>
          <cell r="S61">
            <v>4</v>
          </cell>
          <cell r="T61">
            <v>4</v>
          </cell>
          <cell r="U61">
            <v>4</v>
          </cell>
          <cell r="V61" t="str">
            <v>X</v>
          </cell>
          <cell r="W61">
            <v>0</v>
          </cell>
          <cell r="X61">
            <v>4</v>
          </cell>
          <cell r="Y61">
            <v>4</v>
          </cell>
          <cell r="Z61">
            <v>4</v>
          </cell>
          <cell r="AA61">
            <v>4</v>
          </cell>
          <cell r="AB61">
            <v>4</v>
          </cell>
          <cell r="AC61">
            <v>4</v>
          </cell>
          <cell r="AD61">
            <v>4</v>
          </cell>
          <cell r="AE61">
            <v>4</v>
          </cell>
          <cell r="AF61">
            <v>4</v>
          </cell>
          <cell r="AG61">
            <v>4</v>
          </cell>
        </row>
        <row r="62">
          <cell r="A62" t="str">
            <v>2308104</v>
          </cell>
        </row>
        <row r="62">
          <cell r="C62" t="str">
            <v>加班</v>
          </cell>
          <cell r="D62">
            <v>5</v>
          </cell>
          <cell r="E62">
            <v>5</v>
          </cell>
          <cell r="F62">
            <v>3</v>
          </cell>
          <cell r="G62">
            <v>0.5</v>
          </cell>
          <cell r="H62">
            <v>0.5</v>
          </cell>
          <cell r="I62">
            <v>5</v>
          </cell>
          <cell r="J62">
            <v>0.5</v>
          </cell>
          <cell r="K62">
            <v>0.5</v>
          </cell>
          <cell r="L62">
            <v>4</v>
          </cell>
          <cell r="M62">
            <v>5</v>
          </cell>
          <cell r="N62">
            <v>5</v>
          </cell>
          <cell r="O62" t="str">
            <v>X</v>
          </cell>
          <cell r="P62">
            <v>5</v>
          </cell>
          <cell r="Q62">
            <v>3</v>
          </cell>
          <cell r="R62">
            <v>3</v>
          </cell>
          <cell r="S62">
            <v>3</v>
          </cell>
          <cell r="T62">
            <v>3</v>
          </cell>
          <cell r="U62">
            <v>0.5</v>
          </cell>
          <cell r="V62" t="str">
            <v>X</v>
          </cell>
          <cell r="W62">
            <v>0</v>
          </cell>
          <cell r="X62">
            <v>4</v>
          </cell>
          <cell r="Y62">
            <v>3</v>
          </cell>
          <cell r="Z62">
            <v>5</v>
          </cell>
          <cell r="AA62">
            <v>5</v>
          </cell>
          <cell r="AB62">
            <v>5</v>
          </cell>
          <cell r="AC62">
            <v>0.5</v>
          </cell>
          <cell r="AD62">
            <v>5</v>
          </cell>
          <cell r="AE62">
            <v>5</v>
          </cell>
          <cell r="AF62">
            <v>5</v>
          </cell>
          <cell r="AG62">
            <v>3</v>
          </cell>
        </row>
        <row r="63">
          <cell r="A63" t="str">
            <v>2310290</v>
          </cell>
          <cell r="B63" t="str">
            <v>催惠生    2310290   劳务工</v>
          </cell>
          <cell r="C63" t="str">
            <v>上午</v>
          </cell>
          <cell r="D63">
            <v>4</v>
          </cell>
          <cell r="E63">
            <v>4</v>
          </cell>
          <cell r="F63">
            <v>4</v>
          </cell>
          <cell r="G63">
            <v>4</v>
          </cell>
          <cell r="H63">
            <v>0</v>
          </cell>
          <cell r="I63">
            <v>4</v>
          </cell>
          <cell r="J63">
            <v>4</v>
          </cell>
          <cell r="K63">
            <v>4</v>
          </cell>
          <cell r="L63">
            <v>4</v>
          </cell>
          <cell r="M63">
            <v>4</v>
          </cell>
          <cell r="N63">
            <v>4</v>
          </cell>
          <cell r="O63" t="str">
            <v>X</v>
          </cell>
          <cell r="P63">
            <v>4</v>
          </cell>
          <cell r="Q63">
            <v>4</v>
          </cell>
          <cell r="R63">
            <v>4</v>
          </cell>
          <cell r="S63">
            <v>4</v>
          </cell>
          <cell r="T63">
            <v>0</v>
          </cell>
          <cell r="U63" t="str">
            <v>X</v>
          </cell>
          <cell r="V63" t="str">
            <v>X</v>
          </cell>
          <cell r="W63">
            <v>4</v>
          </cell>
          <cell r="X63">
            <v>4</v>
          </cell>
          <cell r="Y63">
            <v>0.5</v>
          </cell>
          <cell r="Z63">
            <v>4</v>
          </cell>
          <cell r="AA63">
            <v>4</v>
          </cell>
          <cell r="AB63">
            <v>4</v>
          </cell>
          <cell r="AC63">
            <v>4</v>
          </cell>
          <cell r="AD63">
            <v>4</v>
          </cell>
          <cell r="AE63">
            <v>4</v>
          </cell>
          <cell r="AF63" t="str">
            <v>X</v>
          </cell>
          <cell r="AG63">
            <v>4</v>
          </cell>
        </row>
        <row r="63">
          <cell r="AJ63">
            <v>19.0625</v>
          </cell>
          <cell r="AK63">
            <v>8.1875</v>
          </cell>
          <cell r="AL63">
            <v>5.375</v>
          </cell>
        </row>
        <row r="64">
          <cell r="A64" t="str">
            <v>2310290</v>
          </cell>
        </row>
        <row r="64">
          <cell r="C64" t="str">
            <v>下午</v>
          </cell>
          <cell r="D64">
            <v>4</v>
          </cell>
          <cell r="E64">
            <v>4</v>
          </cell>
          <cell r="F64">
            <v>4</v>
          </cell>
          <cell r="G64">
            <v>4</v>
          </cell>
          <cell r="H64">
            <v>0</v>
          </cell>
          <cell r="I64">
            <v>4</v>
          </cell>
          <cell r="J64">
            <v>4</v>
          </cell>
          <cell r="K64">
            <v>4</v>
          </cell>
          <cell r="L64">
            <v>4</v>
          </cell>
          <cell r="M64">
            <v>4</v>
          </cell>
          <cell r="N64">
            <v>4</v>
          </cell>
          <cell r="O64" t="str">
            <v>X</v>
          </cell>
          <cell r="P64">
            <v>4</v>
          </cell>
          <cell r="Q64">
            <v>4</v>
          </cell>
          <cell r="R64">
            <v>4</v>
          </cell>
          <cell r="S64">
            <v>4</v>
          </cell>
          <cell r="T64">
            <v>0</v>
          </cell>
          <cell r="U64" t="str">
            <v>X</v>
          </cell>
          <cell r="V64" t="str">
            <v>X</v>
          </cell>
          <cell r="W64">
            <v>4</v>
          </cell>
          <cell r="X64">
            <v>4</v>
          </cell>
          <cell r="Y64">
            <v>0</v>
          </cell>
          <cell r="Z64">
            <v>4</v>
          </cell>
          <cell r="AA64">
            <v>4</v>
          </cell>
          <cell r="AB64">
            <v>4</v>
          </cell>
          <cell r="AC64">
            <v>4</v>
          </cell>
          <cell r="AD64">
            <v>4</v>
          </cell>
          <cell r="AE64">
            <v>4</v>
          </cell>
          <cell r="AF64" t="str">
            <v>X</v>
          </cell>
          <cell r="AG64">
            <v>4</v>
          </cell>
        </row>
        <row r="65">
          <cell r="A65" t="str">
            <v>2310290</v>
          </cell>
        </row>
        <row r="65">
          <cell r="C65" t="str">
            <v>加班</v>
          </cell>
          <cell r="D65">
            <v>5</v>
          </cell>
          <cell r="E65">
            <v>5</v>
          </cell>
          <cell r="F65">
            <v>5</v>
          </cell>
          <cell r="G65">
            <v>0.5</v>
          </cell>
          <cell r="H65">
            <v>0</v>
          </cell>
          <cell r="I65">
            <v>5</v>
          </cell>
          <cell r="J65">
            <v>0.5</v>
          </cell>
          <cell r="K65">
            <v>0.5</v>
          </cell>
          <cell r="L65">
            <v>4</v>
          </cell>
          <cell r="M65">
            <v>4</v>
          </cell>
          <cell r="N65">
            <v>5</v>
          </cell>
          <cell r="O65" t="str">
            <v>X</v>
          </cell>
          <cell r="P65">
            <v>3</v>
          </cell>
          <cell r="Q65">
            <v>3</v>
          </cell>
          <cell r="R65">
            <v>3</v>
          </cell>
          <cell r="S65">
            <v>0.5</v>
          </cell>
          <cell r="T65">
            <v>0</v>
          </cell>
          <cell r="U65" t="str">
            <v>X</v>
          </cell>
          <cell r="V65" t="str">
            <v>X</v>
          </cell>
          <cell r="W65">
            <v>3</v>
          </cell>
          <cell r="X65">
            <v>4</v>
          </cell>
          <cell r="Y65">
            <v>0</v>
          </cell>
          <cell r="Z65">
            <v>5</v>
          </cell>
          <cell r="AA65">
            <v>5</v>
          </cell>
          <cell r="AB65">
            <v>5</v>
          </cell>
          <cell r="AC65">
            <v>0.5</v>
          </cell>
          <cell r="AD65">
            <v>4</v>
          </cell>
          <cell r="AE65">
            <v>3</v>
          </cell>
          <cell r="AF65" t="str">
            <v>X</v>
          </cell>
          <cell r="AG65">
            <v>3</v>
          </cell>
        </row>
        <row r="66">
          <cell r="A66" t="str">
            <v>2310304</v>
          </cell>
          <cell r="B66" t="str">
            <v>赵孝琳      2310304   劳务工</v>
          </cell>
          <cell r="C66" t="str">
            <v>上午</v>
          </cell>
          <cell r="D66">
            <v>4</v>
          </cell>
          <cell r="E66">
            <v>4</v>
          </cell>
          <cell r="F66">
            <v>0</v>
          </cell>
          <cell r="G66">
            <v>4</v>
          </cell>
          <cell r="H66">
            <v>4</v>
          </cell>
          <cell r="I66">
            <v>4</v>
          </cell>
          <cell r="J66">
            <v>4</v>
          </cell>
          <cell r="K66">
            <v>4</v>
          </cell>
          <cell r="L66">
            <v>4</v>
          </cell>
          <cell r="M66">
            <v>4</v>
          </cell>
          <cell r="N66">
            <v>4</v>
          </cell>
          <cell r="O66" t="str">
            <v>X</v>
          </cell>
          <cell r="P66">
            <v>4</v>
          </cell>
          <cell r="Q66">
            <v>4</v>
          </cell>
          <cell r="R66">
            <v>4</v>
          </cell>
          <cell r="S66">
            <v>0</v>
          </cell>
          <cell r="T66">
            <v>4</v>
          </cell>
          <cell r="U66" t="str">
            <v>X</v>
          </cell>
          <cell r="V66" t="str">
            <v>X</v>
          </cell>
          <cell r="W66">
            <v>4</v>
          </cell>
          <cell r="X66">
            <v>4</v>
          </cell>
          <cell r="Y66">
            <v>4</v>
          </cell>
          <cell r="Z66">
            <v>4</v>
          </cell>
          <cell r="AA66">
            <v>4</v>
          </cell>
          <cell r="AB66">
            <v>4</v>
          </cell>
          <cell r="AC66">
            <v>4</v>
          </cell>
          <cell r="AD66">
            <v>4</v>
          </cell>
          <cell r="AE66">
            <v>4</v>
          </cell>
          <cell r="AF66">
            <v>4</v>
          </cell>
          <cell r="AG66">
            <v>4</v>
          </cell>
        </row>
        <row r="66">
          <cell r="AJ66">
            <v>19.6875</v>
          </cell>
          <cell r="AK66">
            <v>8.25</v>
          </cell>
          <cell r="AL66">
            <v>6.4375</v>
          </cell>
        </row>
        <row r="67">
          <cell r="A67" t="str">
            <v>2310304</v>
          </cell>
        </row>
        <row r="67">
          <cell r="C67" t="str">
            <v>下午</v>
          </cell>
          <cell r="D67">
            <v>4</v>
          </cell>
          <cell r="E67">
            <v>4</v>
          </cell>
          <cell r="F67">
            <v>0</v>
          </cell>
          <cell r="G67">
            <v>4</v>
          </cell>
          <cell r="H67">
            <v>4</v>
          </cell>
          <cell r="I67">
            <v>4</v>
          </cell>
          <cell r="J67">
            <v>4</v>
          </cell>
          <cell r="K67">
            <v>4</v>
          </cell>
          <cell r="L67">
            <v>4</v>
          </cell>
          <cell r="M67">
            <v>4</v>
          </cell>
          <cell r="N67">
            <v>4</v>
          </cell>
          <cell r="O67" t="str">
            <v>X</v>
          </cell>
          <cell r="P67">
            <v>4</v>
          </cell>
          <cell r="Q67">
            <v>4</v>
          </cell>
          <cell r="R67">
            <v>4</v>
          </cell>
          <cell r="S67">
            <v>0</v>
          </cell>
          <cell r="T67">
            <v>1.5</v>
          </cell>
          <cell r="U67" t="str">
            <v>X</v>
          </cell>
          <cell r="V67" t="str">
            <v>X</v>
          </cell>
          <cell r="W67">
            <v>4</v>
          </cell>
          <cell r="X67">
            <v>4</v>
          </cell>
          <cell r="Y67">
            <v>4</v>
          </cell>
          <cell r="Z67">
            <v>4</v>
          </cell>
          <cell r="AA67">
            <v>4</v>
          </cell>
          <cell r="AB67">
            <v>4</v>
          </cell>
          <cell r="AC67">
            <v>4</v>
          </cell>
          <cell r="AD67">
            <v>4</v>
          </cell>
          <cell r="AE67">
            <v>4</v>
          </cell>
          <cell r="AF67">
            <v>4</v>
          </cell>
          <cell r="AG67">
            <v>4</v>
          </cell>
        </row>
        <row r="68">
          <cell r="A68" t="str">
            <v>2310304</v>
          </cell>
        </row>
        <row r="68">
          <cell r="C68" t="str">
            <v>加班</v>
          </cell>
          <cell r="D68">
            <v>5</v>
          </cell>
          <cell r="E68">
            <v>5</v>
          </cell>
          <cell r="F68">
            <v>0</v>
          </cell>
          <cell r="G68">
            <v>0.5</v>
          </cell>
          <cell r="H68">
            <v>0.5</v>
          </cell>
          <cell r="I68">
            <v>5</v>
          </cell>
          <cell r="J68">
            <v>0.5</v>
          </cell>
          <cell r="K68">
            <v>0.5</v>
          </cell>
          <cell r="L68">
            <v>4</v>
          </cell>
          <cell r="M68">
            <v>4</v>
          </cell>
          <cell r="N68">
            <v>5</v>
          </cell>
          <cell r="O68" t="str">
            <v>X</v>
          </cell>
          <cell r="P68">
            <v>3</v>
          </cell>
          <cell r="Q68">
            <v>3</v>
          </cell>
          <cell r="R68">
            <v>0.5</v>
          </cell>
          <cell r="S68">
            <v>0</v>
          </cell>
          <cell r="T68" t="str">
            <v>X</v>
          </cell>
          <cell r="U68" t="str">
            <v>X</v>
          </cell>
          <cell r="V68" t="str">
            <v>X</v>
          </cell>
          <cell r="W68">
            <v>3</v>
          </cell>
          <cell r="X68">
            <v>4</v>
          </cell>
          <cell r="Y68">
            <v>3</v>
          </cell>
          <cell r="Z68">
            <v>5</v>
          </cell>
          <cell r="AA68">
            <v>5</v>
          </cell>
          <cell r="AB68">
            <v>5</v>
          </cell>
          <cell r="AC68">
            <v>0.5</v>
          </cell>
          <cell r="AD68">
            <v>5</v>
          </cell>
          <cell r="AE68">
            <v>5</v>
          </cell>
          <cell r="AF68">
            <v>5</v>
          </cell>
          <cell r="AG68">
            <v>0.5</v>
          </cell>
        </row>
        <row r="69">
          <cell r="B69" t="str">
            <v>总计</v>
          </cell>
        </row>
        <row r="69">
          <cell r="D69">
            <v>255.5</v>
          </cell>
          <cell r="E69">
            <v>253.5</v>
          </cell>
          <cell r="F69">
            <v>237.5</v>
          </cell>
          <cell r="G69">
            <v>184</v>
          </cell>
          <cell r="H69">
            <v>155.5</v>
          </cell>
          <cell r="I69">
            <v>242.5</v>
          </cell>
          <cell r="J69">
            <v>184</v>
          </cell>
          <cell r="K69">
            <v>174.5</v>
          </cell>
          <cell r="L69">
            <v>227</v>
          </cell>
          <cell r="M69">
            <v>235</v>
          </cell>
          <cell r="N69">
            <v>246</v>
          </cell>
          <cell r="O69">
            <v>38.5</v>
          </cell>
          <cell r="P69">
            <v>245</v>
          </cell>
          <cell r="Q69">
            <v>231</v>
          </cell>
          <cell r="R69">
            <v>226.5</v>
          </cell>
          <cell r="S69">
            <v>210.5</v>
          </cell>
          <cell r="T69">
            <v>194</v>
          </cell>
          <cell r="U69">
            <v>145.5</v>
          </cell>
          <cell r="V69">
            <v>42.5</v>
          </cell>
          <cell r="W69">
            <v>184</v>
          </cell>
          <cell r="X69">
            <v>205</v>
          </cell>
          <cell r="Y69">
            <v>188</v>
          </cell>
          <cell r="Z69">
            <v>260</v>
          </cell>
          <cell r="AA69">
            <v>255.5</v>
          </cell>
          <cell r="AB69">
            <v>247</v>
          </cell>
          <cell r="AC69">
            <v>171.5</v>
          </cell>
          <cell r="AD69">
            <v>236.5</v>
          </cell>
          <cell r="AE69">
            <v>235</v>
          </cell>
          <cell r="AF69">
            <v>231</v>
          </cell>
          <cell r="AG69">
            <v>219</v>
          </cell>
          <cell r="AH69">
            <v>0</v>
          </cell>
        </row>
        <row r="69">
          <cell r="AJ69">
            <v>6161</v>
          </cell>
        </row>
        <row r="70">
          <cell r="A70" t="str">
            <v>2012111</v>
          </cell>
          <cell r="B70" t="str">
            <v>汪云霞    2012111</v>
          </cell>
          <cell r="C70" t="str">
            <v>上午</v>
          </cell>
          <cell r="D70">
            <v>4</v>
          </cell>
          <cell r="E70">
            <v>4</v>
          </cell>
          <cell r="F70">
            <v>4</v>
          </cell>
          <cell r="G70">
            <v>4</v>
          </cell>
          <cell r="H70">
            <v>4</v>
          </cell>
          <cell r="I70">
            <v>4</v>
          </cell>
          <cell r="J70">
            <v>4</v>
          </cell>
          <cell r="K70">
            <v>4</v>
          </cell>
          <cell r="L70">
            <v>4</v>
          </cell>
          <cell r="M70">
            <v>4</v>
          </cell>
          <cell r="N70">
            <v>4</v>
          </cell>
          <cell r="O70" t="str">
            <v>X</v>
          </cell>
          <cell r="P70">
            <v>4</v>
          </cell>
          <cell r="Q70">
            <v>4</v>
          </cell>
          <cell r="R70">
            <v>4</v>
          </cell>
          <cell r="S70">
            <v>4</v>
          </cell>
          <cell r="T70">
            <v>4</v>
          </cell>
          <cell r="U70">
            <v>4</v>
          </cell>
          <cell r="V70">
            <v>4</v>
          </cell>
          <cell r="W70">
            <v>4</v>
          </cell>
          <cell r="X70">
            <v>4</v>
          </cell>
          <cell r="Y70">
            <v>4</v>
          </cell>
          <cell r="Z70">
            <v>4</v>
          </cell>
          <cell r="AA70">
            <v>4</v>
          </cell>
          <cell r="AB70">
            <v>4</v>
          </cell>
          <cell r="AC70">
            <v>4</v>
          </cell>
          <cell r="AD70">
            <v>4</v>
          </cell>
          <cell r="AE70">
            <v>4</v>
          </cell>
          <cell r="AF70">
            <v>4</v>
          </cell>
          <cell r="AG70">
            <v>4</v>
          </cell>
        </row>
        <row r="70">
          <cell r="AJ70">
            <v>22</v>
          </cell>
          <cell r="AK70">
            <v>11.25</v>
          </cell>
          <cell r="AL70">
            <v>9.3125</v>
          </cell>
        </row>
        <row r="71">
          <cell r="A71" t="str">
            <v>2012111</v>
          </cell>
        </row>
        <row r="71">
          <cell r="C71" t="str">
            <v>下午</v>
          </cell>
          <cell r="D71">
            <v>4</v>
          </cell>
          <cell r="E71">
            <v>4</v>
          </cell>
          <cell r="F71">
            <v>4</v>
          </cell>
          <cell r="G71">
            <v>4</v>
          </cell>
          <cell r="H71">
            <v>4</v>
          </cell>
          <cell r="I71">
            <v>4</v>
          </cell>
          <cell r="J71">
            <v>4</v>
          </cell>
          <cell r="K71">
            <v>4</v>
          </cell>
          <cell r="L71">
            <v>4</v>
          </cell>
          <cell r="M71">
            <v>4</v>
          </cell>
          <cell r="N71">
            <v>4</v>
          </cell>
          <cell r="O71" t="str">
            <v>X</v>
          </cell>
          <cell r="P71">
            <v>4</v>
          </cell>
          <cell r="Q71">
            <v>4</v>
          </cell>
          <cell r="R71">
            <v>4</v>
          </cell>
          <cell r="S71">
            <v>4</v>
          </cell>
          <cell r="T71">
            <v>4</v>
          </cell>
          <cell r="U71">
            <v>4</v>
          </cell>
          <cell r="V71">
            <v>4</v>
          </cell>
          <cell r="W71">
            <v>4</v>
          </cell>
          <cell r="X71">
            <v>4</v>
          </cell>
          <cell r="Y71">
            <v>4</v>
          </cell>
          <cell r="Z71">
            <v>4</v>
          </cell>
          <cell r="AA71">
            <v>4</v>
          </cell>
          <cell r="AB71">
            <v>4</v>
          </cell>
          <cell r="AC71">
            <v>4</v>
          </cell>
          <cell r="AD71">
            <v>4</v>
          </cell>
          <cell r="AE71">
            <v>4</v>
          </cell>
          <cell r="AF71">
            <v>4</v>
          </cell>
          <cell r="AG71">
            <v>4</v>
          </cell>
        </row>
        <row r="72">
          <cell r="A72" t="str">
            <v>2012111</v>
          </cell>
        </row>
        <row r="72">
          <cell r="C72" t="str">
            <v>加班</v>
          </cell>
          <cell r="D72">
            <v>6</v>
          </cell>
          <cell r="E72">
            <v>6</v>
          </cell>
          <cell r="F72">
            <v>4</v>
          </cell>
          <cell r="G72">
            <v>5</v>
          </cell>
          <cell r="H72">
            <v>0.5</v>
          </cell>
          <cell r="I72">
            <v>4</v>
          </cell>
          <cell r="J72">
            <v>0.5</v>
          </cell>
          <cell r="K72">
            <v>0.5</v>
          </cell>
          <cell r="L72">
            <v>0.5</v>
          </cell>
          <cell r="M72">
            <v>0.5</v>
          </cell>
          <cell r="N72">
            <v>3</v>
          </cell>
          <cell r="O72" t="str">
            <v>X</v>
          </cell>
          <cell r="P72">
            <v>4</v>
          </cell>
          <cell r="Q72">
            <v>4</v>
          </cell>
          <cell r="R72">
            <v>4</v>
          </cell>
          <cell r="S72">
            <v>6</v>
          </cell>
          <cell r="T72">
            <v>5</v>
          </cell>
          <cell r="U72">
            <v>5</v>
          </cell>
          <cell r="V72">
            <v>0.5</v>
          </cell>
          <cell r="W72">
            <v>5</v>
          </cell>
          <cell r="X72">
            <v>5</v>
          </cell>
          <cell r="Y72">
            <v>6</v>
          </cell>
          <cell r="Z72">
            <v>7</v>
          </cell>
          <cell r="AA72">
            <v>6</v>
          </cell>
          <cell r="AB72">
            <v>4</v>
          </cell>
          <cell r="AC72">
            <v>0.5</v>
          </cell>
          <cell r="AD72">
            <v>3</v>
          </cell>
          <cell r="AE72">
            <v>3</v>
          </cell>
          <cell r="AF72">
            <v>5</v>
          </cell>
          <cell r="AG72">
            <v>5</v>
          </cell>
        </row>
        <row r="73">
          <cell r="A73" t="str">
            <v>1908192</v>
          </cell>
          <cell r="B73" t="str">
            <v>施章莉1908192</v>
          </cell>
          <cell r="C73" t="str">
            <v>上午</v>
          </cell>
          <cell r="D73">
            <v>4</v>
          </cell>
          <cell r="E73">
            <v>4</v>
          </cell>
          <cell r="F73">
            <v>4</v>
          </cell>
          <cell r="G73">
            <v>4</v>
          </cell>
          <cell r="H73">
            <v>4</v>
          </cell>
          <cell r="I73">
            <v>4</v>
          </cell>
          <cell r="J73">
            <v>4</v>
          </cell>
          <cell r="K73">
            <v>4</v>
          </cell>
          <cell r="L73">
            <v>4</v>
          </cell>
          <cell r="M73">
            <v>4</v>
          </cell>
          <cell r="N73">
            <v>4</v>
          </cell>
          <cell r="O73">
            <v>4</v>
          </cell>
          <cell r="P73">
            <v>4</v>
          </cell>
          <cell r="Q73">
            <v>4</v>
          </cell>
          <cell r="R73">
            <v>4</v>
          </cell>
          <cell r="S73">
            <v>4</v>
          </cell>
          <cell r="T73">
            <v>4</v>
          </cell>
          <cell r="U73">
            <v>4</v>
          </cell>
          <cell r="V73">
            <v>4</v>
          </cell>
          <cell r="W73">
            <v>4</v>
          </cell>
          <cell r="X73">
            <v>4</v>
          </cell>
          <cell r="Y73">
            <v>4</v>
          </cell>
          <cell r="Z73">
            <v>4</v>
          </cell>
          <cell r="AA73">
            <v>4</v>
          </cell>
          <cell r="AB73">
            <v>4</v>
          </cell>
          <cell r="AC73">
            <v>4</v>
          </cell>
          <cell r="AD73">
            <v>4</v>
          </cell>
          <cell r="AE73">
            <v>4</v>
          </cell>
          <cell r="AF73">
            <v>4</v>
          </cell>
          <cell r="AG73">
            <v>4</v>
          </cell>
        </row>
        <row r="73">
          <cell r="AJ73">
            <v>22</v>
          </cell>
          <cell r="AK73">
            <v>12.625</v>
          </cell>
          <cell r="AL73">
            <v>10.625</v>
          </cell>
        </row>
        <row r="74">
          <cell r="A74" t="str">
            <v>1908192</v>
          </cell>
        </row>
        <row r="74">
          <cell r="C74" t="str">
            <v>下午</v>
          </cell>
          <cell r="D74">
            <v>4</v>
          </cell>
          <cell r="E74">
            <v>4</v>
          </cell>
          <cell r="F74">
            <v>4</v>
          </cell>
          <cell r="G74">
            <v>4</v>
          </cell>
          <cell r="H74">
            <v>4</v>
          </cell>
          <cell r="I74">
            <v>4</v>
          </cell>
          <cell r="J74">
            <v>4</v>
          </cell>
          <cell r="K74">
            <v>4</v>
          </cell>
          <cell r="L74">
            <v>4</v>
          </cell>
          <cell r="M74">
            <v>4</v>
          </cell>
          <cell r="N74">
            <v>4</v>
          </cell>
          <cell r="O74">
            <v>4</v>
          </cell>
          <cell r="P74">
            <v>4</v>
          </cell>
          <cell r="Q74">
            <v>4</v>
          </cell>
          <cell r="R74">
            <v>4</v>
          </cell>
          <cell r="S74">
            <v>4</v>
          </cell>
          <cell r="T74">
            <v>4</v>
          </cell>
          <cell r="U74">
            <v>4</v>
          </cell>
          <cell r="V74">
            <v>4</v>
          </cell>
          <cell r="W74">
            <v>4</v>
          </cell>
          <cell r="X74">
            <v>4</v>
          </cell>
          <cell r="Y74">
            <v>4</v>
          </cell>
          <cell r="Z74">
            <v>4</v>
          </cell>
          <cell r="AA74">
            <v>4</v>
          </cell>
          <cell r="AB74">
            <v>4</v>
          </cell>
          <cell r="AC74">
            <v>4</v>
          </cell>
          <cell r="AD74">
            <v>4</v>
          </cell>
          <cell r="AE74">
            <v>4</v>
          </cell>
          <cell r="AF74">
            <v>4</v>
          </cell>
          <cell r="AG74">
            <v>4</v>
          </cell>
        </row>
        <row r="75">
          <cell r="A75" t="str">
            <v>1908192</v>
          </cell>
        </row>
        <row r="75">
          <cell r="C75" t="str">
            <v>加班</v>
          </cell>
          <cell r="D75">
            <v>6</v>
          </cell>
          <cell r="E75">
            <v>6</v>
          </cell>
          <cell r="F75">
            <v>4</v>
          </cell>
          <cell r="G75">
            <v>5</v>
          </cell>
          <cell r="H75">
            <v>0.5</v>
          </cell>
          <cell r="I75">
            <v>4</v>
          </cell>
          <cell r="J75">
            <v>5</v>
          </cell>
          <cell r="K75">
            <v>0.5</v>
          </cell>
          <cell r="L75">
            <v>0.5</v>
          </cell>
          <cell r="M75">
            <v>5</v>
          </cell>
          <cell r="N75">
            <v>5</v>
          </cell>
          <cell r="O75">
            <v>0.5</v>
          </cell>
          <cell r="P75">
            <v>6</v>
          </cell>
          <cell r="Q75">
            <v>4</v>
          </cell>
          <cell r="R75">
            <v>6</v>
          </cell>
          <cell r="S75">
            <v>5</v>
          </cell>
          <cell r="T75">
            <v>5</v>
          </cell>
          <cell r="U75">
            <v>5</v>
          </cell>
          <cell r="V75">
            <v>0.5</v>
          </cell>
          <cell r="W75">
            <v>5</v>
          </cell>
          <cell r="X75">
            <v>5</v>
          </cell>
          <cell r="Y75">
            <v>5</v>
          </cell>
          <cell r="Z75">
            <v>7</v>
          </cell>
          <cell r="AA75">
            <v>6</v>
          </cell>
          <cell r="AB75">
            <v>4</v>
          </cell>
          <cell r="AC75">
            <v>0.5</v>
          </cell>
          <cell r="AD75">
            <v>3</v>
          </cell>
          <cell r="AE75">
            <v>3</v>
          </cell>
          <cell r="AF75">
            <v>5</v>
          </cell>
          <cell r="AG75">
            <v>5</v>
          </cell>
        </row>
        <row r="76">
          <cell r="A76">
            <v>2010051</v>
          </cell>
          <cell r="B76" t="str">
            <v>祝广玲       2010051</v>
          </cell>
          <cell r="C76" t="str">
            <v>上午</v>
          </cell>
          <cell r="D76">
            <v>4</v>
          </cell>
          <cell r="E76">
            <v>4</v>
          </cell>
          <cell r="F76">
            <v>4</v>
          </cell>
          <cell r="G76">
            <v>4</v>
          </cell>
          <cell r="H76">
            <v>4</v>
          </cell>
          <cell r="I76">
            <v>4</v>
          </cell>
          <cell r="J76">
            <v>4</v>
          </cell>
          <cell r="K76">
            <v>4</v>
          </cell>
          <cell r="L76">
            <v>4</v>
          </cell>
          <cell r="M76">
            <v>4</v>
          </cell>
          <cell r="N76">
            <v>4</v>
          </cell>
          <cell r="O76">
            <v>3</v>
          </cell>
          <cell r="P76">
            <v>4</v>
          </cell>
          <cell r="Q76">
            <v>4</v>
          </cell>
          <cell r="R76">
            <v>4</v>
          </cell>
          <cell r="S76">
            <v>4</v>
          </cell>
          <cell r="T76">
            <v>4</v>
          </cell>
          <cell r="U76">
            <v>4</v>
          </cell>
          <cell r="V76">
            <v>0.5</v>
          </cell>
          <cell r="W76">
            <v>4</v>
          </cell>
          <cell r="X76">
            <v>4</v>
          </cell>
          <cell r="Y76">
            <v>4</v>
          </cell>
          <cell r="Z76">
            <v>4</v>
          </cell>
          <cell r="AA76">
            <v>4</v>
          </cell>
          <cell r="AB76">
            <v>4</v>
          </cell>
          <cell r="AC76">
            <v>4</v>
          </cell>
          <cell r="AD76">
            <v>4</v>
          </cell>
          <cell r="AE76">
            <v>4</v>
          </cell>
          <cell r="AF76">
            <v>4</v>
          </cell>
          <cell r="AG76">
            <v>4</v>
          </cell>
        </row>
        <row r="76">
          <cell r="AJ76">
            <v>22</v>
          </cell>
          <cell r="AK76">
            <v>11.375</v>
          </cell>
          <cell r="AL76">
            <v>9.8125</v>
          </cell>
        </row>
        <row r="77">
          <cell r="A77">
            <v>2010051</v>
          </cell>
        </row>
        <row r="77">
          <cell r="C77" t="str">
            <v>下午</v>
          </cell>
          <cell r="D77">
            <v>4</v>
          </cell>
          <cell r="E77">
            <v>4</v>
          </cell>
          <cell r="F77">
            <v>4</v>
          </cell>
          <cell r="G77">
            <v>4</v>
          </cell>
          <cell r="H77">
            <v>4</v>
          </cell>
          <cell r="I77">
            <v>4</v>
          </cell>
          <cell r="J77">
            <v>4</v>
          </cell>
          <cell r="K77">
            <v>4</v>
          </cell>
          <cell r="L77">
            <v>4</v>
          </cell>
          <cell r="M77">
            <v>4</v>
          </cell>
          <cell r="N77">
            <v>4</v>
          </cell>
          <cell r="O77">
            <v>4</v>
          </cell>
          <cell r="P77">
            <v>4</v>
          </cell>
          <cell r="Q77">
            <v>4</v>
          </cell>
          <cell r="R77">
            <v>4</v>
          </cell>
          <cell r="S77">
            <v>4</v>
          </cell>
          <cell r="T77">
            <v>4</v>
          </cell>
          <cell r="U77">
            <v>4</v>
          </cell>
          <cell r="V77">
            <v>4</v>
          </cell>
          <cell r="W77">
            <v>4</v>
          </cell>
          <cell r="X77">
            <v>4</v>
          </cell>
          <cell r="Y77">
            <v>4</v>
          </cell>
          <cell r="Z77">
            <v>4</v>
          </cell>
          <cell r="AA77">
            <v>4</v>
          </cell>
          <cell r="AB77">
            <v>4</v>
          </cell>
          <cell r="AC77">
            <v>4</v>
          </cell>
          <cell r="AD77">
            <v>4</v>
          </cell>
          <cell r="AE77">
            <v>4</v>
          </cell>
          <cell r="AF77">
            <v>4</v>
          </cell>
          <cell r="AG77">
            <v>4</v>
          </cell>
        </row>
        <row r="78">
          <cell r="A78">
            <v>2010051</v>
          </cell>
        </row>
        <row r="78">
          <cell r="C78" t="str">
            <v>加班</v>
          </cell>
          <cell r="D78">
            <v>6</v>
          </cell>
          <cell r="E78">
            <v>6</v>
          </cell>
          <cell r="F78">
            <v>4</v>
          </cell>
          <cell r="G78">
            <v>5</v>
          </cell>
          <cell r="H78">
            <v>0.5</v>
          </cell>
          <cell r="I78">
            <v>4</v>
          </cell>
          <cell r="J78">
            <v>4</v>
          </cell>
          <cell r="K78">
            <v>3.5</v>
          </cell>
          <cell r="L78">
            <v>3</v>
          </cell>
          <cell r="M78">
            <v>3</v>
          </cell>
          <cell r="N78">
            <v>3</v>
          </cell>
          <cell r="O78">
            <v>0.5</v>
          </cell>
          <cell r="P78">
            <v>4</v>
          </cell>
          <cell r="Q78">
            <v>4</v>
          </cell>
          <cell r="R78">
            <v>4</v>
          </cell>
          <cell r="S78">
            <v>6</v>
          </cell>
          <cell r="T78">
            <v>0.5</v>
          </cell>
          <cell r="U78">
            <v>5</v>
          </cell>
          <cell r="V78">
            <v>0.5</v>
          </cell>
          <cell r="W78">
            <v>5</v>
          </cell>
          <cell r="X78">
            <v>5</v>
          </cell>
          <cell r="Y78">
            <v>6</v>
          </cell>
          <cell r="Z78">
            <v>7.5</v>
          </cell>
          <cell r="AA78">
            <v>1</v>
          </cell>
          <cell r="AB78">
            <v>4</v>
          </cell>
          <cell r="AC78">
            <v>0.5</v>
          </cell>
          <cell r="AD78">
            <v>3</v>
          </cell>
          <cell r="AE78">
            <v>3</v>
          </cell>
          <cell r="AF78">
            <v>5</v>
          </cell>
          <cell r="AG78">
            <v>3.5</v>
          </cell>
        </row>
        <row r="79">
          <cell r="A79" t="str">
            <v>2302168</v>
          </cell>
          <cell r="B79" t="str">
            <v>刘男男   2302168 </v>
          </cell>
          <cell r="C79" t="str">
            <v>上午</v>
          </cell>
          <cell r="D79">
            <v>4</v>
          </cell>
          <cell r="E79">
            <v>4</v>
          </cell>
          <cell r="F79">
            <v>4</v>
          </cell>
          <cell r="G79">
            <v>4</v>
          </cell>
          <cell r="H79">
            <v>4</v>
          </cell>
          <cell r="I79">
            <v>4</v>
          </cell>
          <cell r="J79">
            <v>4</v>
          </cell>
          <cell r="K79">
            <v>4</v>
          </cell>
          <cell r="L79">
            <v>4</v>
          </cell>
          <cell r="M79">
            <v>4</v>
          </cell>
          <cell r="N79">
            <v>4</v>
          </cell>
          <cell r="O79" t="str">
            <v>X</v>
          </cell>
          <cell r="P79">
            <v>4</v>
          </cell>
          <cell r="Q79">
            <v>4</v>
          </cell>
          <cell r="R79">
            <v>4</v>
          </cell>
          <cell r="S79">
            <v>4</v>
          </cell>
          <cell r="T79">
            <v>4</v>
          </cell>
          <cell r="U79">
            <v>4</v>
          </cell>
          <cell r="V79">
            <v>4</v>
          </cell>
          <cell r="W79">
            <v>4</v>
          </cell>
          <cell r="X79">
            <v>4</v>
          </cell>
          <cell r="Y79">
            <v>4</v>
          </cell>
          <cell r="Z79">
            <v>4</v>
          </cell>
          <cell r="AA79">
            <v>4</v>
          </cell>
          <cell r="AB79">
            <v>4</v>
          </cell>
          <cell r="AC79">
            <v>4</v>
          </cell>
          <cell r="AD79">
            <v>4</v>
          </cell>
          <cell r="AE79">
            <v>0</v>
          </cell>
          <cell r="AF79">
            <v>4</v>
          </cell>
          <cell r="AG79">
            <v>2</v>
          </cell>
        </row>
        <row r="79">
          <cell r="AJ79">
            <v>21.25</v>
          </cell>
          <cell r="AK79">
            <v>11.25</v>
          </cell>
          <cell r="AL79">
            <v>9.3125</v>
          </cell>
        </row>
        <row r="80">
          <cell r="A80" t="str">
            <v>2302168</v>
          </cell>
        </row>
        <row r="80">
          <cell r="C80" t="str">
            <v>下午</v>
          </cell>
          <cell r="D80">
            <v>4</v>
          </cell>
          <cell r="E80">
            <v>4</v>
          </cell>
          <cell r="F80">
            <v>4</v>
          </cell>
          <cell r="G80">
            <v>4</v>
          </cell>
          <cell r="H80">
            <v>4</v>
          </cell>
          <cell r="I80">
            <v>4</v>
          </cell>
          <cell r="J80">
            <v>4</v>
          </cell>
          <cell r="K80">
            <v>4</v>
          </cell>
          <cell r="L80">
            <v>4</v>
          </cell>
          <cell r="M80">
            <v>4</v>
          </cell>
          <cell r="N80">
            <v>4</v>
          </cell>
          <cell r="O80" t="str">
            <v>X</v>
          </cell>
          <cell r="P80">
            <v>4</v>
          </cell>
          <cell r="Q80">
            <v>4</v>
          </cell>
          <cell r="R80">
            <v>4</v>
          </cell>
          <cell r="S80">
            <v>4</v>
          </cell>
          <cell r="T80">
            <v>4</v>
          </cell>
          <cell r="U80">
            <v>4</v>
          </cell>
          <cell r="V80">
            <v>4</v>
          </cell>
          <cell r="W80">
            <v>4</v>
          </cell>
          <cell r="X80">
            <v>4</v>
          </cell>
          <cell r="Y80">
            <v>4</v>
          </cell>
          <cell r="Z80">
            <v>4</v>
          </cell>
          <cell r="AA80">
            <v>4</v>
          </cell>
          <cell r="AB80">
            <v>4</v>
          </cell>
          <cell r="AC80">
            <v>4</v>
          </cell>
          <cell r="AD80">
            <v>4</v>
          </cell>
          <cell r="AE80">
            <v>4</v>
          </cell>
          <cell r="AF80">
            <v>4</v>
          </cell>
          <cell r="AG80">
            <v>4</v>
          </cell>
        </row>
        <row r="81">
          <cell r="A81" t="str">
            <v>2302168</v>
          </cell>
        </row>
        <row r="81">
          <cell r="C81" t="str">
            <v>加班</v>
          </cell>
          <cell r="D81">
            <v>6</v>
          </cell>
          <cell r="E81">
            <v>6</v>
          </cell>
          <cell r="F81">
            <v>4</v>
          </cell>
          <cell r="G81">
            <v>5</v>
          </cell>
          <cell r="H81">
            <v>0.5</v>
          </cell>
          <cell r="I81">
            <v>4</v>
          </cell>
          <cell r="J81">
            <v>0.5</v>
          </cell>
          <cell r="K81">
            <v>0.5</v>
          </cell>
          <cell r="L81">
            <v>0.5</v>
          </cell>
          <cell r="M81">
            <v>0.5</v>
          </cell>
          <cell r="N81">
            <v>3</v>
          </cell>
          <cell r="O81" t="str">
            <v>X</v>
          </cell>
          <cell r="P81">
            <v>4</v>
          </cell>
          <cell r="Q81">
            <v>4</v>
          </cell>
          <cell r="R81">
            <v>4</v>
          </cell>
          <cell r="S81">
            <v>6</v>
          </cell>
          <cell r="T81">
            <v>5</v>
          </cell>
          <cell r="U81">
            <v>5</v>
          </cell>
          <cell r="V81">
            <v>0.5</v>
          </cell>
          <cell r="W81">
            <v>5</v>
          </cell>
          <cell r="X81">
            <v>5</v>
          </cell>
          <cell r="Y81">
            <v>6</v>
          </cell>
          <cell r="Z81">
            <v>7</v>
          </cell>
          <cell r="AA81">
            <v>6</v>
          </cell>
          <cell r="AB81">
            <v>4</v>
          </cell>
          <cell r="AC81">
            <v>0.5</v>
          </cell>
          <cell r="AD81">
            <v>3</v>
          </cell>
          <cell r="AE81">
            <v>3</v>
          </cell>
          <cell r="AF81">
            <v>5</v>
          </cell>
          <cell r="AG81">
            <v>5</v>
          </cell>
        </row>
        <row r="82">
          <cell r="A82" t="str">
            <v>2002082   </v>
          </cell>
          <cell r="B82" t="str">
            <v>卢俊伟2002082   </v>
          </cell>
          <cell r="C82" t="str">
            <v>上午</v>
          </cell>
          <cell r="D82">
            <v>4</v>
          </cell>
          <cell r="E82">
            <v>4</v>
          </cell>
          <cell r="F82">
            <v>4</v>
          </cell>
          <cell r="G82">
            <v>4</v>
          </cell>
          <cell r="H82">
            <v>4</v>
          </cell>
          <cell r="I82">
            <v>4</v>
          </cell>
          <cell r="J82">
            <v>4</v>
          </cell>
          <cell r="K82">
            <v>4</v>
          </cell>
          <cell r="L82">
            <v>4</v>
          </cell>
          <cell r="M82">
            <v>4</v>
          </cell>
          <cell r="N82">
            <v>4</v>
          </cell>
          <cell r="O82" t="str">
            <v>X</v>
          </cell>
          <cell r="P82">
            <v>4</v>
          </cell>
          <cell r="Q82">
            <v>4</v>
          </cell>
          <cell r="R82">
            <v>4</v>
          </cell>
          <cell r="S82">
            <v>4</v>
          </cell>
          <cell r="T82">
            <v>4</v>
          </cell>
          <cell r="U82">
            <v>4</v>
          </cell>
          <cell r="V82">
            <v>4</v>
          </cell>
          <cell r="W82">
            <v>4</v>
          </cell>
          <cell r="X82">
            <v>4</v>
          </cell>
          <cell r="Y82">
            <v>4</v>
          </cell>
          <cell r="Z82">
            <v>4</v>
          </cell>
          <cell r="AA82">
            <v>4</v>
          </cell>
          <cell r="AB82">
            <v>4</v>
          </cell>
          <cell r="AC82">
            <v>4</v>
          </cell>
          <cell r="AD82">
            <v>4</v>
          </cell>
          <cell r="AE82">
            <v>4</v>
          </cell>
          <cell r="AF82">
            <v>4</v>
          </cell>
          <cell r="AG82">
            <v>4</v>
          </cell>
        </row>
        <row r="82">
          <cell r="AJ82">
            <v>22</v>
          </cell>
          <cell r="AK82">
            <v>11.25</v>
          </cell>
          <cell r="AL82">
            <v>9.3125</v>
          </cell>
        </row>
        <row r="83">
          <cell r="A83" t="str">
            <v>2002082   </v>
          </cell>
        </row>
        <row r="83">
          <cell r="C83" t="str">
            <v>下午</v>
          </cell>
          <cell r="D83">
            <v>4</v>
          </cell>
          <cell r="E83">
            <v>4</v>
          </cell>
          <cell r="F83">
            <v>4</v>
          </cell>
          <cell r="G83">
            <v>4</v>
          </cell>
          <cell r="H83">
            <v>4</v>
          </cell>
          <cell r="I83">
            <v>4</v>
          </cell>
          <cell r="J83">
            <v>4</v>
          </cell>
          <cell r="K83">
            <v>4</v>
          </cell>
          <cell r="L83">
            <v>4</v>
          </cell>
          <cell r="M83">
            <v>4</v>
          </cell>
          <cell r="N83">
            <v>4</v>
          </cell>
          <cell r="O83" t="str">
            <v>X</v>
          </cell>
          <cell r="P83">
            <v>4</v>
          </cell>
          <cell r="Q83">
            <v>4</v>
          </cell>
          <cell r="R83">
            <v>4</v>
          </cell>
          <cell r="S83">
            <v>4</v>
          </cell>
          <cell r="T83">
            <v>4</v>
          </cell>
          <cell r="U83">
            <v>4</v>
          </cell>
          <cell r="V83">
            <v>4</v>
          </cell>
          <cell r="W83">
            <v>4</v>
          </cell>
          <cell r="X83">
            <v>4</v>
          </cell>
          <cell r="Y83">
            <v>4</v>
          </cell>
          <cell r="Z83">
            <v>4</v>
          </cell>
          <cell r="AA83">
            <v>4</v>
          </cell>
          <cell r="AB83">
            <v>4</v>
          </cell>
          <cell r="AC83">
            <v>4</v>
          </cell>
          <cell r="AD83">
            <v>4</v>
          </cell>
          <cell r="AE83">
            <v>4</v>
          </cell>
          <cell r="AF83">
            <v>4</v>
          </cell>
          <cell r="AG83">
            <v>4</v>
          </cell>
        </row>
        <row r="84">
          <cell r="A84" t="str">
            <v>2002082   </v>
          </cell>
        </row>
        <row r="84">
          <cell r="C84" t="str">
            <v>加班</v>
          </cell>
          <cell r="D84">
            <v>6</v>
          </cell>
          <cell r="E84">
            <v>6</v>
          </cell>
          <cell r="F84">
            <v>4</v>
          </cell>
          <cell r="G84">
            <v>5</v>
          </cell>
          <cell r="H84">
            <v>0.5</v>
          </cell>
          <cell r="I84">
            <v>4</v>
          </cell>
          <cell r="J84">
            <v>0.5</v>
          </cell>
          <cell r="K84">
            <v>0.5</v>
          </cell>
          <cell r="L84">
            <v>0.5</v>
          </cell>
          <cell r="M84">
            <v>0.5</v>
          </cell>
          <cell r="N84">
            <v>3</v>
          </cell>
          <cell r="O84" t="str">
            <v>X</v>
          </cell>
          <cell r="P84">
            <v>4</v>
          </cell>
          <cell r="Q84">
            <v>4</v>
          </cell>
          <cell r="R84">
            <v>4</v>
          </cell>
          <cell r="S84">
            <v>6</v>
          </cell>
          <cell r="T84">
            <v>5</v>
          </cell>
          <cell r="U84">
            <v>5</v>
          </cell>
          <cell r="V84">
            <v>0.5</v>
          </cell>
          <cell r="W84">
            <v>5</v>
          </cell>
          <cell r="X84">
            <v>5</v>
          </cell>
          <cell r="Y84">
            <v>6</v>
          </cell>
          <cell r="Z84">
            <v>7</v>
          </cell>
          <cell r="AA84">
            <v>6</v>
          </cell>
          <cell r="AB84">
            <v>4</v>
          </cell>
          <cell r="AC84">
            <v>0.5</v>
          </cell>
          <cell r="AD84">
            <v>3</v>
          </cell>
          <cell r="AE84">
            <v>3</v>
          </cell>
          <cell r="AF84">
            <v>5</v>
          </cell>
          <cell r="AG84">
            <v>5</v>
          </cell>
        </row>
        <row r="85">
          <cell r="A85">
            <v>2003344</v>
          </cell>
          <cell r="B85" t="str">
            <v>梅建新     2003344</v>
          </cell>
          <cell r="C85" t="str">
            <v>上午</v>
          </cell>
          <cell r="D85">
            <v>4</v>
          </cell>
          <cell r="E85">
            <v>4</v>
          </cell>
          <cell r="F85">
            <v>4</v>
          </cell>
          <cell r="G85">
            <v>4</v>
          </cell>
          <cell r="H85">
            <v>4</v>
          </cell>
          <cell r="I85">
            <v>4</v>
          </cell>
          <cell r="J85">
            <v>4</v>
          </cell>
          <cell r="K85">
            <v>4</v>
          </cell>
          <cell r="L85">
            <v>4</v>
          </cell>
          <cell r="M85">
            <v>4</v>
          </cell>
          <cell r="N85">
            <v>4</v>
          </cell>
          <cell r="O85" t="str">
            <v>X</v>
          </cell>
          <cell r="P85">
            <v>4</v>
          </cell>
          <cell r="Q85">
            <v>4</v>
          </cell>
          <cell r="R85">
            <v>4</v>
          </cell>
          <cell r="S85">
            <v>4</v>
          </cell>
          <cell r="T85">
            <v>4</v>
          </cell>
          <cell r="U85">
            <v>4</v>
          </cell>
          <cell r="V85">
            <v>4</v>
          </cell>
          <cell r="W85">
            <v>4</v>
          </cell>
          <cell r="X85">
            <v>4</v>
          </cell>
          <cell r="Y85">
            <v>4</v>
          </cell>
          <cell r="Z85">
            <v>4</v>
          </cell>
          <cell r="AA85">
            <v>4</v>
          </cell>
          <cell r="AB85">
            <v>4</v>
          </cell>
          <cell r="AC85">
            <v>4</v>
          </cell>
          <cell r="AD85">
            <v>4</v>
          </cell>
          <cell r="AE85">
            <v>4</v>
          </cell>
          <cell r="AF85">
            <v>4</v>
          </cell>
          <cell r="AG85">
            <v>4</v>
          </cell>
        </row>
        <row r="85">
          <cell r="AJ85">
            <v>22</v>
          </cell>
          <cell r="AK85">
            <v>11.5</v>
          </cell>
          <cell r="AL85">
            <v>9.4375</v>
          </cell>
        </row>
        <row r="86">
          <cell r="A86">
            <v>2003344</v>
          </cell>
        </row>
        <row r="86">
          <cell r="C86" t="str">
            <v>下午</v>
          </cell>
          <cell r="D86">
            <v>4</v>
          </cell>
          <cell r="E86">
            <v>4</v>
          </cell>
          <cell r="F86">
            <v>4</v>
          </cell>
          <cell r="G86">
            <v>4</v>
          </cell>
          <cell r="H86">
            <v>4</v>
          </cell>
          <cell r="I86">
            <v>4</v>
          </cell>
          <cell r="J86">
            <v>4</v>
          </cell>
          <cell r="K86">
            <v>4</v>
          </cell>
          <cell r="L86">
            <v>4</v>
          </cell>
          <cell r="M86">
            <v>4</v>
          </cell>
          <cell r="N86">
            <v>4</v>
          </cell>
          <cell r="O86" t="str">
            <v>X</v>
          </cell>
          <cell r="P86">
            <v>4</v>
          </cell>
          <cell r="Q86">
            <v>4</v>
          </cell>
          <cell r="R86">
            <v>4</v>
          </cell>
          <cell r="S86">
            <v>4</v>
          </cell>
          <cell r="T86">
            <v>4</v>
          </cell>
          <cell r="U86">
            <v>4</v>
          </cell>
          <cell r="V86">
            <v>4</v>
          </cell>
          <cell r="W86">
            <v>4</v>
          </cell>
          <cell r="X86">
            <v>4</v>
          </cell>
          <cell r="Y86">
            <v>4</v>
          </cell>
          <cell r="Z86">
            <v>4</v>
          </cell>
          <cell r="AA86">
            <v>4</v>
          </cell>
          <cell r="AB86">
            <v>4</v>
          </cell>
          <cell r="AC86">
            <v>4</v>
          </cell>
          <cell r="AD86">
            <v>4</v>
          </cell>
          <cell r="AE86">
            <v>4</v>
          </cell>
          <cell r="AF86">
            <v>4</v>
          </cell>
          <cell r="AG86">
            <v>4</v>
          </cell>
        </row>
        <row r="87">
          <cell r="A87">
            <v>2003344</v>
          </cell>
        </row>
        <row r="87">
          <cell r="C87" t="str">
            <v>加班</v>
          </cell>
          <cell r="D87">
            <v>6</v>
          </cell>
          <cell r="E87">
            <v>6</v>
          </cell>
          <cell r="F87">
            <v>4</v>
          </cell>
          <cell r="G87">
            <v>5</v>
          </cell>
          <cell r="H87">
            <v>0.5</v>
          </cell>
          <cell r="I87">
            <v>4</v>
          </cell>
          <cell r="J87">
            <v>0.5</v>
          </cell>
          <cell r="K87">
            <v>0.5</v>
          </cell>
          <cell r="L87">
            <v>0.5</v>
          </cell>
          <cell r="M87">
            <v>0.5</v>
          </cell>
          <cell r="N87">
            <v>4</v>
          </cell>
          <cell r="O87" t="str">
            <v>X</v>
          </cell>
          <cell r="P87">
            <v>4</v>
          </cell>
          <cell r="Q87">
            <v>4</v>
          </cell>
          <cell r="R87">
            <v>6</v>
          </cell>
          <cell r="S87">
            <v>6</v>
          </cell>
          <cell r="T87">
            <v>5</v>
          </cell>
          <cell r="U87">
            <v>5</v>
          </cell>
          <cell r="V87">
            <v>0.5</v>
          </cell>
          <cell r="W87">
            <v>5</v>
          </cell>
          <cell r="X87">
            <v>5</v>
          </cell>
          <cell r="Y87">
            <v>6</v>
          </cell>
          <cell r="Z87">
            <v>7</v>
          </cell>
          <cell r="AA87">
            <v>6</v>
          </cell>
          <cell r="AB87">
            <v>4</v>
          </cell>
          <cell r="AC87">
            <v>0.5</v>
          </cell>
          <cell r="AD87">
            <v>3</v>
          </cell>
          <cell r="AE87">
            <v>3</v>
          </cell>
          <cell r="AF87">
            <v>5</v>
          </cell>
          <cell r="AG87">
            <v>5</v>
          </cell>
        </row>
        <row r="88">
          <cell r="A88">
            <v>2005078</v>
          </cell>
          <cell r="B88" t="str">
            <v>季一平   2005078</v>
          </cell>
          <cell r="C88" t="str">
            <v>上午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 t="str">
            <v>X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</row>
        <row r="88">
          <cell r="AJ88">
            <v>0</v>
          </cell>
          <cell r="AK88">
            <v>0</v>
          </cell>
          <cell r="AL88">
            <v>0</v>
          </cell>
        </row>
        <row r="89">
          <cell r="A89">
            <v>2005078</v>
          </cell>
        </row>
        <row r="89">
          <cell r="C89" t="str">
            <v>下午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 t="str">
            <v>X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</row>
        <row r="90">
          <cell r="A90">
            <v>2005078</v>
          </cell>
        </row>
        <row r="90">
          <cell r="C90" t="str">
            <v>加班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 t="str">
            <v>X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</row>
        <row r="91">
          <cell r="A91" t="str">
            <v>2202048</v>
          </cell>
          <cell r="B91" t="str">
            <v>杨梅      2202048 </v>
          </cell>
          <cell r="C91" t="str">
            <v>上午</v>
          </cell>
          <cell r="D91">
            <v>4</v>
          </cell>
          <cell r="E91">
            <v>4</v>
          </cell>
          <cell r="F91">
            <v>4</v>
          </cell>
          <cell r="G91">
            <v>4</v>
          </cell>
          <cell r="H91">
            <v>4</v>
          </cell>
          <cell r="I91">
            <v>4</v>
          </cell>
          <cell r="J91">
            <v>4</v>
          </cell>
          <cell r="K91">
            <v>4</v>
          </cell>
          <cell r="L91">
            <v>4</v>
          </cell>
          <cell r="M91">
            <v>4</v>
          </cell>
          <cell r="N91">
            <v>4</v>
          </cell>
          <cell r="O91" t="str">
            <v>X</v>
          </cell>
          <cell r="P91">
            <v>4</v>
          </cell>
          <cell r="Q91">
            <v>4</v>
          </cell>
          <cell r="R91">
            <v>4</v>
          </cell>
          <cell r="S91">
            <v>4</v>
          </cell>
          <cell r="T91">
            <v>4</v>
          </cell>
          <cell r="U91">
            <v>4</v>
          </cell>
          <cell r="V91">
            <v>4</v>
          </cell>
          <cell r="W91">
            <v>4</v>
          </cell>
          <cell r="X91">
            <v>4</v>
          </cell>
          <cell r="Y91">
            <v>4</v>
          </cell>
          <cell r="Z91">
            <v>4</v>
          </cell>
          <cell r="AA91">
            <v>4</v>
          </cell>
          <cell r="AB91">
            <v>4</v>
          </cell>
          <cell r="AC91">
            <v>4</v>
          </cell>
          <cell r="AD91">
            <v>4</v>
          </cell>
          <cell r="AE91">
            <v>4</v>
          </cell>
          <cell r="AF91">
            <v>4</v>
          </cell>
          <cell r="AG91">
            <v>4</v>
          </cell>
        </row>
        <row r="91">
          <cell r="AJ91">
            <v>22</v>
          </cell>
          <cell r="AK91">
            <v>11.125</v>
          </cell>
          <cell r="AL91">
            <v>9.1875</v>
          </cell>
        </row>
        <row r="92">
          <cell r="A92" t="str">
            <v>2202048</v>
          </cell>
        </row>
        <row r="92">
          <cell r="C92" t="str">
            <v>下午</v>
          </cell>
          <cell r="D92">
            <v>4</v>
          </cell>
          <cell r="E92">
            <v>4</v>
          </cell>
          <cell r="F92">
            <v>4</v>
          </cell>
          <cell r="G92">
            <v>4</v>
          </cell>
          <cell r="H92">
            <v>4</v>
          </cell>
          <cell r="I92">
            <v>4</v>
          </cell>
          <cell r="J92">
            <v>4</v>
          </cell>
          <cell r="K92">
            <v>4</v>
          </cell>
          <cell r="L92">
            <v>4</v>
          </cell>
          <cell r="M92">
            <v>4</v>
          </cell>
          <cell r="N92">
            <v>4</v>
          </cell>
          <cell r="O92" t="str">
            <v>X</v>
          </cell>
          <cell r="P92">
            <v>4</v>
          </cell>
          <cell r="Q92">
            <v>4</v>
          </cell>
          <cell r="R92">
            <v>4</v>
          </cell>
          <cell r="S92">
            <v>4</v>
          </cell>
          <cell r="T92">
            <v>4</v>
          </cell>
          <cell r="U92">
            <v>4</v>
          </cell>
          <cell r="V92">
            <v>4</v>
          </cell>
          <cell r="W92">
            <v>4</v>
          </cell>
          <cell r="X92">
            <v>4</v>
          </cell>
          <cell r="Y92">
            <v>4</v>
          </cell>
          <cell r="Z92">
            <v>4</v>
          </cell>
          <cell r="AA92">
            <v>4</v>
          </cell>
          <cell r="AB92">
            <v>4</v>
          </cell>
          <cell r="AC92">
            <v>4</v>
          </cell>
          <cell r="AD92">
            <v>4</v>
          </cell>
          <cell r="AE92">
            <v>4</v>
          </cell>
          <cell r="AF92">
            <v>4</v>
          </cell>
          <cell r="AG92">
            <v>4</v>
          </cell>
        </row>
        <row r="93">
          <cell r="A93" t="str">
            <v>2202048</v>
          </cell>
        </row>
        <row r="93">
          <cell r="C93" t="str">
            <v>加班</v>
          </cell>
          <cell r="D93">
            <v>6</v>
          </cell>
          <cell r="E93">
            <v>6</v>
          </cell>
          <cell r="F93">
            <v>4</v>
          </cell>
          <cell r="G93">
            <v>5</v>
          </cell>
          <cell r="H93">
            <v>0.5</v>
          </cell>
          <cell r="I93">
            <v>4</v>
          </cell>
          <cell r="J93">
            <v>0.5</v>
          </cell>
          <cell r="K93">
            <v>0.5</v>
          </cell>
          <cell r="L93">
            <v>0.5</v>
          </cell>
          <cell r="M93">
            <v>0.5</v>
          </cell>
          <cell r="N93">
            <v>3</v>
          </cell>
          <cell r="O93" t="str">
            <v>X</v>
          </cell>
          <cell r="P93">
            <v>4</v>
          </cell>
          <cell r="Q93">
            <v>4</v>
          </cell>
          <cell r="R93">
            <v>4</v>
          </cell>
          <cell r="S93">
            <v>6</v>
          </cell>
          <cell r="T93">
            <v>5</v>
          </cell>
          <cell r="U93">
            <v>5</v>
          </cell>
          <cell r="V93">
            <v>0.5</v>
          </cell>
          <cell r="W93">
            <v>5</v>
          </cell>
          <cell r="X93">
            <v>5</v>
          </cell>
          <cell r="Y93">
            <v>6</v>
          </cell>
          <cell r="Z93">
            <v>6</v>
          </cell>
          <cell r="AA93">
            <v>6</v>
          </cell>
          <cell r="AB93">
            <v>3</v>
          </cell>
          <cell r="AC93">
            <v>0.5</v>
          </cell>
          <cell r="AD93">
            <v>3</v>
          </cell>
          <cell r="AE93">
            <v>3</v>
          </cell>
          <cell r="AF93">
            <v>5</v>
          </cell>
          <cell r="AG93">
            <v>5</v>
          </cell>
        </row>
        <row r="94">
          <cell r="A94" t="str">
            <v>2302170</v>
          </cell>
          <cell r="B94" t="str">
            <v>韩小花   2302170 </v>
          </cell>
          <cell r="C94" t="str">
            <v>上午</v>
          </cell>
          <cell r="D94">
            <v>4</v>
          </cell>
          <cell r="E94">
            <v>4</v>
          </cell>
          <cell r="F94">
            <v>4</v>
          </cell>
          <cell r="G94">
            <v>4</v>
          </cell>
          <cell r="H94">
            <v>4</v>
          </cell>
          <cell r="I94">
            <v>4</v>
          </cell>
          <cell r="J94">
            <v>4</v>
          </cell>
          <cell r="K94">
            <v>4</v>
          </cell>
          <cell r="L94">
            <v>4</v>
          </cell>
          <cell r="M94">
            <v>4</v>
          </cell>
          <cell r="N94">
            <v>4</v>
          </cell>
          <cell r="O94" t="str">
            <v>X</v>
          </cell>
          <cell r="P94">
            <v>4</v>
          </cell>
          <cell r="Q94">
            <v>4</v>
          </cell>
          <cell r="R94">
            <v>4</v>
          </cell>
          <cell r="S94">
            <v>4</v>
          </cell>
          <cell r="T94">
            <v>4</v>
          </cell>
          <cell r="U94">
            <v>4</v>
          </cell>
          <cell r="V94">
            <v>4</v>
          </cell>
          <cell r="W94">
            <v>4</v>
          </cell>
          <cell r="X94">
            <v>4</v>
          </cell>
          <cell r="Y94">
            <v>4</v>
          </cell>
          <cell r="Z94">
            <v>4</v>
          </cell>
          <cell r="AA94">
            <v>4</v>
          </cell>
          <cell r="AB94">
            <v>4</v>
          </cell>
          <cell r="AC94">
            <v>4</v>
          </cell>
          <cell r="AD94">
            <v>4</v>
          </cell>
          <cell r="AE94">
            <v>4</v>
          </cell>
          <cell r="AF94">
            <v>4</v>
          </cell>
          <cell r="AG94">
            <v>4</v>
          </cell>
        </row>
        <row r="94">
          <cell r="AJ94">
            <v>22</v>
          </cell>
          <cell r="AK94">
            <v>11.25</v>
          </cell>
          <cell r="AL94">
            <v>9.3125</v>
          </cell>
        </row>
        <row r="95">
          <cell r="A95" t="str">
            <v>2302170</v>
          </cell>
        </row>
        <row r="95">
          <cell r="C95" t="str">
            <v>下午</v>
          </cell>
          <cell r="D95">
            <v>4</v>
          </cell>
          <cell r="E95">
            <v>4</v>
          </cell>
          <cell r="F95">
            <v>4</v>
          </cell>
          <cell r="G95">
            <v>4</v>
          </cell>
          <cell r="H95">
            <v>4</v>
          </cell>
          <cell r="I95">
            <v>4</v>
          </cell>
          <cell r="J95">
            <v>4</v>
          </cell>
          <cell r="K95">
            <v>4</v>
          </cell>
          <cell r="L95">
            <v>4</v>
          </cell>
          <cell r="M95">
            <v>4</v>
          </cell>
          <cell r="N95">
            <v>4</v>
          </cell>
          <cell r="O95" t="str">
            <v>X</v>
          </cell>
          <cell r="P95">
            <v>4</v>
          </cell>
          <cell r="Q95">
            <v>4</v>
          </cell>
          <cell r="R95">
            <v>4</v>
          </cell>
          <cell r="S95">
            <v>4</v>
          </cell>
          <cell r="T95">
            <v>4</v>
          </cell>
          <cell r="U95">
            <v>4</v>
          </cell>
          <cell r="V95">
            <v>4</v>
          </cell>
          <cell r="W95">
            <v>4</v>
          </cell>
          <cell r="X95">
            <v>4</v>
          </cell>
          <cell r="Y95">
            <v>4</v>
          </cell>
          <cell r="Z95">
            <v>4</v>
          </cell>
          <cell r="AA95">
            <v>4</v>
          </cell>
          <cell r="AB95">
            <v>4</v>
          </cell>
          <cell r="AC95">
            <v>4</v>
          </cell>
          <cell r="AD95">
            <v>4</v>
          </cell>
          <cell r="AE95">
            <v>4</v>
          </cell>
          <cell r="AF95">
            <v>4</v>
          </cell>
          <cell r="AG95">
            <v>4</v>
          </cell>
        </row>
        <row r="96">
          <cell r="A96" t="str">
            <v>2302170</v>
          </cell>
        </row>
        <row r="96">
          <cell r="C96" t="str">
            <v>加班</v>
          </cell>
          <cell r="D96">
            <v>6</v>
          </cell>
          <cell r="E96">
            <v>6</v>
          </cell>
          <cell r="F96">
            <v>4</v>
          </cell>
          <cell r="G96">
            <v>5</v>
          </cell>
          <cell r="H96">
            <v>0.5</v>
          </cell>
          <cell r="I96">
            <v>4</v>
          </cell>
          <cell r="J96">
            <v>0.5</v>
          </cell>
          <cell r="K96">
            <v>0.5</v>
          </cell>
          <cell r="L96">
            <v>0.5</v>
          </cell>
          <cell r="M96">
            <v>0.5</v>
          </cell>
          <cell r="N96">
            <v>3</v>
          </cell>
          <cell r="O96" t="str">
            <v>X</v>
          </cell>
          <cell r="P96">
            <v>4</v>
          </cell>
          <cell r="Q96">
            <v>4</v>
          </cell>
          <cell r="R96">
            <v>4</v>
          </cell>
          <cell r="S96">
            <v>6</v>
          </cell>
          <cell r="T96">
            <v>5</v>
          </cell>
          <cell r="U96">
            <v>5</v>
          </cell>
          <cell r="V96">
            <v>0.5</v>
          </cell>
          <cell r="W96">
            <v>5</v>
          </cell>
          <cell r="X96">
            <v>5</v>
          </cell>
          <cell r="Y96">
            <v>6</v>
          </cell>
          <cell r="Z96">
            <v>7</v>
          </cell>
          <cell r="AA96">
            <v>6</v>
          </cell>
          <cell r="AB96">
            <v>4</v>
          </cell>
          <cell r="AC96">
            <v>0.5</v>
          </cell>
          <cell r="AD96">
            <v>3</v>
          </cell>
          <cell r="AE96">
            <v>3</v>
          </cell>
          <cell r="AF96">
            <v>5</v>
          </cell>
          <cell r="AG96">
            <v>5</v>
          </cell>
        </row>
        <row r="97">
          <cell r="A97" t="str">
            <v>2102260</v>
          </cell>
          <cell r="B97" t="str">
            <v>孙仙仙   2102260  </v>
          </cell>
          <cell r="C97" t="str">
            <v>上午</v>
          </cell>
          <cell r="D97">
            <v>4</v>
          </cell>
          <cell r="E97">
            <v>4</v>
          </cell>
          <cell r="F97">
            <v>4</v>
          </cell>
          <cell r="G97">
            <v>4</v>
          </cell>
          <cell r="H97">
            <v>4</v>
          </cell>
          <cell r="I97">
            <v>4</v>
          </cell>
          <cell r="J97">
            <v>4</v>
          </cell>
          <cell r="K97">
            <v>4</v>
          </cell>
          <cell r="L97">
            <v>4</v>
          </cell>
          <cell r="M97">
            <v>4</v>
          </cell>
          <cell r="N97">
            <v>4</v>
          </cell>
          <cell r="O97">
            <v>4</v>
          </cell>
          <cell r="P97">
            <v>4</v>
          </cell>
          <cell r="Q97">
            <v>4</v>
          </cell>
          <cell r="R97">
            <v>4</v>
          </cell>
          <cell r="S97">
            <v>4</v>
          </cell>
          <cell r="T97">
            <v>4</v>
          </cell>
          <cell r="U97">
            <v>4</v>
          </cell>
          <cell r="V97">
            <v>4</v>
          </cell>
          <cell r="W97">
            <v>4</v>
          </cell>
          <cell r="X97">
            <v>4</v>
          </cell>
          <cell r="Y97">
            <v>4</v>
          </cell>
          <cell r="Z97">
            <v>4</v>
          </cell>
          <cell r="AA97">
            <v>4</v>
          </cell>
          <cell r="AB97">
            <v>4</v>
          </cell>
          <cell r="AC97">
            <v>4</v>
          </cell>
          <cell r="AD97">
            <v>4</v>
          </cell>
          <cell r="AE97">
            <v>4</v>
          </cell>
          <cell r="AF97">
            <v>4</v>
          </cell>
          <cell r="AG97">
            <v>4</v>
          </cell>
        </row>
        <row r="97">
          <cell r="AJ97">
            <v>22</v>
          </cell>
          <cell r="AK97">
            <v>12.3125</v>
          </cell>
          <cell r="AL97">
            <v>10.375</v>
          </cell>
        </row>
        <row r="98">
          <cell r="A98">
            <v>2102260</v>
          </cell>
        </row>
        <row r="98">
          <cell r="C98" t="str">
            <v>下午</v>
          </cell>
          <cell r="D98">
            <v>4</v>
          </cell>
          <cell r="E98">
            <v>4</v>
          </cell>
          <cell r="F98">
            <v>4</v>
          </cell>
          <cell r="G98">
            <v>4</v>
          </cell>
          <cell r="H98">
            <v>4</v>
          </cell>
          <cell r="I98">
            <v>4</v>
          </cell>
          <cell r="J98">
            <v>4</v>
          </cell>
          <cell r="K98">
            <v>4</v>
          </cell>
          <cell r="L98">
            <v>4</v>
          </cell>
          <cell r="M98">
            <v>4</v>
          </cell>
          <cell r="N98">
            <v>4</v>
          </cell>
          <cell r="O98">
            <v>4</v>
          </cell>
          <cell r="P98">
            <v>4</v>
          </cell>
          <cell r="Q98">
            <v>4</v>
          </cell>
          <cell r="R98">
            <v>4</v>
          </cell>
          <cell r="S98">
            <v>4</v>
          </cell>
          <cell r="T98">
            <v>4</v>
          </cell>
          <cell r="U98">
            <v>4</v>
          </cell>
          <cell r="V98">
            <v>4</v>
          </cell>
          <cell r="W98">
            <v>4</v>
          </cell>
          <cell r="X98">
            <v>4</v>
          </cell>
          <cell r="Y98">
            <v>4</v>
          </cell>
          <cell r="Z98">
            <v>4</v>
          </cell>
          <cell r="AA98">
            <v>4</v>
          </cell>
          <cell r="AB98">
            <v>4</v>
          </cell>
          <cell r="AC98">
            <v>4</v>
          </cell>
          <cell r="AD98">
            <v>4</v>
          </cell>
          <cell r="AE98">
            <v>4</v>
          </cell>
          <cell r="AF98">
            <v>4</v>
          </cell>
          <cell r="AG98">
            <v>4</v>
          </cell>
        </row>
        <row r="99">
          <cell r="A99">
            <v>2102260</v>
          </cell>
        </row>
        <row r="99">
          <cell r="C99" t="str">
            <v>加班</v>
          </cell>
          <cell r="D99">
            <v>6</v>
          </cell>
          <cell r="E99">
            <v>6</v>
          </cell>
          <cell r="F99">
            <v>4</v>
          </cell>
          <cell r="G99">
            <v>5</v>
          </cell>
          <cell r="H99">
            <v>0.5</v>
          </cell>
          <cell r="I99">
            <v>4</v>
          </cell>
          <cell r="J99">
            <v>5</v>
          </cell>
          <cell r="K99">
            <v>0.5</v>
          </cell>
          <cell r="L99">
            <v>0.5</v>
          </cell>
          <cell r="M99">
            <v>0.5</v>
          </cell>
          <cell r="N99">
            <v>3</v>
          </cell>
          <cell r="O99">
            <v>0.5</v>
          </cell>
          <cell r="P99">
            <v>6</v>
          </cell>
          <cell r="Q99">
            <v>4</v>
          </cell>
          <cell r="R99">
            <v>6</v>
          </cell>
          <cell r="S99">
            <v>6</v>
          </cell>
          <cell r="T99">
            <v>5</v>
          </cell>
          <cell r="U99">
            <v>5</v>
          </cell>
          <cell r="V99">
            <v>0.5</v>
          </cell>
          <cell r="W99">
            <v>5</v>
          </cell>
          <cell r="X99">
            <v>5</v>
          </cell>
          <cell r="Y99">
            <v>6</v>
          </cell>
          <cell r="Z99">
            <v>7</v>
          </cell>
          <cell r="AA99">
            <v>6</v>
          </cell>
          <cell r="AB99">
            <v>4</v>
          </cell>
          <cell r="AC99">
            <v>0.5</v>
          </cell>
          <cell r="AD99">
            <v>3</v>
          </cell>
          <cell r="AE99">
            <v>3</v>
          </cell>
          <cell r="AF99">
            <v>5</v>
          </cell>
          <cell r="AG99">
            <v>5</v>
          </cell>
        </row>
        <row r="100">
          <cell r="A100" t="str">
            <v>2302009</v>
          </cell>
          <cell r="B100" t="str">
            <v>张欣宇   2302009  </v>
          </cell>
          <cell r="C100" t="str">
            <v>上午</v>
          </cell>
          <cell r="D100">
            <v>4</v>
          </cell>
          <cell r="E100">
            <v>4</v>
          </cell>
          <cell r="F100">
            <v>4</v>
          </cell>
          <cell r="G100">
            <v>4</v>
          </cell>
          <cell r="H100">
            <v>4</v>
          </cell>
          <cell r="I100">
            <v>4</v>
          </cell>
          <cell r="J100">
            <v>4</v>
          </cell>
          <cell r="K100">
            <v>4</v>
          </cell>
          <cell r="L100">
            <v>4</v>
          </cell>
          <cell r="M100">
            <v>4</v>
          </cell>
          <cell r="N100">
            <v>4</v>
          </cell>
          <cell r="O100" t="str">
            <v>X</v>
          </cell>
          <cell r="P100">
            <v>4</v>
          </cell>
          <cell r="Q100">
            <v>4</v>
          </cell>
          <cell r="R100">
            <v>4</v>
          </cell>
          <cell r="S100">
            <v>4</v>
          </cell>
          <cell r="T100">
            <v>4</v>
          </cell>
          <cell r="U100">
            <v>4</v>
          </cell>
          <cell r="V100">
            <v>4</v>
          </cell>
          <cell r="W100">
            <v>4</v>
          </cell>
          <cell r="X100">
            <v>4</v>
          </cell>
          <cell r="Y100">
            <v>4</v>
          </cell>
          <cell r="Z100">
            <v>4</v>
          </cell>
          <cell r="AA100">
            <v>4</v>
          </cell>
          <cell r="AB100">
            <v>4</v>
          </cell>
          <cell r="AC100">
            <v>4</v>
          </cell>
          <cell r="AD100">
            <v>4</v>
          </cell>
          <cell r="AE100">
            <v>4</v>
          </cell>
          <cell r="AF100">
            <v>4</v>
          </cell>
          <cell r="AG100">
            <v>4</v>
          </cell>
        </row>
        <row r="100">
          <cell r="AJ100">
            <v>21.5</v>
          </cell>
          <cell r="AK100">
            <v>10.0625</v>
          </cell>
          <cell r="AL100">
            <v>9.3125</v>
          </cell>
        </row>
        <row r="101">
          <cell r="A101" t="str">
            <v>2302009</v>
          </cell>
        </row>
        <row r="101">
          <cell r="C101" t="str">
            <v>下午</v>
          </cell>
          <cell r="D101">
            <v>4</v>
          </cell>
          <cell r="E101">
            <v>4</v>
          </cell>
          <cell r="F101">
            <v>4</v>
          </cell>
          <cell r="G101">
            <v>4</v>
          </cell>
          <cell r="H101">
            <v>4</v>
          </cell>
          <cell r="I101">
            <v>4</v>
          </cell>
          <cell r="J101">
            <v>4</v>
          </cell>
          <cell r="K101">
            <v>4</v>
          </cell>
          <cell r="L101">
            <v>4</v>
          </cell>
          <cell r="M101">
            <v>4</v>
          </cell>
          <cell r="N101">
            <v>4</v>
          </cell>
          <cell r="O101" t="str">
            <v>X</v>
          </cell>
          <cell r="P101">
            <v>4</v>
          </cell>
          <cell r="Q101">
            <v>4</v>
          </cell>
          <cell r="R101">
            <v>4</v>
          </cell>
          <cell r="S101">
            <v>4</v>
          </cell>
          <cell r="T101">
            <v>4</v>
          </cell>
          <cell r="U101">
            <v>4</v>
          </cell>
          <cell r="V101">
            <v>4</v>
          </cell>
          <cell r="W101">
            <v>4</v>
          </cell>
          <cell r="X101">
            <v>4</v>
          </cell>
          <cell r="Y101">
            <v>4</v>
          </cell>
          <cell r="Z101">
            <v>4</v>
          </cell>
          <cell r="AA101">
            <v>4</v>
          </cell>
          <cell r="AB101">
            <v>4</v>
          </cell>
          <cell r="AC101">
            <v>4</v>
          </cell>
          <cell r="AD101">
            <v>4</v>
          </cell>
          <cell r="AE101">
            <v>4</v>
          </cell>
          <cell r="AF101">
            <v>4</v>
          </cell>
          <cell r="AG101">
            <v>0</v>
          </cell>
        </row>
        <row r="102">
          <cell r="A102" t="str">
            <v>2302009</v>
          </cell>
        </row>
        <row r="102">
          <cell r="C102" t="str">
            <v>加班</v>
          </cell>
          <cell r="D102">
            <v>6</v>
          </cell>
          <cell r="E102">
            <v>6</v>
          </cell>
          <cell r="F102">
            <v>4</v>
          </cell>
          <cell r="G102">
            <v>5</v>
          </cell>
          <cell r="H102">
            <v>0.5</v>
          </cell>
          <cell r="I102">
            <v>4</v>
          </cell>
          <cell r="J102">
            <v>0.5</v>
          </cell>
          <cell r="K102">
            <v>0.5</v>
          </cell>
          <cell r="L102">
            <v>0.5</v>
          </cell>
          <cell r="M102">
            <v>0.5</v>
          </cell>
          <cell r="N102">
            <v>3</v>
          </cell>
          <cell r="O102" t="str">
            <v>X</v>
          </cell>
          <cell r="P102">
            <v>4</v>
          </cell>
          <cell r="Q102">
            <v>4</v>
          </cell>
          <cell r="R102">
            <v>4</v>
          </cell>
          <cell r="S102">
            <v>6</v>
          </cell>
          <cell r="T102">
            <v>0.5</v>
          </cell>
          <cell r="U102">
            <v>5</v>
          </cell>
          <cell r="V102">
            <v>0.5</v>
          </cell>
          <cell r="W102">
            <v>5</v>
          </cell>
          <cell r="X102">
            <v>5</v>
          </cell>
          <cell r="Y102">
            <v>6</v>
          </cell>
          <cell r="Z102">
            <v>7</v>
          </cell>
          <cell r="AA102">
            <v>6</v>
          </cell>
          <cell r="AB102">
            <v>4</v>
          </cell>
          <cell r="AC102">
            <v>0.5</v>
          </cell>
          <cell r="AD102">
            <v>3</v>
          </cell>
          <cell r="AE102">
            <v>3</v>
          </cell>
          <cell r="AF102">
            <v>5</v>
          </cell>
          <cell r="AG102">
            <v>0</v>
          </cell>
        </row>
        <row r="103">
          <cell r="A103" t="str">
            <v>2004088</v>
          </cell>
          <cell r="B103" t="str">
            <v>杨昌尚 2004088</v>
          </cell>
          <cell r="C103" t="str">
            <v>上午</v>
          </cell>
          <cell r="D103">
            <v>0</v>
          </cell>
          <cell r="E103">
            <v>4</v>
          </cell>
          <cell r="F103">
            <v>4</v>
          </cell>
          <cell r="G103">
            <v>4</v>
          </cell>
          <cell r="H103">
            <v>0</v>
          </cell>
          <cell r="I103">
            <v>4</v>
          </cell>
          <cell r="J103">
            <v>4</v>
          </cell>
          <cell r="K103">
            <v>4</v>
          </cell>
          <cell r="L103">
            <v>4</v>
          </cell>
          <cell r="M103">
            <v>4</v>
          </cell>
          <cell r="N103">
            <v>4</v>
          </cell>
          <cell r="O103" t="str">
            <v>X</v>
          </cell>
          <cell r="P103">
            <v>4</v>
          </cell>
          <cell r="Q103">
            <v>4</v>
          </cell>
          <cell r="R103">
            <v>4</v>
          </cell>
          <cell r="S103">
            <v>4</v>
          </cell>
          <cell r="T103">
            <v>4</v>
          </cell>
          <cell r="U103">
            <v>4</v>
          </cell>
          <cell r="V103">
            <v>4</v>
          </cell>
          <cell r="W103">
            <v>4</v>
          </cell>
          <cell r="X103">
            <v>4</v>
          </cell>
          <cell r="Y103">
            <v>4</v>
          </cell>
          <cell r="Z103">
            <v>4</v>
          </cell>
          <cell r="AA103">
            <v>4</v>
          </cell>
          <cell r="AB103">
            <v>4</v>
          </cell>
          <cell r="AC103">
            <v>4</v>
          </cell>
          <cell r="AD103">
            <v>4</v>
          </cell>
          <cell r="AE103">
            <v>4</v>
          </cell>
          <cell r="AF103">
            <v>4</v>
          </cell>
          <cell r="AG103">
            <v>4</v>
          </cell>
        </row>
        <row r="103">
          <cell r="AJ103">
            <v>21</v>
          </cell>
          <cell r="AK103">
            <v>10.25</v>
          </cell>
          <cell r="AL103">
            <v>7.8125</v>
          </cell>
        </row>
        <row r="104">
          <cell r="A104">
            <v>2004088</v>
          </cell>
        </row>
        <row r="104">
          <cell r="C104" t="str">
            <v>下午</v>
          </cell>
          <cell r="D104">
            <v>0</v>
          </cell>
          <cell r="E104">
            <v>4</v>
          </cell>
          <cell r="F104">
            <v>4</v>
          </cell>
          <cell r="G104">
            <v>4</v>
          </cell>
          <cell r="H104">
            <v>0</v>
          </cell>
          <cell r="I104">
            <v>4</v>
          </cell>
          <cell r="J104">
            <v>4</v>
          </cell>
          <cell r="K104">
            <v>4</v>
          </cell>
          <cell r="L104">
            <v>4</v>
          </cell>
          <cell r="M104">
            <v>4</v>
          </cell>
          <cell r="N104">
            <v>4</v>
          </cell>
          <cell r="O104" t="str">
            <v>X</v>
          </cell>
          <cell r="P104">
            <v>4</v>
          </cell>
          <cell r="Q104">
            <v>4</v>
          </cell>
          <cell r="R104">
            <v>4</v>
          </cell>
          <cell r="S104">
            <v>4</v>
          </cell>
          <cell r="T104">
            <v>4</v>
          </cell>
          <cell r="U104">
            <v>4</v>
          </cell>
          <cell r="V104">
            <v>4</v>
          </cell>
          <cell r="W104">
            <v>4</v>
          </cell>
          <cell r="X104">
            <v>4</v>
          </cell>
          <cell r="Y104">
            <v>4</v>
          </cell>
          <cell r="Z104">
            <v>4</v>
          </cell>
          <cell r="AA104">
            <v>4</v>
          </cell>
          <cell r="AB104">
            <v>4</v>
          </cell>
          <cell r="AC104">
            <v>4</v>
          </cell>
          <cell r="AD104">
            <v>4</v>
          </cell>
          <cell r="AE104">
            <v>4</v>
          </cell>
          <cell r="AF104">
            <v>4</v>
          </cell>
          <cell r="AG104">
            <v>4</v>
          </cell>
        </row>
        <row r="105">
          <cell r="A105">
            <v>2004088</v>
          </cell>
        </row>
        <row r="105">
          <cell r="C105" t="str">
            <v>加班</v>
          </cell>
          <cell r="D105">
            <v>0</v>
          </cell>
          <cell r="E105">
            <v>6</v>
          </cell>
          <cell r="F105">
            <v>4</v>
          </cell>
          <cell r="G105">
            <v>0.5</v>
          </cell>
          <cell r="H105">
            <v>0</v>
          </cell>
          <cell r="I105">
            <v>5</v>
          </cell>
          <cell r="J105">
            <v>4</v>
          </cell>
          <cell r="K105">
            <v>0.5</v>
          </cell>
          <cell r="L105">
            <v>0.5</v>
          </cell>
          <cell r="M105">
            <v>0.5</v>
          </cell>
          <cell r="N105">
            <v>4</v>
          </cell>
          <cell r="O105" t="str">
            <v>X</v>
          </cell>
          <cell r="P105">
            <v>4</v>
          </cell>
          <cell r="Q105">
            <v>4</v>
          </cell>
          <cell r="R105">
            <v>4</v>
          </cell>
          <cell r="S105">
            <v>6</v>
          </cell>
          <cell r="T105">
            <v>5</v>
          </cell>
          <cell r="U105">
            <v>5</v>
          </cell>
          <cell r="V105">
            <v>0.5</v>
          </cell>
          <cell r="W105">
            <v>5</v>
          </cell>
          <cell r="X105">
            <v>5</v>
          </cell>
          <cell r="Y105">
            <v>5</v>
          </cell>
          <cell r="Z105">
            <v>4</v>
          </cell>
          <cell r="AA105">
            <v>4</v>
          </cell>
          <cell r="AB105">
            <v>4</v>
          </cell>
          <cell r="AC105">
            <v>0.5</v>
          </cell>
          <cell r="AD105">
            <v>2.5</v>
          </cell>
          <cell r="AE105">
            <v>3</v>
          </cell>
          <cell r="AF105">
            <v>5</v>
          </cell>
          <cell r="AG105">
            <v>5</v>
          </cell>
        </row>
        <row r="106">
          <cell r="A106" t="str">
            <v>2303263</v>
          </cell>
          <cell r="B106" t="str">
            <v>武自先   2303263 </v>
          </cell>
          <cell r="C106" t="str">
            <v>上午</v>
          </cell>
          <cell r="D106">
            <v>4</v>
          </cell>
          <cell r="E106">
            <v>4</v>
          </cell>
          <cell r="F106">
            <v>4</v>
          </cell>
          <cell r="G106">
            <v>4</v>
          </cell>
          <cell r="H106">
            <v>4</v>
          </cell>
          <cell r="I106">
            <v>4</v>
          </cell>
          <cell r="J106">
            <v>4</v>
          </cell>
          <cell r="K106">
            <v>4</v>
          </cell>
          <cell r="L106">
            <v>4</v>
          </cell>
          <cell r="M106">
            <v>4</v>
          </cell>
          <cell r="N106">
            <v>4</v>
          </cell>
          <cell r="O106" t="str">
            <v>X</v>
          </cell>
          <cell r="P106">
            <v>4</v>
          </cell>
          <cell r="Q106">
            <v>4</v>
          </cell>
          <cell r="R106">
            <v>4</v>
          </cell>
          <cell r="S106">
            <v>0</v>
          </cell>
          <cell r="T106">
            <v>0</v>
          </cell>
          <cell r="U106">
            <v>0</v>
          </cell>
          <cell r="V106" t="str">
            <v>X</v>
          </cell>
          <cell r="W106">
            <v>4</v>
          </cell>
          <cell r="X106">
            <v>4</v>
          </cell>
          <cell r="Y106">
            <v>4</v>
          </cell>
          <cell r="Z106">
            <v>4</v>
          </cell>
          <cell r="AA106">
            <v>4</v>
          </cell>
          <cell r="AB106">
            <v>4</v>
          </cell>
          <cell r="AC106">
            <v>4</v>
          </cell>
          <cell r="AD106">
            <v>4</v>
          </cell>
          <cell r="AE106">
            <v>4</v>
          </cell>
          <cell r="AF106">
            <v>4</v>
          </cell>
          <cell r="AG106">
            <v>4</v>
          </cell>
        </row>
        <row r="106">
          <cell r="AJ106">
            <v>20</v>
          </cell>
          <cell r="AK106">
            <v>9.75</v>
          </cell>
          <cell r="AL106">
            <v>6.625</v>
          </cell>
        </row>
        <row r="107">
          <cell r="A107" t="str">
            <v>2303263</v>
          </cell>
        </row>
        <row r="107">
          <cell r="C107" t="str">
            <v>下午</v>
          </cell>
          <cell r="D107">
            <v>4</v>
          </cell>
          <cell r="E107">
            <v>4</v>
          </cell>
          <cell r="F107">
            <v>4</v>
          </cell>
          <cell r="G107">
            <v>4</v>
          </cell>
          <cell r="H107">
            <v>4</v>
          </cell>
          <cell r="I107">
            <v>4</v>
          </cell>
          <cell r="J107">
            <v>4</v>
          </cell>
          <cell r="K107">
            <v>4</v>
          </cell>
          <cell r="L107">
            <v>4</v>
          </cell>
          <cell r="M107">
            <v>4</v>
          </cell>
          <cell r="N107">
            <v>4</v>
          </cell>
          <cell r="O107" t="str">
            <v>X</v>
          </cell>
          <cell r="P107">
            <v>4</v>
          </cell>
          <cell r="Q107">
            <v>4</v>
          </cell>
          <cell r="R107">
            <v>4</v>
          </cell>
          <cell r="S107">
            <v>0</v>
          </cell>
          <cell r="T107">
            <v>0</v>
          </cell>
          <cell r="U107">
            <v>0</v>
          </cell>
          <cell r="V107" t="str">
            <v>X</v>
          </cell>
          <cell r="W107">
            <v>4</v>
          </cell>
          <cell r="X107">
            <v>4</v>
          </cell>
          <cell r="Y107">
            <v>4</v>
          </cell>
          <cell r="Z107">
            <v>4</v>
          </cell>
          <cell r="AA107">
            <v>4</v>
          </cell>
          <cell r="AB107">
            <v>4</v>
          </cell>
          <cell r="AC107">
            <v>4</v>
          </cell>
          <cell r="AD107">
            <v>4</v>
          </cell>
          <cell r="AE107">
            <v>4</v>
          </cell>
          <cell r="AF107">
            <v>4</v>
          </cell>
          <cell r="AG107">
            <v>4</v>
          </cell>
        </row>
        <row r="108">
          <cell r="A108" t="str">
            <v>2303263</v>
          </cell>
        </row>
        <row r="108">
          <cell r="C108" t="str">
            <v>加班</v>
          </cell>
          <cell r="D108">
            <v>6</v>
          </cell>
          <cell r="E108">
            <v>6</v>
          </cell>
          <cell r="F108">
            <v>4</v>
          </cell>
          <cell r="G108">
            <v>5</v>
          </cell>
          <cell r="H108">
            <v>0.5</v>
          </cell>
          <cell r="I108">
            <v>4</v>
          </cell>
          <cell r="J108">
            <v>0.5</v>
          </cell>
          <cell r="K108">
            <v>0.5</v>
          </cell>
          <cell r="L108">
            <v>0.5</v>
          </cell>
          <cell r="M108">
            <v>0.5</v>
          </cell>
          <cell r="N108">
            <v>3</v>
          </cell>
          <cell r="O108" t="str">
            <v>X</v>
          </cell>
          <cell r="P108">
            <v>4</v>
          </cell>
          <cell r="Q108">
            <v>4</v>
          </cell>
          <cell r="R108">
            <v>4</v>
          </cell>
          <cell r="S108">
            <v>0</v>
          </cell>
          <cell r="T108">
            <v>0</v>
          </cell>
          <cell r="U108">
            <v>0</v>
          </cell>
          <cell r="V108" t="str">
            <v>X</v>
          </cell>
          <cell r="W108">
            <v>5</v>
          </cell>
          <cell r="X108">
            <v>5</v>
          </cell>
          <cell r="Y108">
            <v>6</v>
          </cell>
          <cell r="Z108">
            <v>6</v>
          </cell>
          <cell r="AA108">
            <v>6</v>
          </cell>
          <cell r="AB108">
            <v>4</v>
          </cell>
          <cell r="AC108">
            <v>0.5</v>
          </cell>
          <cell r="AD108">
            <v>3</v>
          </cell>
          <cell r="AE108">
            <v>3</v>
          </cell>
          <cell r="AF108">
            <v>5</v>
          </cell>
          <cell r="AG108">
            <v>5</v>
          </cell>
        </row>
        <row r="109">
          <cell r="A109" t="str">
            <v>2208077</v>
          </cell>
          <cell r="B109" t="str">
            <v>刘训周  2208077  </v>
          </cell>
          <cell r="C109" t="str">
            <v>上午</v>
          </cell>
          <cell r="D109">
            <v>4</v>
          </cell>
          <cell r="E109">
            <v>5</v>
          </cell>
          <cell r="F109">
            <v>4</v>
          </cell>
          <cell r="G109">
            <v>4</v>
          </cell>
          <cell r="H109">
            <v>4</v>
          </cell>
          <cell r="I109">
            <v>5</v>
          </cell>
          <cell r="J109">
            <v>5</v>
          </cell>
          <cell r="K109">
            <v>4</v>
          </cell>
          <cell r="L109">
            <v>4</v>
          </cell>
          <cell r="M109">
            <v>5</v>
          </cell>
          <cell r="N109">
            <v>2</v>
          </cell>
          <cell r="O109" t="str">
            <v>X</v>
          </cell>
          <cell r="P109">
            <v>4</v>
          </cell>
          <cell r="Q109">
            <v>4</v>
          </cell>
          <cell r="R109">
            <v>4</v>
          </cell>
          <cell r="S109">
            <v>5</v>
          </cell>
          <cell r="T109">
            <v>4</v>
          </cell>
          <cell r="U109">
            <v>4</v>
          </cell>
          <cell r="V109">
            <v>0</v>
          </cell>
          <cell r="W109">
            <v>4</v>
          </cell>
          <cell r="X109">
            <v>5</v>
          </cell>
          <cell r="Y109">
            <v>4</v>
          </cell>
          <cell r="Z109">
            <v>4</v>
          </cell>
          <cell r="AA109">
            <v>4</v>
          </cell>
          <cell r="AB109">
            <v>4</v>
          </cell>
          <cell r="AC109">
            <v>4</v>
          </cell>
          <cell r="AD109">
            <v>4</v>
          </cell>
          <cell r="AE109">
            <v>5</v>
          </cell>
          <cell r="AF109">
            <v>4</v>
          </cell>
          <cell r="AG109">
            <v>4</v>
          </cell>
        </row>
        <row r="109">
          <cell r="AJ109">
            <v>22.875</v>
          </cell>
          <cell r="AK109">
            <v>11.875</v>
          </cell>
          <cell r="AL109">
            <v>7.3125</v>
          </cell>
        </row>
        <row r="110">
          <cell r="A110" t="str">
            <v>2208077</v>
          </cell>
        </row>
        <row r="110">
          <cell r="C110" t="str">
            <v>下午</v>
          </cell>
          <cell r="D110">
            <v>4</v>
          </cell>
          <cell r="E110">
            <v>4</v>
          </cell>
          <cell r="F110">
            <v>4</v>
          </cell>
          <cell r="G110">
            <v>4</v>
          </cell>
          <cell r="H110">
            <v>4</v>
          </cell>
          <cell r="I110">
            <v>4</v>
          </cell>
          <cell r="J110">
            <v>4</v>
          </cell>
          <cell r="K110">
            <v>4</v>
          </cell>
          <cell r="L110">
            <v>4</v>
          </cell>
          <cell r="M110">
            <v>4</v>
          </cell>
          <cell r="N110">
            <v>0</v>
          </cell>
          <cell r="O110" t="str">
            <v>X</v>
          </cell>
          <cell r="P110">
            <v>4</v>
          </cell>
          <cell r="Q110">
            <v>4</v>
          </cell>
          <cell r="R110">
            <v>4</v>
          </cell>
          <cell r="S110">
            <v>4</v>
          </cell>
          <cell r="T110">
            <v>4</v>
          </cell>
          <cell r="U110">
            <v>4</v>
          </cell>
          <cell r="V110">
            <v>0</v>
          </cell>
          <cell r="W110">
            <v>4</v>
          </cell>
          <cell r="X110">
            <v>4</v>
          </cell>
          <cell r="Y110">
            <v>4</v>
          </cell>
          <cell r="Z110">
            <v>4</v>
          </cell>
          <cell r="AA110">
            <v>4</v>
          </cell>
          <cell r="AB110">
            <v>4</v>
          </cell>
          <cell r="AC110">
            <v>4</v>
          </cell>
          <cell r="AD110">
            <v>4</v>
          </cell>
          <cell r="AE110">
            <v>4</v>
          </cell>
          <cell r="AF110">
            <v>4</v>
          </cell>
          <cell r="AG110">
            <v>4</v>
          </cell>
        </row>
        <row r="111">
          <cell r="A111" t="str">
            <v>2208077</v>
          </cell>
        </row>
        <row r="111">
          <cell r="C111" t="str">
            <v>加班</v>
          </cell>
          <cell r="D111">
            <v>5</v>
          </cell>
          <cell r="E111">
            <v>6</v>
          </cell>
          <cell r="F111">
            <v>4</v>
          </cell>
          <cell r="G111">
            <v>5</v>
          </cell>
          <cell r="H111">
            <v>2</v>
          </cell>
          <cell r="I111">
            <v>5</v>
          </cell>
          <cell r="J111">
            <v>5</v>
          </cell>
          <cell r="K111">
            <v>0.5</v>
          </cell>
          <cell r="L111">
            <v>0.5</v>
          </cell>
          <cell r="M111">
            <v>0.5</v>
          </cell>
          <cell r="N111">
            <v>0</v>
          </cell>
          <cell r="O111" t="str">
            <v>X</v>
          </cell>
          <cell r="P111">
            <v>3</v>
          </cell>
          <cell r="Q111">
            <v>4</v>
          </cell>
          <cell r="R111">
            <v>5</v>
          </cell>
          <cell r="S111">
            <v>6</v>
          </cell>
          <cell r="T111">
            <v>5</v>
          </cell>
          <cell r="U111">
            <v>5</v>
          </cell>
          <cell r="V111">
            <v>0</v>
          </cell>
          <cell r="W111">
            <v>5</v>
          </cell>
          <cell r="X111">
            <v>5</v>
          </cell>
          <cell r="Y111">
            <v>6</v>
          </cell>
          <cell r="Z111">
            <v>7.5</v>
          </cell>
          <cell r="AA111">
            <v>6</v>
          </cell>
          <cell r="AB111">
            <v>4</v>
          </cell>
          <cell r="AC111">
            <v>0.5</v>
          </cell>
          <cell r="AD111">
            <v>3</v>
          </cell>
          <cell r="AE111">
            <v>3</v>
          </cell>
          <cell r="AF111">
            <v>5</v>
          </cell>
          <cell r="AG111">
            <v>5</v>
          </cell>
        </row>
        <row r="112">
          <cell r="A112" t="str">
            <v>2310319</v>
          </cell>
          <cell r="B112" t="str">
            <v>李青      2310319     老员工返厂</v>
          </cell>
          <cell r="C112" t="str">
            <v>上午</v>
          </cell>
          <cell r="D112">
            <v>4</v>
          </cell>
          <cell r="E112">
            <v>4</v>
          </cell>
          <cell r="F112">
            <v>4</v>
          </cell>
          <cell r="G112">
            <v>4</v>
          </cell>
          <cell r="H112">
            <v>4</v>
          </cell>
          <cell r="I112">
            <v>4</v>
          </cell>
          <cell r="J112">
            <v>4</v>
          </cell>
          <cell r="K112">
            <v>4</v>
          </cell>
          <cell r="L112">
            <v>4</v>
          </cell>
          <cell r="M112">
            <v>4</v>
          </cell>
          <cell r="N112">
            <v>4</v>
          </cell>
          <cell r="O112" t="str">
            <v>X</v>
          </cell>
          <cell r="P112">
            <v>4</v>
          </cell>
          <cell r="Q112">
            <v>4</v>
          </cell>
          <cell r="R112">
            <v>0</v>
          </cell>
          <cell r="S112">
            <v>4</v>
          </cell>
          <cell r="T112">
            <v>4</v>
          </cell>
          <cell r="U112">
            <v>4</v>
          </cell>
          <cell r="V112" t="str">
            <v>X</v>
          </cell>
          <cell r="W112">
            <v>4</v>
          </cell>
          <cell r="X112">
            <v>4</v>
          </cell>
          <cell r="Y112">
            <v>4</v>
          </cell>
          <cell r="Z112">
            <v>4</v>
          </cell>
          <cell r="AA112">
            <v>4</v>
          </cell>
          <cell r="AB112">
            <v>4</v>
          </cell>
          <cell r="AC112" t="str">
            <v>X</v>
          </cell>
          <cell r="AD112">
            <v>4</v>
          </cell>
          <cell r="AE112">
            <v>4</v>
          </cell>
          <cell r="AF112">
            <v>4</v>
          </cell>
          <cell r="AG112">
            <v>4</v>
          </cell>
        </row>
        <row r="112">
          <cell r="AJ112">
            <v>21.5</v>
          </cell>
          <cell r="AK112">
            <v>8.0625</v>
          </cell>
          <cell r="AL112">
            <v>6.75</v>
          </cell>
        </row>
        <row r="113">
          <cell r="A113" t="str">
            <v>2310319</v>
          </cell>
        </row>
        <row r="113">
          <cell r="C113" t="str">
            <v>下午</v>
          </cell>
          <cell r="D113">
            <v>4</v>
          </cell>
          <cell r="E113">
            <v>4</v>
          </cell>
          <cell r="F113">
            <v>4</v>
          </cell>
          <cell r="G113">
            <v>4</v>
          </cell>
          <cell r="H113">
            <v>4</v>
          </cell>
          <cell r="I113">
            <v>4</v>
          </cell>
          <cell r="J113">
            <v>4</v>
          </cell>
          <cell r="K113">
            <v>4</v>
          </cell>
          <cell r="L113">
            <v>4</v>
          </cell>
          <cell r="M113">
            <v>4</v>
          </cell>
          <cell r="N113">
            <v>4</v>
          </cell>
          <cell r="O113" t="str">
            <v>X</v>
          </cell>
          <cell r="P113">
            <v>4</v>
          </cell>
          <cell r="Q113">
            <v>4</v>
          </cell>
          <cell r="R113">
            <v>4</v>
          </cell>
          <cell r="S113">
            <v>4</v>
          </cell>
          <cell r="T113">
            <v>4</v>
          </cell>
          <cell r="U113">
            <v>4</v>
          </cell>
          <cell r="V113" t="str">
            <v>X</v>
          </cell>
          <cell r="W113">
            <v>4</v>
          </cell>
          <cell r="X113">
            <v>4</v>
          </cell>
          <cell r="Y113">
            <v>4</v>
          </cell>
          <cell r="Z113">
            <v>4</v>
          </cell>
          <cell r="AA113">
            <v>4</v>
          </cell>
          <cell r="AB113">
            <v>4</v>
          </cell>
          <cell r="AC113" t="str">
            <v>X</v>
          </cell>
          <cell r="AD113">
            <v>4</v>
          </cell>
          <cell r="AE113">
            <v>4</v>
          </cell>
          <cell r="AF113">
            <v>4</v>
          </cell>
          <cell r="AG113">
            <v>4</v>
          </cell>
        </row>
        <row r="114">
          <cell r="A114" t="str">
            <v>2310319</v>
          </cell>
        </row>
        <row r="114">
          <cell r="C114" t="str">
            <v>加班</v>
          </cell>
          <cell r="D114">
            <v>6</v>
          </cell>
          <cell r="E114">
            <v>6</v>
          </cell>
          <cell r="F114">
            <v>4</v>
          </cell>
          <cell r="G114">
            <v>5</v>
          </cell>
          <cell r="H114">
            <v>0.5</v>
          </cell>
          <cell r="I114">
            <v>4</v>
          </cell>
          <cell r="J114">
            <v>0.5</v>
          </cell>
          <cell r="K114">
            <v>0.5</v>
          </cell>
          <cell r="L114">
            <v>0.5</v>
          </cell>
          <cell r="M114">
            <v>0.5</v>
          </cell>
          <cell r="N114">
            <v>3</v>
          </cell>
          <cell r="O114" t="str">
            <v>X</v>
          </cell>
          <cell r="P114">
            <v>4</v>
          </cell>
          <cell r="Q114">
            <v>4</v>
          </cell>
          <cell r="R114">
            <v>4</v>
          </cell>
          <cell r="S114">
            <v>6</v>
          </cell>
          <cell r="T114">
            <v>3</v>
          </cell>
          <cell r="U114">
            <v>5</v>
          </cell>
          <cell r="V114" t="str">
            <v>X</v>
          </cell>
          <cell r="W114">
            <v>5</v>
          </cell>
          <cell r="X114">
            <v>5</v>
          </cell>
          <cell r="Y114">
            <v>0.5</v>
          </cell>
          <cell r="Z114">
            <v>6</v>
          </cell>
          <cell r="AA114">
            <v>3</v>
          </cell>
          <cell r="AB114">
            <v>0.5</v>
          </cell>
          <cell r="AC114" t="str">
            <v>X</v>
          </cell>
          <cell r="AD114">
            <v>0.5</v>
          </cell>
          <cell r="AE114">
            <v>0.5</v>
          </cell>
          <cell r="AF114">
            <v>0.5</v>
          </cell>
          <cell r="AG114">
            <v>0.5</v>
          </cell>
        </row>
        <row r="115">
          <cell r="A115" t="str">
            <v>2310321</v>
          </cell>
          <cell r="B115" t="str">
            <v>李霞       2310321   10月28号出师</v>
          </cell>
          <cell r="C115" t="str">
            <v>上午</v>
          </cell>
          <cell r="D115">
            <v>4</v>
          </cell>
          <cell r="E115">
            <v>4</v>
          </cell>
          <cell r="F115">
            <v>4</v>
          </cell>
          <cell r="G115">
            <v>4</v>
          </cell>
          <cell r="H115">
            <v>4</v>
          </cell>
          <cell r="I115">
            <v>4</v>
          </cell>
          <cell r="J115">
            <v>4</v>
          </cell>
          <cell r="K115">
            <v>4</v>
          </cell>
          <cell r="L115">
            <v>4</v>
          </cell>
          <cell r="M115">
            <v>4</v>
          </cell>
          <cell r="N115">
            <v>4</v>
          </cell>
          <cell r="O115" t="str">
            <v>X</v>
          </cell>
          <cell r="P115">
            <v>4</v>
          </cell>
          <cell r="Q115">
            <v>4</v>
          </cell>
          <cell r="R115">
            <v>4</v>
          </cell>
          <cell r="S115">
            <v>4</v>
          </cell>
          <cell r="T115">
            <v>4</v>
          </cell>
          <cell r="U115">
            <v>4</v>
          </cell>
          <cell r="V115">
            <v>4</v>
          </cell>
          <cell r="W115">
            <v>4</v>
          </cell>
          <cell r="X115">
            <v>4</v>
          </cell>
          <cell r="Y115">
            <v>4</v>
          </cell>
          <cell r="Z115">
            <v>4</v>
          </cell>
          <cell r="AA115">
            <v>4</v>
          </cell>
          <cell r="AB115">
            <v>4</v>
          </cell>
          <cell r="AC115">
            <v>4</v>
          </cell>
          <cell r="AD115">
            <v>4</v>
          </cell>
          <cell r="AE115">
            <v>4</v>
          </cell>
          <cell r="AF115">
            <v>4</v>
          </cell>
          <cell r="AG115">
            <v>4</v>
          </cell>
        </row>
        <row r="115">
          <cell r="AJ115">
            <v>22</v>
          </cell>
          <cell r="AK115">
            <v>11.25</v>
          </cell>
          <cell r="AL115">
            <v>9.3125</v>
          </cell>
        </row>
        <row r="116">
          <cell r="A116" t="str">
            <v>2310321</v>
          </cell>
        </row>
        <row r="116">
          <cell r="C116" t="str">
            <v>下午</v>
          </cell>
          <cell r="D116">
            <v>4</v>
          </cell>
          <cell r="E116">
            <v>4</v>
          </cell>
          <cell r="F116">
            <v>4</v>
          </cell>
          <cell r="G116">
            <v>4</v>
          </cell>
          <cell r="H116">
            <v>4</v>
          </cell>
          <cell r="I116">
            <v>4</v>
          </cell>
          <cell r="J116">
            <v>4</v>
          </cell>
          <cell r="K116">
            <v>4</v>
          </cell>
          <cell r="L116">
            <v>4</v>
          </cell>
          <cell r="M116">
            <v>4</v>
          </cell>
          <cell r="N116">
            <v>4</v>
          </cell>
          <cell r="O116" t="str">
            <v>X</v>
          </cell>
          <cell r="P116">
            <v>4</v>
          </cell>
          <cell r="Q116">
            <v>4</v>
          </cell>
          <cell r="R116">
            <v>4</v>
          </cell>
          <cell r="S116">
            <v>4</v>
          </cell>
          <cell r="T116">
            <v>4</v>
          </cell>
          <cell r="U116">
            <v>4</v>
          </cell>
          <cell r="V116">
            <v>4</v>
          </cell>
          <cell r="W116">
            <v>4</v>
          </cell>
          <cell r="X116">
            <v>4</v>
          </cell>
          <cell r="Y116">
            <v>4</v>
          </cell>
          <cell r="Z116">
            <v>4</v>
          </cell>
          <cell r="AA116">
            <v>4</v>
          </cell>
          <cell r="AB116">
            <v>4</v>
          </cell>
          <cell r="AC116">
            <v>4</v>
          </cell>
          <cell r="AD116">
            <v>4</v>
          </cell>
          <cell r="AE116">
            <v>4</v>
          </cell>
          <cell r="AF116">
            <v>4</v>
          </cell>
          <cell r="AG116">
            <v>4</v>
          </cell>
        </row>
        <row r="117">
          <cell r="A117" t="str">
            <v>2310321</v>
          </cell>
        </row>
        <row r="117">
          <cell r="C117" t="str">
            <v>加班</v>
          </cell>
          <cell r="D117">
            <v>6</v>
          </cell>
          <cell r="E117">
            <v>6</v>
          </cell>
          <cell r="F117">
            <v>4</v>
          </cell>
          <cell r="G117">
            <v>5</v>
          </cell>
          <cell r="H117">
            <v>0.5</v>
          </cell>
          <cell r="I117">
            <v>4</v>
          </cell>
          <cell r="J117">
            <v>0.5</v>
          </cell>
          <cell r="K117">
            <v>0.5</v>
          </cell>
          <cell r="L117">
            <v>0.5</v>
          </cell>
          <cell r="M117">
            <v>0.5</v>
          </cell>
          <cell r="N117">
            <v>3</v>
          </cell>
          <cell r="O117" t="str">
            <v>X</v>
          </cell>
          <cell r="P117">
            <v>4</v>
          </cell>
          <cell r="Q117">
            <v>4</v>
          </cell>
          <cell r="R117">
            <v>4</v>
          </cell>
          <cell r="S117">
            <v>6</v>
          </cell>
          <cell r="T117">
            <v>5</v>
          </cell>
          <cell r="U117">
            <v>5</v>
          </cell>
          <cell r="V117">
            <v>0.5</v>
          </cell>
          <cell r="W117">
            <v>5</v>
          </cell>
          <cell r="X117">
            <v>5</v>
          </cell>
          <cell r="Y117">
            <v>6</v>
          </cell>
          <cell r="Z117">
            <v>7</v>
          </cell>
          <cell r="AA117">
            <v>6</v>
          </cell>
          <cell r="AB117">
            <v>4</v>
          </cell>
          <cell r="AC117">
            <v>0.5</v>
          </cell>
          <cell r="AD117">
            <v>3</v>
          </cell>
          <cell r="AE117">
            <v>3</v>
          </cell>
          <cell r="AF117">
            <v>5</v>
          </cell>
          <cell r="AG117">
            <v>5</v>
          </cell>
        </row>
        <row r="118">
          <cell r="A118" t="str">
            <v>2311005</v>
          </cell>
          <cell r="B118" t="str">
            <v>措达         2311005   老员工返厂</v>
          </cell>
          <cell r="C118" t="str">
            <v>上午</v>
          </cell>
        </row>
        <row r="118">
          <cell r="G118">
            <v>4</v>
          </cell>
          <cell r="H118">
            <v>4</v>
          </cell>
          <cell r="I118">
            <v>0</v>
          </cell>
          <cell r="J118">
            <v>4</v>
          </cell>
          <cell r="K118">
            <v>4</v>
          </cell>
          <cell r="L118">
            <v>4</v>
          </cell>
          <cell r="M118">
            <v>4</v>
          </cell>
          <cell r="N118">
            <v>4</v>
          </cell>
          <cell r="O118" t="str">
            <v>X</v>
          </cell>
          <cell r="P118">
            <v>0</v>
          </cell>
          <cell r="Q118">
            <v>4</v>
          </cell>
          <cell r="R118">
            <v>4</v>
          </cell>
          <cell r="S118">
            <v>4</v>
          </cell>
          <cell r="T118">
            <v>4</v>
          </cell>
          <cell r="U118">
            <v>4</v>
          </cell>
          <cell r="V118">
            <v>4</v>
          </cell>
          <cell r="W118">
            <v>4</v>
          </cell>
          <cell r="X118">
            <v>0</v>
          </cell>
          <cell r="Y118">
            <v>4</v>
          </cell>
          <cell r="Z118">
            <v>4</v>
          </cell>
          <cell r="AA118">
            <v>3</v>
          </cell>
          <cell r="AB118">
            <v>4</v>
          </cell>
          <cell r="AC118">
            <v>4</v>
          </cell>
          <cell r="AD118">
            <v>4</v>
          </cell>
          <cell r="AE118">
            <v>0</v>
          </cell>
          <cell r="AF118">
            <v>4</v>
          </cell>
          <cell r="AG118">
            <v>0</v>
          </cell>
        </row>
        <row r="118">
          <cell r="AI118">
            <v>8</v>
          </cell>
          <cell r="AJ118">
            <v>14.375</v>
          </cell>
          <cell r="AK118">
            <v>6.375</v>
          </cell>
          <cell r="AL118">
            <v>8.625</v>
          </cell>
        </row>
        <row r="119">
          <cell r="A119" t="str">
            <v>2311005</v>
          </cell>
        </row>
        <row r="119">
          <cell r="C119" t="str">
            <v>下午</v>
          </cell>
        </row>
        <row r="119">
          <cell r="G119">
            <v>4</v>
          </cell>
          <cell r="H119">
            <v>4</v>
          </cell>
          <cell r="I119">
            <v>0</v>
          </cell>
          <cell r="J119">
            <v>4</v>
          </cell>
          <cell r="K119">
            <v>4</v>
          </cell>
          <cell r="L119">
            <v>4</v>
          </cell>
          <cell r="M119">
            <v>4</v>
          </cell>
          <cell r="N119">
            <v>4</v>
          </cell>
          <cell r="O119" t="str">
            <v>X</v>
          </cell>
          <cell r="P119">
            <v>0</v>
          </cell>
          <cell r="Q119">
            <v>4</v>
          </cell>
          <cell r="R119">
            <v>4</v>
          </cell>
          <cell r="S119">
            <v>4</v>
          </cell>
          <cell r="T119">
            <v>4</v>
          </cell>
          <cell r="U119">
            <v>4</v>
          </cell>
          <cell r="V119">
            <v>4</v>
          </cell>
          <cell r="W119">
            <v>4</v>
          </cell>
          <cell r="X119">
            <v>0</v>
          </cell>
          <cell r="Y119">
            <v>4</v>
          </cell>
          <cell r="Z119">
            <v>4</v>
          </cell>
          <cell r="AA119">
            <v>4</v>
          </cell>
          <cell r="AB119">
            <v>4</v>
          </cell>
          <cell r="AC119">
            <v>4</v>
          </cell>
          <cell r="AD119">
            <v>4</v>
          </cell>
          <cell r="AE119">
            <v>4</v>
          </cell>
          <cell r="AF119">
            <v>4</v>
          </cell>
          <cell r="AG119">
            <v>0</v>
          </cell>
        </row>
        <row r="120">
          <cell r="A120" t="str">
            <v>2311005</v>
          </cell>
        </row>
        <row r="120">
          <cell r="C120" t="str">
            <v>加班</v>
          </cell>
        </row>
        <row r="120">
          <cell r="G120">
            <v>0.5</v>
          </cell>
          <cell r="H120">
            <v>0.5</v>
          </cell>
          <cell r="I120">
            <v>0</v>
          </cell>
          <cell r="J120">
            <v>0.5</v>
          </cell>
          <cell r="K120">
            <v>0.5</v>
          </cell>
          <cell r="L120">
            <v>0.5</v>
          </cell>
          <cell r="M120">
            <v>0.5</v>
          </cell>
          <cell r="N120">
            <v>3</v>
          </cell>
          <cell r="O120" t="str">
            <v>X</v>
          </cell>
          <cell r="P120">
            <v>0</v>
          </cell>
          <cell r="Q120">
            <v>4</v>
          </cell>
          <cell r="R120">
            <v>4</v>
          </cell>
          <cell r="S120">
            <v>4</v>
          </cell>
          <cell r="T120">
            <v>5</v>
          </cell>
          <cell r="U120">
            <v>5</v>
          </cell>
          <cell r="V120">
            <v>0.5</v>
          </cell>
          <cell r="W120">
            <v>5</v>
          </cell>
          <cell r="X120">
            <v>0</v>
          </cell>
          <cell r="Y120">
            <v>6</v>
          </cell>
          <cell r="Z120">
            <v>7</v>
          </cell>
          <cell r="AA120">
            <v>3</v>
          </cell>
          <cell r="AB120">
            <v>3</v>
          </cell>
          <cell r="AC120">
            <v>0.5</v>
          </cell>
          <cell r="AD120">
            <v>3</v>
          </cell>
          <cell r="AE120">
            <v>3</v>
          </cell>
          <cell r="AF120">
            <v>5</v>
          </cell>
          <cell r="AG120">
            <v>0</v>
          </cell>
        </row>
        <row r="121">
          <cell r="A121" t="str">
            <v>2311006</v>
          </cell>
          <cell r="B121" t="str">
            <v>扎西东周   2311006    老员工返厂  </v>
          </cell>
          <cell r="C121" t="str">
            <v>上午</v>
          </cell>
        </row>
        <row r="121">
          <cell r="G121">
            <v>4</v>
          </cell>
          <cell r="H121">
            <v>4</v>
          </cell>
          <cell r="I121">
            <v>0</v>
          </cell>
          <cell r="J121">
            <v>4</v>
          </cell>
          <cell r="K121">
            <v>4</v>
          </cell>
          <cell r="L121">
            <v>4</v>
          </cell>
          <cell r="M121">
            <v>4</v>
          </cell>
          <cell r="N121">
            <v>4</v>
          </cell>
          <cell r="O121" t="str">
            <v>X</v>
          </cell>
          <cell r="P121">
            <v>4</v>
          </cell>
          <cell r="Q121">
            <v>0</v>
          </cell>
          <cell r="R121">
            <v>4</v>
          </cell>
          <cell r="S121">
            <v>4</v>
          </cell>
          <cell r="T121">
            <v>4</v>
          </cell>
          <cell r="U121">
            <v>4</v>
          </cell>
          <cell r="V121">
            <v>4</v>
          </cell>
          <cell r="W121">
            <v>4</v>
          </cell>
          <cell r="X121">
            <v>4</v>
          </cell>
          <cell r="Y121">
            <v>4</v>
          </cell>
          <cell r="Z121">
            <v>4</v>
          </cell>
          <cell r="AA121">
            <v>3</v>
          </cell>
          <cell r="AB121">
            <v>4</v>
          </cell>
          <cell r="AC121">
            <v>4</v>
          </cell>
          <cell r="AD121">
            <v>4</v>
          </cell>
          <cell r="AE121">
            <v>4</v>
          </cell>
          <cell r="AF121">
            <v>4</v>
          </cell>
          <cell r="AG121">
            <v>4</v>
          </cell>
        </row>
        <row r="121">
          <cell r="AI121">
            <v>8</v>
          </cell>
          <cell r="AJ121">
            <v>16.875</v>
          </cell>
          <cell r="AK121">
            <v>6.875</v>
          </cell>
          <cell r="AL121">
            <v>8.625</v>
          </cell>
        </row>
        <row r="122">
          <cell r="A122" t="str">
            <v>2311006</v>
          </cell>
        </row>
        <row r="122">
          <cell r="C122" t="str">
            <v>下午</v>
          </cell>
        </row>
        <row r="122">
          <cell r="G122">
            <v>4</v>
          </cell>
          <cell r="H122">
            <v>4</v>
          </cell>
          <cell r="I122">
            <v>0</v>
          </cell>
          <cell r="J122">
            <v>4</v>
          </cell>
          <cell r="K122">
            <v>4</v>
          </cell>
          <cell r="L122">
            <v>4</v>
          </cell>
          <cell r="M122">
            <v>4</v>
          </cell>
          <cell r="N122">
            <v>4</v>
          </cell>
          <cell r="O122" t="str">
            <v>X</v>
          </cell>
          <cell r="P122">
            <v>4</v>
          </cell>
          <cell r="Q122">
            <v>0</v>
          </cell>
          <cell r="R122">
            <v>4</v>
          </cell>
          <cell r="S122">
            <v>4</v>
          </cell>
          <cell r="T122">
            <v>4</v>
          </cell>
          <cell r="U122">
            <v>4</v>
          </cell>
          <cell r="V122">
            <v>4</v>
          </cell>
          <cell r="W122">
            <v>4</v>
          </cell>
          <cell r="X122">
            <v>4</v>
          </cell>
          <cell r="Y122">
            <v>4</v>
          </cell>
          <cell r="Z122">
            <v>4</v>
          </cell>
          <cell r="AA122">
            <v>4</v>
          </cell>
          <cell r="AB122">
            <v>4</v>
          </cell>
          <cell r="AC122">
            <v>4</v>
          </cell>
          <cell r="AD122">
            <v>4</v>
          </cell>
          <cell r="AE122">
            <v>4</v>
          </cell>
          <cell r="AF122">
            <v>4</v>
          </cell>
          <cell r="AG122">
            <v>4</v>
          </cell>
        </row>
        <row r="123">
          <cell r="A123" t="str">
            <v>2311006</v>
          </cell>
        </row>
        <row r="123">
          <cell r="C123" t="str">
            <v>加班</v>
          </cell>
        </row>
        <row r="123">
          <cell r="G123">
            <v>0.5</v>
          </cell>
          <cell r="H123">
            <v>0.5</v>
          </cell>
          <cell r="I123">
            <v>0</v>
          </cell>
          <cell r="J123">
            <v>0.5</v>
          </cell>
          <cell r="K123">
            <v>0.5</v>
          </cell>
          <cell r="L123">
            <v>0.5</v>
          </cell>
          <cell r="M123">
            <v>0.5</v>
          </cell>
          <cell r="N123">
            <v>3</v>
          </cell>
          <cell r="O123" t="str">
            <v>X</v>
          </cell>
          <cell r="P123">
            <v>0.5</v>
          </cell>
          <cell r="Q123">
            <v>0</v>
          </cell>
          <cell r="R123">
            <v>4</v>
          </cell>
          <cell r="S123">
            <v>6</v>
          </cell>
          <cell r="T123">
            <v>5</v>
          </cell>
          <cell r="U123">
            <v>5</v>
          </cell>
          <cell r="V123">
            <v>0.5</v>
          </cell>
          <cell r="W123">
            <v>5</v>
          </cell>
          <cell r="X123">
            <v>3</v>
          </cell>
          <cell r="Y123">
            <v>6</v>
          </cell>
          <cell r="Z123">
            <v>7</v>
          </cell>
          <cell r="AA123">
            <v>0.5</v>
          </cell>
          <cell r="AB123">
            <v>3</v>
          </cell>
          <cell r="AC123">
            <v>0.5</v>
          </cell>
          <cell r="AD123">
            <v>3</v>
          </cell>
          <cell r="AE123">
            <v>3</v>
          </cell>
          <cell r="AF123">
            <v>5</v>
          </cell>
          <cell r="AG123">
            <v>5</v>
          </cell>
        </row>
        <row r="124">
          <cell r="A124" t="str">
            <v>2309015</v>
          </cell>
          <cell r="B124" t="str">
            <v>李国文      2309015   劳务工</v>
          </cell>
          <cell r="C124" t="str">
            <v>上午</v>
          </cell>
          <cell r="D124">
            <v>4</v>
          </cell>
          <cell r="E124">
            <v>4</v>
          </cell>
          <cell r="F124">
            <v>4</v>
          </cell>
          <cell r="G124">
            <v>4</v>
          </cell>
          <cell r="H124">
            <v>4</v>
          </cell>
          <cell r="I124">
            <v>4</v>
          </cell>
          <cell r="J124">
            <v>4</v>
          </cell>
          <cell r="K124">
            <v>4</v>
          </cell>
          <cell r="L124">
            <v>4</v>
          </cell>
          <cell r="M124" t="str">
            <v>X</v>
          </cell>
          <cell r="N124" t="str">
            <v>X</v>
          </cell>
          <cell r="O124" t="str">
            <v>X</v>
          </cell>
          <cell r="P124">
            <v>0</v>
          </cell>
          <cell r="Q124">
            <v>4</v>
          </cell>
          <cell r="R124">
            <v>4</v>
          </cell>
          <cell r="S124">
            <v>4</v>
          </cell>
          <cell r="T124">
            <v>4</v>
          </cell>
          <cell r="U124">
            <v>4</v>
          </cell>
          <cell r="V124">
            <v>4</v>
          </cell>
          <cell r="W124">
            <v>4</v>
          </cell>
          <cell r="X124">
            <v>4</v>
          </cell>
          <cell r="Y124">
            <v>4</v>
          </cell>
          <cell r="Z124">
            <v>4</v>
          </cell>
          <cell r="AA124">
            <v>4</v>
          </cell>
          <cell r="AB124">
            <v>4</v>
          </cell>
          <cell r="AC124">
            <v>4</v>
          </cell>
          <cell r="AD124">
            <v>4</v>
          </cell>
          <cell r="AE124">
            <v>4</v>
          </cell>
          <cell r="AF124">
            <v>4</v>
          </cell>
          <cell r="AG124">
            <v>4</v>
          </cell>
        </row>
        <row r="124">
          <cell r="AJ124">
            <v>20</v>
          </cell>
          <cell r="AK124">
            <v>8.5625</v>
          </cell>
          <cell r="AL124">
            <v>7.25</v>
          </cell>
        </row>
        <row r="125">
          <cell r="A125" t="str">
            <v>2309015</v>
          </cell>
        </row>
        <row r="125">
          <cell r="C125" t="str">
            <v>下午</v>
          </cell>
          <cell r="D125">
            <v>4</v>
          </cell>
          <cell r="E125">
            <v>4</v>
          </cell>
          <cell r="F125">
            <v>4</v>
          </cell>
          <cell r="G125">
            <v>4</v>
          </cell>
          <cell r="H125">
            <v>4</v>
          </cell>
          <cell r="I125">
            <v>4</v>
          </cell>
          <cell r="J125">
            <v>4</v>
          </cell>
          <cell r="K125">
            <v>4</v>
          </cell>
          <cell r="L125">
            <v>4</v>
          </cell>
          <cell r="M125" t="str">
            <v>X</v>
          </cell>
          <cell r="N125" t="str">
            <v>X</v>
          </cell>
          <cell r="O125" t="str">
            <v>X</v>
          </cell>
          <cell r="P125">
            <v>0</v>
          </cell>
          <cell r="Q125">
            <v>4</v>
          </cell>
          <cell r="R125">
            <v>4</v>
          </cell>
          <cell r="S125">
            <v>4</v>
          </cell>
          <cell r="T125">
            <v>4</v>
          </cell>
          <cell r="U125">
            <v>4</v>
          </cell>
          <cell r="V125">
            <v>4</v>
          </cell>
          <cell r="W125">
            <v>4</v>
          </cell>
          <cell r="X125">
            <v>4</v>
          </cell>
          <cell r="Y125">
            <v>4</v>
          </cell>
          <cell r="Z125">
            <v>4</v>
          </cell>
          <cell r="AA125">
            <v>4</v>
          </cell>
          <cell r="AB125">
            <v>4</v>
          </cell>
          <cell r="AC125">
            <v>4</v>
          </cell>
          <cell r="AD125">
            <v>4</v>
          </cell>
          <cell r="AE125">
            <v>4</v>
          </cell>
          <cell r="AF125">
            <v>4</v>
          </cell>
          <cell r="AG125">
            <v>4</v>
          </cell>
        </row>
        <row r="126">
          <cell r="A126" t="str">
            <v>2309015</v>
          </cell>
        </row>
        <row r="126">
          <cell r="C126" t="str">
            <v>加班</v>
          </cell>
          <cell r="D126">
            <v>4</v>
          </cell>
          <cell r="E126">
            <v>4</v>
          </cell>
          <cell r="F126">
            <v>4</v>
          </cell>
          <cell r="G126">
            <v>4</v>
          </cell>
          <cell r="H126">
            <v>0.5</v>
          </cell>
          <cell r="I126">
            <v>4</v>
          </cell>
          <cell r="J126">
            <v>0.5</v>
          </cell>
          <cell r="K126">
            <v>0.5</v>
          </cell>
          <cell r="L126">
            <v>0.5</v>
          </cell>
          <cell r="M126" t="str">
            <v>X</v>
          </cell>
          <cell r="N126" t="str">
            <v>X</v>
          </cell>
          <cell r="O126" t="str">
            <v>X</v>
          </cell>
          <cell r="P126">
            <v>0</v>
          </cell>
          <cell r="Q126">
            <v>4</v>
          </cell>
          <cell r="R126">
            <v>4</v>
          </cell>
          <cell r="S126">
            <v>4</v>
          </cell>
          <cell r="T126">
            <v>4</v>
          </cell>
          <cell r="U126">
            <v>0.5</v>
          </cell>
          <cell r="V126">
            <v>0.5</v>
          </cell>
          <cell r="W126">
            <v>5</v>
          </cell>
          <cell r="X126">
            <v>4</v>
          </cell>
          <cell r="Y126">
            <v>4</v>
          </cell>
          <cell r="Z126">
            <v>4</v>
          </cell>
          <cell r="AA126">
            <v>4</v>
          </cell>
          <cell r="AB126">
            <v>4</v>
          </cell>
          <cell r="AC126">
            <v>0.5</v>
          </cell>
          <cell r="AD126">
            <v>3</v>
          </cell>
          <cell r="AE126">
            <v>3</v>
          </cell>
          <cell r="AF126">
            <v>4</v>
          </cell>
          <cell r="AG126">
            <v>4</v>
          </cell>
        </row>
        <row r="127">
          <cell r="A127" t="str">
            <v>2309021</v>
          </cell>
          <cell r="B127" t="str">
            <v>呼秀英       2309021   劳务工</v>
          </cell>
          <cell r="C127" t="str">
            <v>上午</v>
          </cell>
          <cell r="D127">
            <v>4</v>
          </cell>
          <cell r="E127">
            <v>4</v>
          </cell>
          <cell r="F127">
            <v>4</v>
          </cell>
          <cell r="G127">
            <v>4</v>
          </cell>
          <cell r="H127">
            <v>4</v>
          </cell>
          <cell r="I127">
            <v>2</v>
          </cell>
          <cell r="J127">
            <v>4</v>
          </cell>
          <cell r="K127">
            <v>4</v>
          </cell>
          <cell r="L127">
            <v>4</v>
          </cell>
          <cell r="M127">
            <v>4</v>
          </cell>
          <cell r="N127">
            <v>4</v>
          </cell>
          <cell r="O127" t="str">
            <v>X</v>
          </cell>
          <cell r="P127">
            <v>4</v>
          </cell>
          <cell r="Q127">
            <v>4</v>
          </cell>
          <cell r="R127">
            <v>4</v>
          </cell>
          <cell r="S127">
            <v>4</v>
          </cell>
          <cell r="T127">
            <v>4</v>
          </cell>
          <cell r="U127">
            <v>4</v>
          </cell>
          <cell r="V127" t="str">
            <v>X</v>
          </cell>
          <cell r="W127">
            <v>4</v>
          </cell>
          <cell r="X127">
            <v>4</v>
          </cell>
          <cell r="Y127">
            <v>4</v>
          </cell>
          <cell r="Z127">
            <v>4</v>
          </cell>
          <cell r="AA127">
            <v>4</v>
          </cell>
          <cell r="AB127">
            <v>0</v>
          </cell>
          <cell r="AC127" t="str">
            <v>X</v>
          </cell>
          <cell r="AD127">
            <v>4</v>
          </cell>
          <cell r="AE127">
            <v>0</v>
          </cell>
          <cell r="AF127">
            <v>0</v>
          </cell>
          <cell r="AG127">
            <v>0</v>
          </cell>
        </row>
        <row r="127">
          <cell r="AJ127">
            <v>17.75</v>
          </cell>
          <cell r="AK127">
            <v>6.625</v>
          </cell>
          <cell r="AL127">
            <v>5.125</v>
          </cell>
        </row>
        <row r="128">
          <cell r="A128" t="str">
            <v>2309021</v>
          </cell>
        </row>
        <row r="128">
          <cell r="C128" t="str">
            <v>下午</v>
          </cell>
          <cell r="D128">
            <v>4</v>
          </cell>
          <cell r="E128">
            <v>4</v>
          </cell>
          <cell r="F128">
            <v>4</v>
          </cell>
          <cell r="G128">
            <v>4</v>
          </cell>
          <cell r="H128">
            <v>4</v>
          </cell>
          <cell r="I128">
            <v>0</v>
          </cell>
          <cell r="J128">
            <v>4</v>
          </cell>
          <cell r="K128">
            <v>4</v>
          </cell>
          <cell r="L128" t="str">
            <v>X</v>
          </cell>
          <cell r="M128">
            <v>4</v>
          </cell>
          <cell r="N128">
            <v>4</v>
          </cell>
          <cell r="O128" t="str">
            <v>X</v>
          </cell>
          <cell r="P128">
            <v>4</v>
          </cell>
          <cell r="Q128">
            <v>4</v>
          </cell>
          <cell r="R128">
            <v>4</v>
          </cell>
          <cell r="S128">
            <v>4</v>
          </cell>
          <cell r="T128">
            <v>4</v>
          </cell>
          <cell r="U128">
            <v>4</v>
          </cell>
          <cell r="V128" t="str">
            <v>X</v>
          </cell>
          <cell r="W128">
            <v>4</v>
          </cell>
          <cell r="X128">
            <v>4</v>
          </cell>
          <cell r="Y128">
            <v>4</v>
          </cell>
          <cell r="Z128">
            <v>4</v>
          </cell>
          <cell r="AA128">
            <v>4</v>
          </cell>
          <cell r="AB128">
            <v>0</v>
          </cell>
          <cell r="AC128" t="str">
            <v>X</v>
          </cell>
          <cell r="AD128">
            <v>4</v>
          </cell>
          <cell r="AE128">
            <v>0</v>
          </cell>
          <cell r="AF128">
            <v>0</v>
          </cell>
          <cell r="AG128">
            <v>0</v>
          </cell>
        </row>
        <row r="129">
          <cell r="A129" t="str">
            <v>2309021</v>
          </cell>
        </row>
        <row r="129">
          <cell r="C129" t="str">
            <v>加班</v>
          </cell>
          <cell r="D129">
            <v>6</v>
          </cell>
          <cell r="E129">
            <v>6</v>
          </cell>
          <cell r="F129">
            <v>4</v>
          </cell>
          <cell r="G129">
            <v>5</v>
          </cell>
          <cell r="H129">
            <v>0.5</v>
          </cell>
          <cell r="I129">
            <v>0</v>
          </cell>
          <cell r="J129">
            <v>0.5</v>
          </cell>
          <cell r="K129">
            <v>0.5</v>
          </cell>
          <cell r="L129" t="str">
            <v>X</v>
          </cell>
          <cell r="M129">
            <v>0.5</v>
          </cell>
          <cell r="N129">
            <v>3</v>
          </cell>
          <cell r="O129" t="str">
            <v>X</v>
          </cell>
          <cell r="P129">
            <v>4</v>
          </cell>
          <cell r="Q129">
            <v>4</v>
          </cell>
          <cell r="R129">
            <v>4</v>
          </cell>
          <cell r="S129">
            <v>6</v>
          </cell>
          <cell r="T129">
            <v>3</v>
          </cell>
          <cell r="U129">
            <v>0.5</v>
          </cell>
          <cell r="V129" t="str">
            <v>X</v>
          </cell>
          <cell r="W129">
            <v>5</v>
          </cell>
          <cell r="X129">
            <v>0.5</v>
          </cell>
          <cell r="Y129">
            <v>5</v>
          </cell>
          <cell r="Z129">
            <v>3</v>
          </cell>
          <cell r="AA129">
            <v>0.5</v>
          </cell>
          <cell r="AB129">
            <v>0</v>
          </cell>
          <cell r="AC129" t="str">
            <v>X</v>
          </cell>
          <cell r="AD129">
            <v>0.5</v>
          </cell>
          <cell r="AE129">
            <v>0</v>
          </cell>
          <cell r="AF129">
            <v>0</v>
          </cell>
          <cell r="AG129">
            <v>0</v>
          </cell>
        </row>
        <row r="130">
          <cell r="A130" t="str">
            <v>2309031</v>
          </cell>
          <cell r="B130" t="str">
            <v>谭克龙    2309031 劳务工</v>
          </cell>
          <cell r="C130" t="str">
            <v>上午</v>
          </cell>
          <cell r="D130">
            <v>4</v>
          </cell>
          <cell r="E130">
            <v>4</v>
          </cell>
          <cell r="F130">
            <v>4</v>
          </cell>
          <cell r="G130">
            <v>4</v>
          </cell>
          <cell r="H130">
            <v>4</v>
          </cell>
          <cell r="I130">
            <v>4</v>
          </cell>
          <cell r="J130">
            <v>4</v>
          </cell>
          <cell r="K130">
            <v>4</v>
          </cell>
          <cell r="L130">
            <v>4</v>
          </cell>
          <cell r="M130">
            <v>4</v>
          </cell>
          <cell r="N130">
            <v>4</v>
          </cell>
          <cell r="O130">
            <v>4</v>
          </cell>
          <cell r="P130">
            <v>4</v>
          </cell>
          <cell r="Q130">
            <v>4</v>
          </cell>
          <cell r="R130">
            <v>4</v>
          </cell>
          <cell r="S130">
            <v>4</v>
          </cell>
          <cell r="T130">
            <v>4</v>
          </cell>
          <cell r="U130">
            <v>4</v>
          </cell>
          <cell r="V130">
            <v>4</v>
          </cell>
          <cell r="W130">
            <v>4</v>
          </cell>
          <cell r="X130">
            <v>4</v>
          </cell>
          <cell r="Y130">
            <v>4</v>
          </cell>
          <cell r="Z130">
            <v>4</v>
          </cell>
          <cell r="AA130">
            <v>4</v>
          </cell>
          <cell r="AB130">
            <v>4</v>
          </cell>
          <cell r="AC130">
            <v>4</v>
          </cell>
          <cell r="AD130">
            <v>4</v>
          </cell>
          <cell r="AE130">
            <v>4</v>
          </cell>
          <cell r="AF130">
            <v>4</v>
          </cell>
          <cell r="AG130">
            <v>4</v>
          </cell>
        </row>
        <row r="130">
          <cell r="AJ130">
            <v>22</v>
          </cell>
          <cell r="AK130">
            <v>11.5625</v>
          </cell>
          <cell r="AL130">
            <v>10.375</v>
          </cell>
        </row>
        <row r="131">
          <cell r="A131" t="str">
            <v>2309031</v>
          </cell>
        </row>
        <row r="131">
          <cell r="C131" t="str">
            <v>下午</v>
          </cell>
          <cell r="D131">
            <v>4</v>
          </cell>
          <cell r="E131">
            <v>4</v>
          </cell>
          <cell r="F131">
            <v>4</v>
          </cell>
          <cell r="G131">
            <v>4</v>
          </cell>
          <cell r="H131">
            <v>4</v>
          </cell>
          <cell r="I131">
            <v>4</v>
          </cell>
          <cell r="J131">
            <v>4</v>
          </cell>
          <cell r="K131">
            <v>4</v>
          </cell>
          <cell r="L131">
            <v>4</v>
          </cell>
          <cell r="M131">
            <v>4</v>
          </cell>
          <cell r="N131">
            <v>4</v>
          </cell>
          <cell r="O131">
            <v>4</v>
          </cell>
          <cell r="P131">
            <v>4</v>
          </cell>
          <cell r="Q131">
            <v>4</v>
          </cell>
          <cell r="R131">
            <v>4</v>
          </cell>
          <cell r="S131">
            <v>4</v>
          </cell>
          <cell r="T131">
            <v>4</v>
          </cell>
          <cell r="U131">
            <v>4</v>
          </cell>
          <cell r="V131">
            <v>4</v>
          </cell>
          <cell r="W131">
            <v>4</v>
          </cell>
          <cell r="X131">
            <v>4</v>
          </cell>
          <cell r="Y131">
            <v>4</v>
          </cell>
          <cell r="Z131">
            <v>4</v>
          </cell>
          <cell r="AA131">
            <v>4</v>
          </cell>
          <cell r="AB131">
            <v>4</v>
          </cell>
          <cell r="AC131">
            <v>4</v>
          </cell>
          <cell r="AD131">
            <v>4</v>
          </cell>
          <cell r="AE131">
            <v>4</v>
          </cell>
          <cell r="AF131">
            <v>4</v>
          </cell>
          <cell r="AG131">
            <v>4</v>
          </cell>
        </row>
        <row r="132">
          <cell r="A132" t="str">
            <v>2309031</v>
          </cell>
        </row>
        <row r="132">
          <cell r="C132" t="str">
            <v>加班</v>
          </cell>
          <cell r="D132">
            <v>5</v>
          </cell>
          <cell r="E132">
            <v>5</v>
          </cell>
          <cell r="F132">
            <v>4</v>
          </cell>
          <cell r="G132">
            <v>5</v>
          </cell>
          <cell r="H132">
            <v>0.5</v>
          </cell>
          <cell r="I132">
            <v>4</v>
          </cell>
          <cell r="J132">
            <v>5</v>
          </cell>
          <cell r="K132">
            <v>0.5</v>
          </cell>
          <cell r="L132">
            <v>0.5</v>
          </cell>
          <cell r="M132">
            <v>0.5</v>
          </cell>
          <cell r="N132">
            <v>3</v>
          </cell>
          <cell r="O132">
            <v>0.5</v>
          </cell>
          <cell r="P132">
            <v>6</v>
          </cell>
          <cell r="Q132">
            <v>4</v>
          </cell>
          <cell r="R132">
            <v>6</v>
          </cell>
          <cell r="S132">
            <v>5</v>
          </cell>
          <cell r="T132">
            <v>5</v>
          </cell>
          <cell r="U132">
            <v>5</v>
          </cell>
          <cell r="V132">
            <v>0.5</v>
          </cell>
          <cell r="W132">
            <v>5</v>
          </cell>
          <cell r="X132">
            <v>5</v>
          </cell>
          <cell r="Y132">
            <v>5</v>
          </cell>
          <cell r="Z132">
            <v>5</v>
          </cell>
          <cell r="AA132">
            <v>6</v>
          </cell>
          <cell r="AB132">
            <v>4</v>
          </cell>
          <cell r="AC132">
            <v>0.5</v>
          </cell>
          <cell r="AD132">
            <v>3</v>
          </cell>
          <cell r="AE132">
            <v>3</v>
          </cell>
          <cell r="AF132">
            <v>5</v>
          </cell>
          <cell r="AG132">
            <v>5</v>
          </cell>
        </row>
        <row r="133">
          <cell r="A133" t="str">
            <v>2310271</v>
          </cell>
          <cell r="B133" t="str">
            <v>黄学文   2310271   劳务工</v>
          </cell>
          <cell r="C133" t="str">
            <v>上午</v>
          </cell>
          <cell r="D133">
            <v>4</v>
          </cell>
          <cell r="E133">
            <v>0</v>
          </cell>
          <cell r="F133">
            <v>4</v>
          </cell>
          <cell r="G133">
            <v>4</v>
          </cell>
          <cell r="H133">
            <v>3</v>
          </cell>
          <cell r="I133">
            <v>4</v>
          </cell>
          <cell r="J133">
            <v>4</v>
          </cell>
          <cell r="K133">
            <v>0</v>
          </cell>
          <cell r="L133">
            <v>4</v>
          </cell>
          <cell r="M133">
            <v>4</v>
          </cell>
          <cell r="N133">
            <v>4</v>
          </cell>
          <cell r="O133" t="str">
            <v>X</v>
          </cell>
          <cell r="P133">
            <v>4</v>
          </cell>
          <cell r="Q133">
            <v>4</v>
          </cell>
          <cell r="R133">
            <v>4</v>
          </cell>
          <cell r="S133">
            <v>4</v>
          </cell>
          <cell r="T133">
            <v>4</v>
          </cell>
          <cell r="U133">
            <v>4</v>
          </cell>
          <cell r="V133">
            <v>4</v>
          </cell>
          <cell r="W133">
            <v>4</v>
          </cell>
          <cell r="X133">
            <v>4</v>
          </cell>
          <cell r="Y133">
            <v>0</v>
          </cell>
          <cell r="Z133">
            <v>4</v>
          </cell>
          <cell r="AA133">
            <v>4</v>
          </cell>
          <cell r="AB133">
            <v>4</v>
          </cell>
          <cell r="AC133" t="str">
            <v>X</v>
          </cell>
          <cell r="AD133">
            <v>4</v>
          </cell>
          <cell r="AE133">
            <v>4</v>
          </cell>
          <cell r="AF133">
            <v>4</v>
          </cell>
          <cell r="AG133">
            <v>0</v>
          </cell>
        </row>
        <row r="133">
          <cell r="AJ133">
            <v>17.5</v>
          </cell>
          <cell r="AK133">
            <v>6.375</v>
          </cell>
          <cell r="AL133">
            <v>7.125</v>
          </cell>
        </row>
        <row r="134">
          <cell r="A134" t="str">
            <v>2310271</v>
          </cell>
        </row>
        <row r="134">
          <cell r="C134" t="str">
            <v>下午</v>
          </cell>
          <cell r="D134">
            <v>4</v>
          </cell>
          <cell r="E134">
            <v>0</v>
          </cell>
          <cell r="F134">
            <v>4</v>
          </cell>
          <cell r="G134">
            <v>4</v>
          </cell>
          <cell r="H134">
            <v>4</v>
          </cell>
          <cell r="I134">
            <v>4</v>
          </cell>
          <cell r="J134">
            <v>4</v>
          </cell>
          <cell r="K134">
            <v>0</v>
          </cell>
          <cell r="L134" t="str">
            <v>X</v>
          </cell>
          <cell r="M134">
            <v>4</v>
          </cell>
          <cell r="N134">
            <v>4</v>
          </cell>
          <cell r="O134" t="str">
            <v>X</v>
          </cell>
          <cell r="P134">
            <v>4</v>
          </cell>
          <cell r="Q134">
            <v>4</v>
          </cell>
          <cell r="R134">
            <v>4</v>
          </cell>
          <cell r="S134">
            <v>4</v>
          </cell>
          <cell r="T134">
            <v>4</v>
          </cell>
          <cell r="U134">
            <v>4</v>
          </cell>
          <cell r="V134">
            <v>4</v>
          </cell>
          <cell r="W134">
            <v>4</v>
          </cell>
          <cell r="X134">
            <v>4</v>
          </cell>
          <cell r="Y134">
            <v>0</v>
          </cell>
          <cell r="Z134">
            <v>4</v>
          </cell>
          <cell r="AA134">
            <v>4</v>
          </cell>
          <cell r="AB134">
            <v>4</v>
          </cell>
          <cell r="AC134" t="str">
            <v>X</v>
          </cell>
          <cell r="AD134">
            <v>4</v>
          </cell>
          <cell r="AE134">
            <v>4</v>
          </cell>
          <cell r="AF134">
            <v>4</v>
          </cell>
          <cell r="AG134">
            <v>0</v>
          </cell>
        </row>
        <row r="135">
          <cell r="A135" t="str">
            <v>2310271</v>
          </cell>
        </row>
        <row r="135">
          <cell r="C135" t="str">
            <v>加班</v>
          </cell>
          <cell r="D135">
            <v>6</v>
          </cell>
          <cell r="E135">
            <v>0</v>
          </cell>
          <cell r="F135">
            <v>4</v>
          </cell>
          <cell r="G135">
            <v>5</v>
          </cell>
          <cell r="H135">
            <v>0.5</v>
          </cell>
          <cell r="I135">
            <v>4</v>
          </cell>
          <cell r="J135">
            <v>0.5</v>
          </cell>
          <cell r="K135">
            <v>0</v>
          </cell>
          <cell r="L135" t="str">
            <v>X</v>
          </cell>
          <cell r="M135">
            <v>0.5</v>
          </cell>
          <cell r="N135">
            <v>3</v>
          </cell>
          <cell r="O135" t="str">
            <v>X</v>
          </cell>
          <cell r="P135">
            <v>4</v>
          </cell>
          <cell r="Q135">
            <v>4</v>
          </cell>
          <cell r="R135">
            <v>4</v>
          </cell>
          <cell r="S135">
            <v>6</v>
          </cell>
          <cell r="T135">
            <v>0.5</v>
          </cell>
          <cell r="U135">
            <v>0.5</v>
          </cell>
          <cell r="V135">
            <v>0.5</v>
          </cell>
          <cell r="W135">
            <v>0.5</v>
          </cell>
          <cell r="X135">
            <v>0.5</v>
          </cell>
          <cell r="Y135">
            <v>0</v>
          </cell>
          <cell r="Z135">
            <v>3</v>
          </cell>
          <cell r="AA135">
            <v>3</v>
          </cell>
          <cell r="AB135">
            <v>0.5</v>
          </cell>
          <cell r="AC135" t="str">
            <v>X</v>
          </cell>
          <cell r="AD135">
            <v>5</v>
          </cell>
          <cell r="AE135">
            <v>0.5</v>
          </cell>
          <cell r="AF135">
            <v>5</v>
          </cell>
          <cell r="AG135">
            <v>0</v>
          </cell>
        </row>
        <row r="136">
          <cell r="B136" t="str">
            <v>总计</v>
          </cell>
        </row>
        <row r="136">
          <cell r="D136">
            <v>248</v>
          </cell>
          <cell r="E136">
            <v>250</v>
          </cell>
          <cell r="F136">
            <v>228</v>
          </cell>
          <cell r="G136">
            <v>258.5</v>
          </cell>
          <cell r="H136">
            <v>170.5</v>
          </cell>
          <cell r="I136">
            <v>221</v>
          </cell>
          <cell r="J136">
            <v>204.5</v>
          </cell>
          <cell r="K136">
            <v>173</v>
          </cell>
          <cell r="L136">
            <v>172</v>
          </cell>
          <cell r="M136">
            <v>178</v>
          </cell>
          <cell r="N136">
            <v>215</v>
          </cell>
          <cell r="O136">
            <v>33</v>
          </cell>
          <cell r="P136">
            <v>229.5</v>
          </cell>
          <cell r="Q136">
            <v>240</v>
          </cell>
          <cell r="R136">
            <v>257</v>
          </cell>
          <cell r="S136">
            <v>275</v>
          </cell>
          <cell r="T136">
            <v>241.5</v>
          </cell>
          <cell r="U136">
            <v>246.5</v>
          </cell>
          <cell r="V136">
            <v>141</v>
          </cell>
          <cell r="W136">
            <v>268.5</v>
          </cell>
          <cell r="X136">
            <v>249</v>
          </cell>
          <cell r="Y136">
            <v>268.5</v>
          </cell>
          <cell r="Z136">
            <v>297</v>
          </cell>
          <cell r="AA136">
            <v>263</v>
          </cell>
          <cell r="AB136">
            <v>230</v>
          </cell>
          <cell r="AC136">
            <v>153</v>
          </cell>
          <cell r="AD136">
            <v>227.5</v>
          </cell>
          <cell r="AE136">
            <v>208</v>
          </cell>
          <cell r="AF136">
            <v>254.5</v>
          </cell>
          <cell r="AG136">
            <v>216</v>
          </cell>
          <cell r="AH136">
            <v>0</v>
          </cell>
        </row>
        <row r="136">
          <cell r="AJ136">
            <v>6617</v>
          </cell>
        </row>
        <row r="137">
          <cell r="B137" t="str">
            <v>人数</v>
          </cell>
        </row>
        <row r="137">
          <cell r="D137">
            <v>18</v>
          </cell>
          <cell r="E137">
            <v>18</v>
          </cell>
          <cell r="F137">
            <v>19</v>
          </cell>
          <cell r="G137">
            <v>21</v>
          </cell>
          <cell r="H137">
            <v>20</v>
          </cell>
          <cell r="I137">
            <v>19</v>
          </cell>
          <cell r="J137">
            <v>21</v>
          </cell>
          <cell r="K137">
            <v>20</v>
          </cell>
          <cell r="L137">
            <v>21</v>
          </cell>
          <cell r="M137">
            <v>20</v>
          </cell>
          <cell r="N137">
            <v>20</v>
          </cell>
          <cell r="O137">
            <v>4</v>
          </cell>
          <cell r="P137">
            <v>20</v>
          </cell>
          <cell r="Q137">
            <v>20</v>
          </cell>
          <cell r="R137">
            <v>21</v>
          </cell>
          <cell r="S137">
            <v>20</v>
          </cell>
          <cell r="T137">
            <v>20</v>
          </cell>
          <cell r="U137">
            <v>20</v>
          </cell>
          <cell r="V137">
            <v>16</v>
          </cell>
          <cell r="W137">
            <v>21</v>
          </cell>
          <cell r="X137">
            <v>20</v>
          </cell>
          <cell r="Y137">
            <v>20</v>
          </cell>
          <cell r="Z137">
            <v>21</v>
          </cell>
          <cell r="AA137">
            <v>21</v>
          </cell>
          <cell r="AB137">
            <v>20</v>
          </cell>
          <cell r="AC137">
            <v>18</v>
          </cell>
          <cell r="AD137">
            <v>21</v>
          </cell>
          <cell r="AE137">
            <v>20</v>
          </cell>
          <cell r="AF137">
            <v>20</v>
          </cell>
          <cell r="AG137">
            <v>18</v>
          </cell>
        </row>
        <row r="138">
          <cell r="B138" t="str">
            <v>考勤方式:正常出勤用“4/5”表示，请假用“○”表示，休息日用“×”表示，迟到用“△”表示，旷工用“☆”表示，加班、夜班用中文注明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18.xml"/><Relationship Id="rId3" Type="http://schemas.openxmlformats.org/officeDocument/2006/relationships/ctrlProp" Target="../ctrlProps/ctrlProp17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20.xml"/><Relationship Id="rId3" Type="http://schemas.openxmlformats.org/officeDocument/2006/relationships/ctrlProp" Target="../ctrlProps/ctrlProp19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22.xml"/><Relationship Id="rId3" Type="http://schemas.openxmlformats.org/officeDocument/2006/relationships/ctrlProp" Target="../ctrlProps/ctrlProp2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24.xml"/><Relationship Id="rId3" Type="http://schemas.openxmlformats.org/officeDocument/2006/relationships/ctrlProp" Target="../ctrlProps/ctrlProp23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26.xml"/><Relationship Id="rId3" Type="http://schemas.openxmlformats.org/officeDocument/2006/relationships/ctrlProp" Target="../ctrlProps/ctrlProp25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28.xml"/><Relationship Id="rId3" Type="http://schemas.openxmlformats.org/officeDocument/2006/relationships/ctrlProp" Target="../ctrlProps/ctrlProp27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4.xml"/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6.xml"/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8.xml"/><Relationship Id="rId3" Type="http://schemas.openxmlformats.org/officeDocument/2006/relationships/ctrlProp" Target="../ctrlProps/ctrlProp7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10.xml"/><Relationship Id="rId3" Type="http://schemas.openxmlformats.org/officeDocument/2006/relationships/ctrlProp" Target="../ctrlProps/ctrlProp9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12.xml"/><Relationship Id="rId3" Type="http://schemas.openxmlformats.org/officeDocument/2006/relationships/ctrlProp" Target="../ctrlProps/ctrlProp11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14.xml"/><Relationship Id="rId3" Type="http://schemas.openxmlformats.org/officeDocument/2006/relationships/ctrlProp" Target="../ctrlProps/ctrlProp13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16.xml"/><Relationship Id="rId3" Type="http://schemas.openxmlformats.org/officeDocument/2006/relationships/ctrlProp" Target="../ctrlProps/ctrlProp15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U436"/>
  <sheetViews>
    <sheetView zoomScale="90" zoomScaleNormal="90" zoomScaleSheetLayoutView="85" workbookViewId="0">
      <pane xSplit="3" ySplit="5" topLeftCell="D80" activePane="bottomRight" state="frozen"/>
      <selection/>
      <selection pane="topRight"/>
      <selection pane="bottomLeft"/>
      <selection pane="bottomRight" activeCell="W67" sqref="W67"/>
    </sheetView>
  </sheetViews>
  <sheetFormatPr defaultColWidth="9" defaultRowHeight="15.75"/>
  <cols>
    <col min="1" max="1" width="10" style="75" customWidth="1"/>
    <col min="2" max="2" width="9.75" style="119" customWidth="1"/>
    <col min="3" max="3" width="7.25" style="50" customWidth="1"/>
    <col min="4" max="4" width="5.25" style="50" customWidth="1"/>
    <col min="5" max="5" width="5.58333333333333" style="50" customWidth="1"/>
    <col min="6" max="6" width="5.75" style="50" customWidth="1"/>
    <col min="7" max="7" width="5.83333333333333" style="50" customWidth="1"/>
    <col min="8" max="8" width="6" style="50" customWidth="1"/>
    <col min="9" max="9" width="6.5" style="50" customWidth="1"/>
    <col min="10" max="10" width="6" style="50" customWidth="1"/>
    <col min="11" max="11" width="6.33333333333333" style="50" customWidth="1"/>
    <col min="12" max="12" width="6.25" style="50" customWidth="1"/>
    <col min="13" max="13" width="6" style="50" customWidth="1"/>
    <col min="14" max="14" width="5.83333333333333" style="50" customWidth="1"/>
    <col min="15" max="15" width="6.25" style="50" customWidth="1"/>
    <col min="16" max="16" width="7" style="50" customWidth="1"/>
    <col min="17" max="17" width="6.75" style="50" customWidth="1"/>
    <col min="18" max="18" width="6.33333333333333" style="50" customWidth="1"/>
    <col min="19" max="19" width="6.5" style="50" customWidth="1"/>
    <col min="20" max="20" width="6.33333333333333" style="50" customWidth="1"/>
    <col min="21" max="21" width="5.75" style="50" customWidth="1"/>
    <col min="22" max="22" width="6" style="50" customWidth="1"/>
    <col min="23" max="23" width="5.75" style="50" customWidth="1"/>
    <col min="24" max="24" width="6.25" style="50" customWidth="1"/>
    <col min="25" max="25" width="5.58333333333333" style="50" customWidth="1"/>
    <col min="26" max="26" width="5.83333333333333" style="50" customWidth="1"/>
    <col min="27" max="27" width="6.08333333333333" style="50" customWidth="1"/>
    <col min="28" max="28" width="5.75" style="50" customWidth="1"/>
    <col min="29" max="29" width="5.83333333333333" style="50" customWidth="1"/>
    <col min="30" max="30" width="6.08333333333333" style="50" customWidth="1"/>
    <col min="31" max="31" width="6.58333333333333" style="50" customWidth="1"/>
    <col min="32" max="32" width="6" style="50" customWidth="1"/>
    <col min="33" max="34" width="6.08333333333333" style="50" customWidth="1"/>
    <col min="35" max="35" width="6.33333333333333" style="50" customWidth="1"/>
    <col min="36" max="38" width="9.25" style="52" customWidth="1"/>
    <col min="39" max="39" width="9.83333333333333" style="52" customWidth="1"/>
    <col min="40" max="40" width="9" style="51"/>
    <col min="41" max="41" width="25.8333333333333" style="51" customWidth="1"/>
    <col min="42" max="42" width="9" style="51"/>
    <col min="43" max="73" width="5" style="51" customWidth="1"/>
    <col min="74" max="16384" width="9" style="51"/>
  </cols>
  <sheetData>
    <row r="1" ht="32.25" customHeight="1" spans="1:39">
      <c r="A1" s="53" t="s">
        <v>0</v>
      </c>
      <c r="B1" s="54">
        <v>2023</v>
      </c>
      <c r="C1" s="55" t="s">
        <v>1</v>
      </c>
      <c r="D1" s="56"/>
      <c r="E1" s="55">
        <v>11</v>
      </c>
      <c r="F1" s="54" t="s">
        <v>2</v>
      </c>
      <c r="G1" s="57" t="s">
        <v>3</v>
      </c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99"/>
    </row>
    <row r="2" ht="14.25" customHeight="1" spans="1:39">
      <c r="A2" s="53"/>
      <c r="B2" s="59" t="s">
        <v>4</v>
      </c>
      <c r="C2" s="60"/>
      <c r="D2" s="61" t="s">
        <v>5</v>
      </c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93"/>
      <c r="Y2" s="95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100"/>
    </row>
    <row r="3" ht="14.25" customHeight="1" spans="1:39">
      <c r="A3" s="53"/>
      <c r="B3" s="63"/>
      <c r="C3" s="64"/>
      <c r="D3" s="65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94"/>
      <c r="Y3" s="97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101"/>
    </row>
    <row r="4" s="46" customFormat="1" ht="34.5" customHeight="1" spans="2:73">
      <c r="B4" s="82" t="s">
        <v>6</v>
      </c>
      <c r="C4" s="122" t="s">
        <v>7</v>
      </c>
      <c r="D4" s="70">
        <f>DATE(B1,E1,1)</f>
        <v>45231</v>
      </c>
      <c r="E4" s="70">
        <f t="shared" ref="E4:AH4" si="0">D4+1</f>
        <v>45232</v>
      </c>
      <c r="F4" s="70">
        <f t="shared" si="0"/>
        <v>45233</v>
      </c>
      <c r="G4" s="70">
        <f t="shared" si="0"/>
        <v>45234</v>
      </c>
      <c r="H4" s="70">
        <f t="shared" si="0"/>
        <v>45235</v>
      </c>
      <c r="I4" s="70">
        <f t="shared" si="0"/>
        <v>45236</v>
      </c>
      <c r="J4" s="70">
        <f t="shared" si="0"/>
        <v>45237</v>
      </c>
      <c r="K4" s="70">
        <f t="shared" si="0"/>
        <v>45238</v>
      </c>
      <c r="L4" s="70">
        <f t="shared" si="0"/>
        <v>45239</v>
      </c>
      <c r="M4" s="70">
        <f t="shared" si="0"/>
        <v>45240</v>
      </c>
      <c r="N4" s="70">
        <f t="shared" si="0"/>
        <v>45241</v>
      </c>
      <c r="O4" s="70">
        <f t="shared" si="0"/>
        <v>45242</v>
      </c>
      <c r="P4" s="70">
        <f t="shared" si="0"/>
        <v>45243</v>
      </c>
      <c r="Q4" s="70">
        <f t="shared" si="0"/>
        <v>45244</v>
      </c>
      <c r="R4" s="70">
        <f t="shared" si="0"/>
        <v>45245</v>
      </c>
      <c r="S4" s="70">
        <f t="shared" si="0"/>
        <v>45246</v>
      </c>
      <c r="T4" s="70">
        <f t="shared" si="0"/>
        <v>45247</v>
      </c>
      <c r="U4" s="70">
        <f t="shared" si="0"/>
        <v>45248</v>
      </c>
      <c r="V4" s="70">
        <f t="shared" si="0"/>
        <v>45249</v>
      </c>
      <c r="W4" s="70">
        <f t="shared" si="0"/>
        <v>45250</v>
      </c>
      <c r="X4" s="70">
        <f t="shared" si="0"/>
        <v>45251</v>
      </c>
      <c r="Y4" s="70">
        <f t="shared" si="0"/>
        <v>45252</v>
      </c>
      <c r="Z4" s="70">
        <f t="shared" si="0"/>
        <v>45253</v>
      </c>
      <c r="AA4" s="70">
        <f t="shared" si="0"/>
        <v>45254</v>
      </c>
      <c r="AB4" s="70">
        <f t="shared" si="0"/>
        <v>45255</v>
      </c>
      <c r="AC4" s="70">
        <f t="shared" si="0"/>
        <v>45256</v>
      </c>
      <c r="AD4" s="70">
        <f t="shared" si="0"/>
        <v>45257</v>
      </c>
      <c r="AE4" s="70">
        <f t="shared" si="0"/>
        <v>45258</v>
      </c>
      <c r="AF4" s="70">
        <f t="shared" si="0"/>
        <v>45259</v>
      </c>
      <c r="AG4" s="70">
        <f t="shared" si="0"/>
        <v>45260</v>
      </c>
      <c r="AH4" s="70">
        <f t="shared" si="0"/>
        <v>45261</v>
      </c>
      <c r="AI4" s="85" t="s">
        <v>8</v>
      </c>
      <c r="AJ4" s="137" t="s">
        <v>9</v>
      </c>
      <c r="AK4" s="137" t="s">
        <v>10</v>
      </c>
      <c r="AL4" s="137" t="s">
        <v>11</v>
      </c>
      <c r="AM4" s="137" t="s">
        <v>12</v>
      </c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1"/>
      <c r="BU4" s="51"/>
    </row>
    <row r="5" s="47" customFormat="1" ht="34.5" customHeight="1" spans="2:73">
      <c r="B5" s="84"/>
      <c r="C5" s="123" t="s">
        <v>13</v>
      </c>
      <c r="D5" s="74">
        <f t="shared" ref="D5:AH5" si="1">D4</f>
        <v>45231</v>
      </c>
      <c r="E5" s="74">
        <f t="shared" si="1"/>
        <v>45232</v>
      </c>
      <c r="F5" s="74">
        <f t="shared" si="1"/>
        <v>45233</v>
      </c>
      <c r="G5" s="74">
        <f t="shared" si="1"/>
        <v>45234</v>
      </c>
      <c r="H5" s="74">
        <f t="shared" si="1"/>
        <v>45235</v>
      </c>
      <c r="I5" s="74">
        <f t="shared" si="1"/>
        <v>45236</v>
      </c>
      <c r="J5" s="74">
        <f t="shared" si="1"/>
        <v>45237</v>
      </c>
      <c r="K5" s="74">
        <f t="shared" si="1"/>
        <v>45238</v>
      </c>
      <c r="L5" s="74">
        <f t="shared" si="1"/>
        <v>45239</v>
      </c>
      <c r="M5" s="74">
        <f t="shared" si="1"/>
        <v>45240</v>
      </c>
      <c r="N5" s="74">
        <f t="shared" si="1"/>
        <v>45241</v>
      </c>
      <c r="O5" s="74">
        <f t="shared" si="1"/>
        <v>45242</v>
      </c>
      <c r="P5" s="74">
        <f t="shared" si="1"/>
        <v>45243</v>
      </c>
      <c r="Q5" s="74">
        <f t="shared" si="1"/>
        <v>45244</v>
      </c>
      <c r="R5" s="74">
        <f t="shared" si="1"/>
        <v>45245</v>
      </c>
      <c r="S5" s="74">
        <f t="shared" si="1"/>
        <v>45246</v>
      </c>
      <c r="T5" s="74">
        <f t="shared" si="1"/>
        <v>45247</v>
      </c>
      <c r="U5" s="74">
        <f t="shared" si="1"/>
        <v>45248</v>
      </c>
      <c r="V5" s="74">
        <f t="shared" si="1"/>
        <v>45249</v>
      </c>
      <c r="W5" s="74">
        <f t="shared" si="1"/>
        <v>45250</v>
      </c>
      <c r="X5" s="74">
        <f t="shared" si="1"/>
        <v>45251</v>
      </c>
      <c r="Y5" s="74">
        <f t="shared" si="1"/>
        <v>45252</v>
      </c>
      <c r="Z5" s="74">
        <f t="shared" si="1"/>
        <v>45253</v>
      </c>
      <c r="AA5" s="74">
        <f t="shared" si="1"/>
        <v>45254</v>
      </c>
      <c r="AB5" s="74">
        <f t="shared" si="1"/>
        <v>45255</v>
      </c>
      <c r="AC5" s="74">
        <f t="shared" si="1"/>
        <v>45256</v>
      </c>
      <c r="AD5" s="74">
        <f t="shared" si="1"/>
        <v>45257</v>
      </c>
      <c r="AE5" s="74">
        <f t="shared" si="1"/>
        <v>45258</v>
      </c>
      <c r="AF5" s="74">
        <f t="shared" si="1"/>
        <v>45259</v>
      </c>
      <c r="AG5" s="74">
        <f t="shared" si="1"/>
        <v>45260</v>
      </c>
      <c r="AH5" s="74">
        <f t="shared" si="1"/>
        <v>45261</v>
      </c>
      <c r="AI5" s="72"/>
      <c r="AJ5" s="138"/>
      <c r="AK5" s="138"/>
      <c r="AL5" s="138"/>
      <c r="AM5" s="138"/>
      <c r="AO5" s="222" t="s">
        <v>6</v>
      </c>
      <c r="AP5" s="222" t="s">
        <v>14</v>
      </c>
      <c r="AQ5" s="222">
        <v>45200</v>
      </c>
      <c r="AR5" s="222">
        <v>45201</v>
      </c>
      <c r="AS5" s="222">
        <v>45202</v>
      </c>
      <c r="AT5" s="222">
        <v>45203</v>
      </c>
      <c r="AU5" s="222">
        <v>45204</v>
      </c>
      <c r="AV5" s="222">
        <v>45205</v>
      </c>
      <c r="AW5" s="222">
        <v>45206</v>
      </c>
      <c r="AX5" s="222">
        <v>45207</v>
      </c>
      <c r="AY5" s="222">
        <v>45208</v>
      </c>
      <c r="AZ5" s="222">
        <v>45209</v>
      </c>
      <c r="BA5" s="222">
        <v>45210</v>
      </c>
      <c r="BB5" s="222">
        <v>45211</v>
      </c>
      <c r="BC5" s="222">
        <v>45212</v>
      </c>
      <c r="BD5" s="222">
        <v>45213</v>
      </c>
      <c r="BE5" s="222">
        <v>45214</v>
      </c>
      <c r="BF5" s="222">
        <v>45215</v>
      </c>
      <c r="BG5" s="222">
        <v>45216</v>
      </c>
      <c r="BH5" s="222">
        <v>45217</v>
      </c>
      <c r="BI5" s="222">
        <v>45218</v>
      </c>
      <c r="BJ5" s="222">
        <v>45219</v>
      </c>
      <c r="BK5" s="222">
        <v>45220</v>
      </c>
      <c r="BL5" s="222">
        <v>45221</v>
      </c>
      <c r="BM5" s="222">
        <v>45222</v>
      </c>
      <c r="BN5" s="222">
        <v>45223</v>
      </c>
      <c r="BO5" s="222">
        <v>45224</v>
      </c>
      <c r="BP5" s="222">
        <v>45225</v>
      </c>
      <c r="BQ5" s="222">
        <v>45226</v>
      </c>
      <c r="BR5" s="222">
        <v>45227</v>
      </c>
      <c r="BS5" s="222">
        <v>45228</v>
      </c>
      <c r="BT5" s="222">
        <v>45229</v>
      </c>
      <c r="BU5" s="222">
        <v>45230</v>
      </c>
    </row>
    <row r="6" ht="30" customHeight="1" spans="1:73">
      <c r="A6" s="75" t="s">
        <v>15</v>
      </c>
      <c r="B6" s="82" t="s">
        <v>16</v>
      </c>
      <c r="C6" s="77" t="s">
        <v>17</v>
      </c>
      <c r="D6" s="78">
        <v>4</v>
      </c>
      <c r="E6" s="78">
        <v>4</v>
      </c>
      <c r="F6" s="78">
        <v>4</v>
      </c>
      <c r="G6" s="78">
        <v>4</v>
      </c>
      <c r="H6" s="78">
        <v>4</v>
      </c>
      <c r="I6" s="78">
        <v>4</v>
      </c>
      <c r="J6" s="78">
        <v>4</v>
      </c>
      <c r="K6" s="78">
        <v>4</v>
      </c>
      <c r="L6" s="78">
        <v>4</v>
      </c>
      <c r="M6" s="78">
        <v>4</v>
      </c>
      <c r="N6" s="78">
        <v>4</v>
      </c>
      <c r="O6" s="78">
        <v>4</v>
      </c>
      <c r="P6" s="78">
        <v>4</v>
      </c>
      <c r="Q6" s="78">
        <v>4</v>
      </c>
      <c r="R6" s="78">
        <v>4</v>
      </c>
      <c r="S6" s="78">
        <v>4</v>
      </c>
      <c r="T6" s="78">
        <v>4</v>
      </c>
      <c r="U6" s="78">
        <v>4</v>
      </c>
      <c r="V6" s="78">
        <v>4</v>
      </c>
      <c r="W6" s="78">
        <v>4</v>
      </c>
      <c r="X6" s="78">
        <v>4</v>
      </c>
      <c r="Y6" s="78">
        <v>4</v>
      </c>
      <c r="Z6" s="78">
        <v>4</v>
      </c>
      <c r="AA6" s="78">
        <v>4</v>
      </c>
      <c r="AB6" s="78">
        <v>4</v>
      </c>
      <c r="AC6" s="78">
        <v>4</v>
      </c>
      <c r="AD6" s="78">
        <v>4</v>
      </c>
      <c r="AE6" s="78">
        <v>4</v>
      </c>
      <c r="AF6" s="78">
        <v>4</v>
      </c>
      <c r="AG6" s="78">
        <v>4</v>
      </c>
      <c r="AH6" s="78"/>
      <c r="AI6" s="104"/>
      <c r="AJ6" s="105">
        <f>SUM(D6:F7,I6:M7,P6:T7,W6:AA7,AD6:AH7)/8</f>
        <v>22</v>
      </c>
      <c r="AK6" s="105">
        <f>SUM(D8:F8,I8:M8,P8:T8,W8:AA8,AD8:AH8)/8</f>
        <v>12.5</v>
      </c>
      <c r="AL6" s="105">
        <f>SUM(G6:H8,N6:O8,U6:V8,AB6:AC8)/8</f>
        <v>10.6875</v>
      </c>
      <c r="AM6" s="105">
        <f>SUM(D6:AH8)/8+(AI6)/8</f>
        <v>45.1875</v>
      </c>
      <c r="AO6" s="223" t="str">
        <f t="shared" ref="AO6:AO37" si="2">B6</f>
        <v>钱芹0002965</v>
      </c>
      <c r="AP6" s="223">
        <f t="shared" ref="AP6:AP37" si="3">SUM(AQ6:BU6)</f>
        <v>285</v>
      </c>
      <c r="AQ6" s="223">
        <f t="shared" ref="AQ6:AQ44" si="4">IF(SUM(D6:D8)&gt;=10.5,10,IF(SUM(D6:D8)&gt;=8.5,5,0))</f>
        <v>10</v>
      </c>
      <c r="AR6" s="223">
        <f t="shared" ref="AR6:AR44" si="5">IF(SUM(E6:E8)&gt;=10.5,10,IF(SUM(E6:E8)&gt;=8.5,5,0))</f>
        <v>10</v>
      </c>
      <c r="AS6" s="223">
        <f t="shared" ref="AS6:AS44" si="6">IF(SUM(F6:F8)&gt;=10.5,10,IF(SUM(F6:F8)&gt;=8.5,5,0))</f>
        <v>10</v>
      </c>
      <c r="AT6" s="223">
        <f t="shared" ref="AT6:AT44" si="7">IF(SUM(G6:G8)&gt;=10.5,10,IF(SUM(G6:G8)&gt;=8.5,5,0))</f>
        <v>10</v>
      </c>
      <c r="AU6" s="223">
        <f t="shared" ref="AU6:AU44" si="8">IF(SUM(H6:H8)&gt;=10.5,10,IF(SUM(H6:H8)&gt;=8.5,5,0))</f>
        <v>5</v>
      </c>
      <c r="AV6" s="223">
        <f t="shared" ref="AV6:AV44" si="9">IF(SUM(I6:I8)&gt;=10.5,10,IF(SUM(I6:I8)&gt;=8.5,5,0))</f>
        <v>10</v>
      </c>
      <c r="AW6" s="223">
        <f t="shared" ref="AW6:AW44" si="10">IF(SUM(J6:J8)&gt;=10.5,10,IF(SUM(J6:J8)&gt;=8.5,5,0))</f>
        <v>10</v>
      </c>
      <c r="AX6" s="223">
        <f t="shared" ref="AX6:AX44" si="11">IF(SUM(K6:K8)&gt;=10.5,10,IF(SUM(K6:K8)&gt;=8.5,5,0))</f>
        <v>10</v>
      </c>
      <c r="AY6" s="223">
        <f t="shared" ref="AY6:AY44" si="12">IF(SUM(L6:L8)&gt;=10.5,10,IF(SUM(L6:L8)&gt;=8.5,5,0))</f>
        <v>10</v>
      </c>
      <c r="AZ6" s="223">
        <f t="shared" ref="AZ6:AZ44" si="13">IF(SUM(M6:M8)&gt;=10.5,10,IF(SUM(M6:M8)&gt;=8.5,5,0))</f>
        <v>10</v>
      </c>
      <c r="BA6" s="223">
        <f t="shared" ref="BA6:BA44" si="14">IF(SUM(N6:N8)&gt;=10.5,10,IF(SUM(N6:N8)&gt;=8.5,5,0))</f>
        <v>10</v>
      </c>
      <c r="BB6" s="223">
        <f t="shared" ref="BB6:BB44" si="15">IF(SUM(O6:O8)&gt;=10.5,10,IF(SUM(O6:O8)&gt;=8.5,5,0))</f>
        <v>5</v>
      </c>
      <c r="BC6" s="223">
        <f t="shared" ref="BC6:BC44" si="16">IF(SUM(P6:P8)&gt;=10.5,10,IF(SUM(P6:P8)&gt;=8.5,5,0))</f>
        <v>10</v>
      </c>
      <c r="BD6" s="223">
        <f t="shared" ref="BD6:BD44" si="17">IF(SUM(Q6:Q8)&gt;=10.5,10,IF(SUM(Q6:Q8)&gt;=8.5,5,0))</f>
        <v>10</v>
      </c>
      <c r="BE6" s="223">
        <f t="shared" ref="BE6:BE44" si="18">IF(SUM(R6:R8)&gt;=10.5,10,IF(SUM(R6:R8)&gt;=8.5,5,0))</f>
        <v>10</v>
      </c>
      <c r="BF6" s="223">
        <f t="shared" ref="BF6:BF44" si="19">IF(SUM(S6:S8)&gt;=10.5,10,IF(SUM(S6:S8)&gt;=8.5,5,0))</f>
        <v>10</v>
      </c>
      <c r="BG6" s="223">
        <f t="shared" ref="BG6:BG44" si="20">IF(SUM(T6:T8)&gt;=10.5,10,IF(SUM(T6:T8)&gt;=8.5,5,0))</f>
        <v>10</v>
      </c>
      <c r="BH6" s="223">
        <f t="shared" ref="BH6:BH44" si="21">IF(SUM(U6:U8)&gt;=10.5,10,IF(SUM(U6:U8)&gt;=8.5,5,0))</f>
        <v>10</v>
      </c>
      <c r="BI6" s="223">
        <f t="shared" ref="BI6:BI44" si="22">IF(SUM(V6:V8)&gt;=10.5,10,IF(SUM(V6:V8)&gt;=8.5,5,0))</f>
        <v>10</v>
      </c>
      <c r="BJ6" s="223">
        <f t="shared" ref="BJ6:BJ44" si="23">IF(SUM(W6:W8)&gt;=10.5,10,IF(SUM(W6:W8)&gt;=8.5,5,0))</f>
        <v>10</v>
      </c>
      <c r="BK6" s="223">
        <f t="shared" ref="BK6:BK44" si="24">IF(SUM(X6:X8)&gt;=10.5,10,IF(SUM(X6:X8)&gt;=8.5,5,0))</f>
        <v>10</v>
      </c>
      <c r="BL6" s="223">
        <f t="shared" ref="BL6:BL44" si="25">IF(SUM(Y6:Y8)&gt;=10.5,10,IF(SUM(Y6:Y8)&gt;=8.5,5,0))</f>
        <v>10</v>
      </c>
      <c r="BM6" s="223">
        <f t="shared" ref="BM6:BM44" si="26">IF(SUM(Z6:Z8)&gt;=10.5,10,IF(SUM(Z6:Z8)&gt;=8.5,5,0))</f>
        <v>10</v>
      </c>
      <c r="BN6" s="223">
        <f t="shared" ref="BN6:BN44" si="27">IF(SUM(AA6:AA8)&gt;=10.5,10,IF(SUM(AA6:AA8)&gt;=8.5,5,0))</f>
        <v>10</v>
      </c>
      <c r="BO6" s="223">
        <f t="shared" ref="BO6:BO44" si="28">IF(SUM(AB6:AB8)&gt;=10.5,10,IF(SUM(AB6:AB8)&gt;=8.5,5,0))</f>
        <v>10</v>
      </c>
      <c r="BP6" s="223">
        <f t="shared" ref="BP6:BP44" si="29">IF(SUM(AC6:AC8)&gt;=10.5,10,IF(SUM(AC6:AC8)&gt;=8.5,5,0))</f>
        <v>5</v>
      </c>
      <c r="BQ6" s="223">
        <f t="shared" ref="BQ6:BQ44" si="30">IF(SUM(AD6:AD8)&gt;=10.5,10,IF(SUM(AD6:AD8)&gt;=8.5,5,0))</f>
        <v>10</v>
      </c>
      <c r="BR6" s="223">
        <f t="shared" ref="BR6:BR44" si="31">IF(SUM(AE6:AE8)&gt;=10.5,10,IF(SUM(AE6:AE8)&gt;=8.5,5,0))</f>
        <v>10</v>
      </c>
      <c r="BS6" s="223">
        <f t="shared" ref="BS6:BS44" si="32">IF(SUM(AF6:AF8)&gt;=10.5,10,IF(SUM(AF6:AF8)&gt;=8.5,5,0))</f>
        <v>10</v>
      </c>
      <c r="BT6" s="223">
        <f t="shared" ref="BT6:BT44" si="33">IF(SUM(AG6:AG8)&gt;=10.5,10,IF(SUM(AG6:AG8)&gt;=8.5,5,0))</f>
        <v>10</v>
      </c>
      <c r="BU6" s="223">
        <f t="shared" ref="BU6:BU44" si="34">IF(SUM(AH6:AH8)&gt;=10.5,10,IF(SUM(AH6:AH8)&gt;=8.5,5,0))</f>
        <v>0</v>
      </c>
    </row>
    <row r="7" ht="30" customHeight="1" spans="1:73">
      <c r="A7" s="75" t="s">
        <v>15</v>
      </c>
      <c r="B7" s="83"/>
      <c r="C7" s="77" t="s">
        <v>18</v>
      </c>
      <c r="D7" s="78">
        <v>4</v>
      </c>
      <c r="E7" s="78">
        <v>4</v>
      </c>
      <c r="F7" s="78">
        <v>4</v>
      </c>
      <c r="G7" s="78">
        <v>4</v>
      </c>
      <c r="H7" s="78">
        <v>4</v>
      </c>
      <c r="I7" s="78">
        <v>4</v>
      </c>
      <c r="J7" s="78">
        <v>4</v>
      </c>
      <c r="K7" s="78">
        <v>4</v>
      </c>
      <c r="L7" s="78">
        <v>4</v>
      </c>
      <c r="M7" s="78">
        <v>4</v>
      </c>
      <c r="N7" s="78">
        <v>4</v>
      </c>
      <c r="O7" s="78">
        <v>4</v>
      </c>
      <c r="P7" s="78">
        <v>4</v>
      </c>
      <c r="Q7" s="78">
        <v>4</v>
      </c>
      <c r="R7" s="78">
        <v>4</v>
      </c>
      <c r="S7" s="78">
        <v>4</v>
      </c>
      <c r="T7" s="78">
        <v>4</v>
      </c>
      <c r="U7" s="78">
        <v>4</v>
      </c>
      <c r="V7" s="78">
        <v>4</v>
      </c>
      <c r="W7" s="78">
        <v>4</v>
      </c>
      <c r="X7" s="78">
        <v>4</v>
      </c>
      <c r="Y7" s="78">
        <v>4</v>
      </c>
      <c r="Z7" s="78">
        <v>4</v>
      </c>
      <c r="AA7" s="78">
        <v>4</v>
      </c>
      <c r="AB7" s="78">
        <v>4</v>
      </c>
      <c r="AC7" s="78">
        <v>4</v>
      </c>
      <c r="AD7" s="78">
        <v>4</v>
      </c>
      <c r="AE7" s="78">
        <v>4</v>
      </c>
      <c r="AF7" s="78">
        <v>4</v>
      </c>
      <c r="AG7" s="78">
        <v>4</v>
      </c>
      <c r="AH7" s="78"/>
      <c r="AI7" s="106"/>
      <c r="AJ7" s="107"/>
      <c r="AK7" s="107"/>
      <c r="AL7" s="107"/>
      <c r="AM7" s="107"/>
      <c r="AO7" s="223">
        <f t="shared" si="2"/>
        <v>0</v>
      </c>
      <c r="AP7" s="223">
        <f t="shared" si="3"/>
        <v>250</v>
      </c>
      <c r="AQ7" s="223">
        <f t="shared" si="4"/>
        <v>10</v>
      </c>
      <c r="AR7" s="223">
        <f t="shared" si="5"/>
        <v>10</v>
      </c>
      <c r="AS7" s="223">
        <f t="shared" si="6"/>
        <v>10</v>
      </c>
      <c r="AT7" s="223">
        <f t="shared" si="7"/>
        <v>10</v>
      </c>
      <c r="AU7" s="223">
        <f t="shared" si="8"/>
        <v>5</v>
      </c>
      <c r="AV7" s="223">
        <f t="shared" si="9"/>
        <v>10</v>
      </c>
      <c r="AW7" s="223">
        <f t="shared" si="10"/>
        <v>10</v>
      </c>
      <c r="AX7" s="223">
        <f t="shared" si="11"/>
        <v>10</v>
      </c>
      <c r="AY7" s="223">
        <f t="shared" si="12"/>
        <v>10</v>
      </c>
      <c r="AZ7" s="223">
        <f t="shared" si="13"/>
        <v>10</v>
      </c>
      <c r="BA7" s="223">
        <f t="shared" si="14"/>
        <v>10</v>
      </c>
      <c r="BB7" s="223">
        <f t="shared" si="15"/>
        <v>0</v>
      </c>
      <c r="BC7" s="223">
        <f t="shared" si="16"/>
        <v>0</v>
      </c>
      <c r="BD7" s="223">
        <f t="shared" si="17"/>
        <v>0</v>
      </c>
      <c r="BE7" s="223">
        <f t="shared" si="18"/>
        <v>0</v>
      </c>
      <c r="BF7" s="223">
        <f t="shared" si="19"/>
        <v>10</v>
      </c>
      <c r="BG7" s="223">
        <f t="shared" si="20"/>
        <v>10</v>
      </c>
      <c r="BH7" s="223">
        <f t="shared" si="21"/>
        <v>10</v>
      </c>
      <c r="BI7" s="223">
        <f t="shared" si="22"/>
        <v>10</v>
      </c>
      <c r="BJ7" s="223">
        <f t="shared" si="23"/>
        <v>10</v>
      </c>
      <c r="BK7" s="223">
        <f t="shared" si="24"/>
        <v>10</v>
      </c>
      <c r="BL7" s="223">
        <f t="shared" si="25"/>
        <v>10</v>
      </c>
      <c r="BM7" s="223">
        <f t="shared" si="26"/>
        <v>10</v>
      </c>
      <c r="BN7" s="223">
        <f t="shared" si="27"/>
        <v>10</v>
      </c>
      <c r="BO7" s="223">
        <f t="shared" si="28"/>
        <v>10</v>
      </c>
      <c r="BP7" s="223">
        <f t="shared" si="29"/>
        <v>5</v>
      </c>
      <c r="BQ7" s="223">
        <f t="shared" si="30"/>
        <v>10</v>
      </c>
      <c r="BR7" s="223">
        <f t="shared" si="31"/>
        <v>10</v>
      </c>
      <c r="BS7" s="223">
        <f t="shared" si="32"/>
        <v>10</v>
      </c>
      <c r="BT7" s="223">
        <f t="shared" si="33"/>
        <v>10</v>
      </c>
      <c r="BU7" s="223">
        <f t="shared" si="34"/>
        <v>0</v>
      </c>
    </row>
    <row r="8" ht="30" customHeight="1" spans="1:73">
      <c r="A8" s="75" t="s">
        <v>15</v>
      </c>
      <c r="B8" s="84"/>
      <c r="C8" s="81" t="s">
        <v>10</v>
      </c>
      <c r="D8" s="81">
        <v>3</v>
      </c>
      <c r="E8" s="81">
        <v>5</v>
      </c>
      <c r="F8" s="81">
        <v>5</v>
      </c>
      <c r="G8" s="81">
        <v>5</v>
      </c>
      <c r="H8" s="81">
        <v>0.5</v>
      </c>
      <c r="I8" s="81">
        <v>5</v>
      </c>
      <c r="J8" s="81">
        <v>5</v>
      </c>
      <c r="K8" s="81">
        <v>5</v>
      </c>
      <c r="L8" s="81">
        <v>4</v>
      </c>
      <c r="M8" s="81">
        <v>5</v>
      </c>
      <c r="N8" s="81">
        <v>3</v>
      </c>
      <c r="O8" s="81">
        <v>0.5</v>
      </c>
      <c r="P8" s="81">
        <v>3</v>
      </c>
      <c r="Q8" s="81">
        <v>3</v>
      </c>
      <c r="R8" s="81">
        <v>3</v>
      </c>
      <c r="S8" s="81">
        <v>5</v>
      </c>
      <c r="T8" s="81">
        <v>5</v>
      </c>
      <c r="U8" s="81">
        <v>4</v>
      </c>
      <c r="V8" s="78">
        <v>3</v>
      </c>
      <c r="W8" s="81">
        <v>5</v>
      </c>
      <c r="X8" s="81">
        <v>5</v>
      </c>
      <c r="Y8" s="81">
        <v>5</v>
      </c>
      <c r="Z8" s="81">
        <v>5</v>
      </c>
      <c r="AA8" s="81">
        <v>5</v>
      </c>
      <c r="AB8" s="81">
        <v>5</v>
      </c>
      <c r="AC8" s="81">
        <v>0.5</v>
      </c>
      <c r="AD8" s="81">
        <v>5</v>
      </c>
      <c r="AE8" s="81">
        <v>5</v>
      </c>
      <c r="AF8" s="81">
        <v>4</v>
      </c>
      <c r="AG8" s="81">
        <v>5</v>
      </c>
      <c r="AH8" s="81"/>
      <c r="AI8" s="108"/>
      <c r="AJ8" s="109"/>
      <c r="AK8" s="109"/>
      <c r="AL8" s="109"/>
      <c r="AM8" s="109"/>
      <c r="AO8" s="223">
        <f t="shared" si="2"/>
        <v>0</v>
      </c>
      <c r="AP8" s="223">
        <f t="shared" si="3"/>
        <v>245</v>
      </c>
      <c r="AQ8" s="223">
        <f t="shared" si="4"/>
        <v>10</v>
      </c>
      <c r="AR8" s="223">
        <f t="shared" si="5"/>
        <v>10</v>
      </c>
      <c r="AS8" s="223">
        <f t="shared" si="6"/>
        <v>10</v>
      </c>
      <c r="AT8" s="223">
        <f t="shared" si="7"/>
        <v>10</v>
      </c>
      <c r="AU8" s="223">
        <f t="shared" si="8"/>
        <v>0</v>
      </c>
      <c r="AV8" s="223">
        <f t="shared" si="9"/>
        <v>10</v>
      </c>
      <c r="AW8" s="223">
        <f t="shared" si="10"/>
        <v>10</v>
      </c>
      <c r="AX8" s="223">
        <f t="shared" si="11"/>
        <v>10</v>
      </c>
      <c r="AY8" s="223">
        <f t="shared" si="12"/>
        <v>10</v>
      </c>
      <c r="AZ8" s="223">
        <f t="shared" si="13"/>
        <v>10</v>
      </c>
      <c r="BA8" s="223">
        <f t="shared" si="14"/>
        <v>10</v>
      </c>
      <c r="BB8" s="223">
        <f t="shared" si="15"/>
        <v>0</v>
      </c>
      <c r="BC8" s="223">
        <f t="shared" si="16"/>
        <v>0</v>
      </c>
      <c r="BD8" s="223">
        <f t="shared" si="17"/>
        <v>0</v>
      </c>
      <c r="BE8" s="223">
        <f t="shared" si="18"/>
        <v>0</v>
      </c>
      <c r="BF8" s="223">
        <f t="shared" si="19"/>
        <v>10</v>
      </c>
      <c r="BG8" s="223">
        <f t="shared" si="20"/>
        <v>10</v>
      </c>
      <c r="BH8" s="223">
        <f t="shared" si="21"/>
        <v>10</v>
      </c>
      <c r="BI8" s="223">
        <f t="shared" si="22"/>
        <v>10</v>
      </c>
      <c r="BJ8" s="223">
        <f t="shared" si="23"/>
        <v>10</v>
      </c>
      <c r="BK8" s="223">
        <f t="shared" si="24"/>
        <v>10</v>
      </c>
      <c r="BL8" s="223">
        <f t="shared" si="25"/>
        <v>10</v>
      </c>
      <c r="BM8" s="223">
        <f t="shared" si="26"/>
        <v>10</v>
      </c>
      <c r="BN8" s="223">
        <f t="shared" si="27"/>
        <v>10</v>
      </c>
      <c r="BO8" s="223">
        <f t="shared" si="28"/>
        <v>10</v>
      </c>
      <c r="BP8" s="223">
        <f t="shared" si="29"/>
        <v>5</v>
      </c>
      <c r="BQ8" s="223">
        <f t="shared" si="30"/>
        <v>10</v>
      </c>
      <c r="BR8" s="223">
        <f t="shared" si="31"/>
        <v>10</v>
      </c>
      <c r="BS8" s="223">
        <f t="shared" si="32"/>
        <v>10</v>
      </c>
      <c r="BT8" s="223">
        <f t="shared" si="33"/>
        <v>10</v>
      </c>
      <c r="BU8" s="223">
        <f t="shared" si="34"/>
        <v>0</v>
      </c>
    </row>
    <row r="9" ht="30" customHeight="1" spans="1:73">
      <c r="A9" s="75" t="s">
        <v>19</v>
      </c>
      <c r="B9" s="82" t="s">
        <v>20</v>
      </c>
      <c r="C9" s="77" t="s">
        <v>17</v>
      </c>
      <c r="D9" s="78">
        <v>4</v>
      </c>
      <c r="E9" s="78">
        <v>4</v>
      </c>
      <c r="F9" s="78">
        <v>4</v>
      </c>
      <c r="G9" s="78">
        <v>4</v>
      </c>
      <c r="H9" s="78">
        <v>4</v>
      </c>
      <c r="I9" s="78">
        <v>4</v>
      </c>
      <c r="J9" s="78">
        <v>4</v>
      </c>
      <c r="K9" s="78">
        <v>4</v>
      </c>
      <c r="L9" s="78">
        <v>4</v>
      </c>
      <c r="M9" s="78">
        <v>4</v>
      </c>
      <c r="N9" s="78">
        <v>4</v>
      </c>
      <c r="O9" s="78" t="s">
        <v>21</v>
      </c>
      <c r="P9" s="78" t="s">
        <v>21</v>
      </c>
      <c r="Q9" s="78" t="s">
        <v>21</v>
      </c>
      <c r="R9" s="78">
        <v>0</v>
      </c>
      <c r="S9" s="78">
        <v>4</v>
      </c>
      <c r="T9" s="78">
        <v>4</v>
      </c>
      <c r="U9" s="78">
        <v>4</v>
      </c>
      <c r="V9" s="78">
        <v>4</v>
      </c>
      <c r="W9" s="78">
        <v>4</v>
      </c>
      <c r="X9" s="78">
        <v>4</v>
      </c>
      <c r="Y9" s="78">
        <v>4</v>
      </c>
      <c r="Z9" s="78">
        <v>4</v>
      </c>
      <c r="AA9" s="78">
        <v>4</v>
      </c>
      <c r="AB9" s="78">
        <v>4</v>
      </c>
      <c r="AC9" s="78">
        <v>4</v>
      </c>
      <c r="AD9" s="78">
        <v>4</v>
      </c>
      <c r="AE9" s="78">
        <v>4</v>
      </c>
      <c r="AF9" s="78">
        <v>4</v>
      </c>
      <c r="AG9" s="78">
        <v>4</v>
      </c>
      <c r="AH9" s="78"/>
      <c r="AI9" s="104"/>
      <c r="AJ9" s="105">
        <f t="shared" ref="AJ9" si="35">SUM(D9:F10,I9:M10,P9:T10,W9:AA10,AD9:AH10)/8</f>
        <v>19</v>
      </c>
      <c r="AK9" s="105">
        <f t="shared" ref="AK9" si="36">SUM(D11:F11,I11:M11,P11:T11,W11:AA11,AD11:AH11)/8</f>
        <v>11.5</v>
      </c>
      <c r="AL9" s="105">
        <f t="shared" ref="AL9" si="37">SUM(G9:H11,N9:O11,U9:V11,AB9:AC11)/8</f>
        <v>8.5</v>
      </c>
      <c r="AM9" s="105">
        <f t="shared" ref="AM9" si="38">SUM(D9:AH11)/8+(AI9)/8</f>
        <v>39</v>
      </c>
      <c r="AO9" s="223" t="str">
        <f t="shared" si="2"/>
        <v>宫能武0003114</v>
      </c>
      <c r="AP9" s="223">
        <f t="shared" si="3"/>
        <v>235</v>
      </c>
      <c r="AQ9" s="223">
        <f t="shared" si="4"/>
        <v>10</v>
      </c>
      <c r="AR9" s="223">
        <f t="shared" si="5"/>
        <v>10</v>
      </c>
      <c r="AS9" s="223">
        <f t="shared" si="6"/>
        <v>10</v>
      </c>
      <c r="AT9" s="223">
        <f t="shared" si="7"/>
        <v>10</v>
      </c>
      <c r="AU9" s="223">
        <f t="shared" si="8"/>
        <v>0</v>
      </c>
      <c r="AV9" s="223">
        <f t="shared" si="9"/>
        <v>10</v>
      </c>
      <c r="AW9" s="223">
        <f t="shared" si="10"/>
        <v>10</v>
      </c>
      <c r="AX9" s="223">
        <f t="shared" si="11"/>
        <v>10</v>
      </c>
      <c r="AY9" s="223">
        <f t="shared" si="12"/>
        <v>10</v>
      </c>
      <c r="AZ9" s="223">
        <f t="shared" si="13"/>
        <v>10</v>
      </c>
      <c r="BA9" s="223">
        <f t="shared" si="14"/>
        <v>5</v>
      </c>
      <c r="BB9" s="223">
        <f t="shared" si="15"/>
        <v>0</v>
      </c>
      <c r="BC9" s="223">
        <f t="shared" si="16"/>
        <v>0</v>
      </c>
      <c r="BD9" s="223">
        <f t="shared" si="17"/>
        <v>0</v>
      </c>
      <c r="BE9" s="223">
        <f t="shared" si="18"/>
        <v>0</v>
      </c>
      <c r="BF9" s="223">
        <f t="shared" si="19"/>
        <v>10</v>
      </c>
      <c r="BG9" s="223">
        <f t="shared" si="20"/>
        <v>10</v>
      </c>
      <c r="BH9" s="223">
        <f t="shared" si="21"/>
        <v>10</v>
      </c>
      <c r="BI9" s="223">
        <f t="shared" si="22"/>
        <v>5</v>
      </c>
      <c r="BJ9" s="223">
        <f t="shared" si="23"/>
        <v>10</v>
      </c>
      <c r="BK9" s="223">
        <f t="shared" si="24"/>
        <v>10</v>
      </c>
      <c r="BL9" s="223">
        <f t="shared" si="25"/>
        <v>10</v>
      </c>
      <c r="BM9" s="223">
        <f t="shared" si="26"/>
        <v>10</v>
      </c>
      <c r="BN9" s="223">
        <f t="shared" si="27"/>
        <v>10</v>
      </c>
      <c r="BO9" s="223">
        <f t="shared" si="28"/>
        <v>10</v>
      </c>
      <c r="BP9" s="223">
        <f t="shared" si="29"/>
        <v>5</v>
      </c>
      <c r="BQ9" s="223">
        <f t="shared" si="30"/>
        <v>10</v>
      </c>
      <c r="BR9" s="223">
        <f t="shared" si="31"/>
        <v>10</v>
      </c>
      <c r="BS9" s="223">
        <f t="shared" si="32"/>
        <v>10</v>
      </c>
      <c r="BT9" s="223">
        <f t="shared" si="33"/>
        <v>10</v>
      </c>
      <c r="BU9" s="223">
        <f t="shared" si="34"/>
        <v>0</v>
      </c>
    </row>
    <row r="10" ht="30" customHeight="1" spans="1:73">
      <c r="A10" s="75" t="s">
        <v>19</v>
      </c>
      <c r="B10" s="83"/>
      <c r="C10" s="77" t="s">
        <v>18</v>
      </c>
      <c r="D10" s="78">
        <v>4</v>
      </c>
      <c r="E10" s="78">
        <v>4</v>
      </c>
      <c r="F10" s="78">
        <v>4</v>
      </c>
      <c r="G10" s="78">
        <v>4</v>
      </c>
      <c r="H10" s="78">
        <v>2</v>
      </c>
      <c r="I10" s="78">
        <v>4</v>
      </c>
      <c r="J10" s="78">
        <v>4</v>
      </c>
      <c r="K10" s="78">
        <v>4</v>
      </c>
      <c r="L10" s="78">
        <v>4</v>
      </c>
      <c r="M10" s="78">
        <v>4</v>
      </c>
      <c r="N10" s="78">
        <v>4</v>
      </c>
      <c r="O10" s="78" t="s">
        <v>21</v>
      </c>
      <c r="P10" s="78" t="s">
        <v>21</v>
      </c>
      <c r="Q10" s="78" t="s">
        <v>21</v>
      </c>
      <c r="R10" s="78">
        <v>0</v>
      </c>
      <c r="S10" s="78">
        <v>4</v>
      </c>
      <c r="T10" s="78">
        <v>4</v>
      </c>
      <c r="U10" s="78">
        <v>4</v>
      </c>
      <c r="V10" s="78">
        <v>4</v>
      </c>
      <c r="W10" s="78">
        <v>4</v>
      </c>
      <c r="X10" s="78">
        <v>4</v>
      </c>
      <c r="Y10" s="78">
        <v>4</v>
      </c>
      <c r="Z10" s="78">
        <v>4</v>
      </c>
      <c r="AA10" s="78">
        <v>4</v>
      </c>
      <c r="AB10" s="78">
        <v>4</v>
      </c>
      <c r="AC10" s="78">
        <v>4</v>
      </c>
      <c r="AD10" s="78">
        <v>4</v>
      </c>
      <c r="AE10" s="78">
        <v>4</v>
      </c>
      <c r="AF10" s="78">
        <v>4</v>
      </c>
      <c r="AG10" s="78">
        <v>4</v>
      </c>
      <c r="AH10" s="78"/>
      <c r="AI10" s="106"/>
      <c r="AJ10" s="107"/>
      <c r="AK10" s="107"/>
      <c r="AL10" s="107"/>
      <c r="AM10" s="107"/>
      <c r="AO10" s="223">
        <f t="shared" si="2"/>
        <v>0</v>
      </c>
      <c r="AP10" s="223">
        <f t="shared" si="3"/>
        <v>230</v>
      </c>
      <c r="AQ10" s="223">
        <f t="shared" si="4"/>
        <v>10</v>
      </c>
      <c r="AR10" s="223">
        <f t="shared" si="5"/>
        <v>10</v>
      </c>
      <c r="AS10" s="223">
        <f t="shared" si="6"/>
        <v>10</v>
      </c>
      <c r="AT10" s="223">
        <f t="shared" si="7"/>
        <v>10</v>
      </c>
      <c r="AU10" s="223">
        <f t="shared" si="8"/>
        <v>0</v>
      </c>
      <c r="AV10" s="223">
        <f t="shared" si="9"/>
        <v>10</v>
      </c>
      <c r="AW10" s="223">
        <f t="shared" si="10"/>
        <v>10</v>
      </c>
      <c r="AX10" s="223">
        <f t="shared" si="11"/>
        <v>10</v>
      </c>
      <c r="AY10" s="223">
        <f t="shared" si="12"/>
        <v>10</v>
      </c>
      <c r="AZ10" s="223">
        <f t="shared" si="13"/>
        <v>10</v>
      </c>
      <c r="BA10" s="223">
        <f t="shared" si="14"/>
        <v>5</v>
      </c>
      <c r="BB10" s="223">
        <f t="shared" si="15"/>
        <v>0</v>
      </c>
      <c r="BC10" s="223">
        <f t="shared" si="16"/>
        <v>0</v>
      </c>
      <c r="BD10" s="223">
        <f t="shared" si="17"/>
        <v>0</v>
      </c>
      <c r="BE10" s="223">
        <f t="shared" si="18"/>
        <v>0</v>
      </c>
      <c r="BF10" s="223">
        <f t="shared" si="19"/>
        <v>10</v>
      </c>
      <c r="BG10" s="223">
        <f t="shared" si="20"/>
        <v>10</v>
      </c>
      <c r="BH10" s="223">
        <f t="shared" si="21"/>
        <v>10</v>
      </c>
      <c r="BI10" s="223">
        <f t="shared" si="22"/>
        <v>0</v>
      </c>
      <c r="BJ10" s="223">
        <f t="shared" si="23"/>
        <v>10</v>
      </c>
      <c r="BK10" s="223">
        <f t="shared" si="24"/>
        <v>10</v>
      </c>
      <c r="BL10" s="223">
        <f t="shared" si="25"/>
        <v>10</v>
      </c>
      <c r="BM10" s="223">
        <f t="shared" si="26"/>
        <v>10</v>
      </c>
      <c r="BN10" s="223">
        <f t="shared" si="27"/>
        <v>10</v>
      </c>
      <c r="BO10" s="223">
        <f t="shared" si="28"/>
        <v>10</v>
      </c>
      <c r="BP10" s="223">
        <f t="shared" si="29"/>
        <v>5</v>
      </c>
      <c r="BQ10" s="223">
        <f t="shared" si="30"/>
        <v>10</v>
      </c>
      <c r="BR10" s="223">
        <f t="shared" si="31"/>
        <v>10</v>
      </c>
      <c r="BS10" s="223">
        <f t="shared" si="32"/>
        <v>10</v>
      </c>
      <c r="BT10" s="223">
        <f t="shared" si="33"/>
        <v>10</v>
      </c>
      <c r="BU10" s="223">
        <f t="shared" si="34"/>
        <v>0</v>
      </c>
    </row>
    <row r="11" ht="30" customHeight="1" spans="1:73">
      <c r="A11" s="75" t="s">
        <v>19</v>
      </c>
      <c r="B11" s="84"/>
      <c r="C11" s="81" t="s">
        <v>10</v>
      </c>
      <c r="D11" s="81">
        <v>3</v>
      </c>
      <c r="E11" s="81">
        <v>5</v>
      </c>
      <c r="F11" s="81">
        <v>5</v>
      </c>
      <c r="G11" s="81">
        <v>3</v>
      </c>
      <c r="H11" s="81">
        <v>0.5</v>
      </c>
      <c r="I11" s="81">
        <v>5</v>
      </c>
      <c r="J11" s="81">
        <v>5</v>
      </c>
      <c r="K11" s="81">
        <v>5</v>
      </c>
      <c r="L11" s="81">
        <v>4</v>
      </c>
      <c r="M11" s="81">
        <v>5</v>
      </c>
      <c r="N11" s="81">
        <v>0.5</v>
      </c>
      <c r="O11" s="81" t="s">
        <v>21</v>
      </c>
      <c r="P11" s="81" t="s">
        <v>21</v>
      </c>
      <c r="Q11" s="81" t="s">
        <v>21</v>
      </c>
      <c r="R11" s="81">
        <v>0</v>
      </c>
      <c r="S11" s="81">
        <v>5</v>
      </c>
      <c r="T11" s="81">
        <v>5</v>
      </c>
      <c r="U11" s="81">
        <v>4</v>
      </c>
      <c r="V11" s="78">
        <v>0.5</v>
      </c>
      <c r="W11" s="81">
        <v>5</v>
      </c>
      <c r="X11" s="81">
        <v>5</v>
      </c>
      <c r="Y11" s="81">
        <v>5</v>
      </c>
      <c r="Z11" s="81">
        <v>5</v>
      </c>
      <c r="AA11" s="81">
        <v>5</v>
      </c>
      <c r="AB11" s="81">
        <v>5</v>
      </c>
      <c r="AC11" s="81">
        <v>0.5</v>
      </c>
      <c r="AD11" s="81">
        <v>5</v>
      </c>
      <c r="AE11" s="81">
        <v>5</v>
      </c>
      <c r="AF11" s="81">
        <v>5</v>
      </c>
      <c r="AG11" s="81">
        <v>5</v>
      </c>
      <c r="AH11" s="81"/>
      <c r="AI11" s="108"/>
      <c r="AJ11" s="109"/>
      <c r="AK11" s="109"/>
      <c r="AL11" s="109"/>
      <c r="AM11" s="109"/>
      <c r="AO11" s="223">
        <f t="shared" si="2"/>
        <v>0</v>
      </c>
      <c r="AP11" s="223">
        <f t="shared" si="3"/>
        <v>235</v>
      </c>
      <c r="AQ11" s="223">
        <f t="shared" si="4"/>
        <v>10</v>
      </c>
      <c r="AR11" s="223">
        <f t="shared" si="5"/>
        <v>10</v>
      </c>
      <c r="AS11" s="223">
        <f t="shared" si="6"/>
        <v>10</v>
      </c>
      <c r="AT11" s="223">
        <f t="shared" si="7"/>
        <v>10</v>
      </c>
      <c r="AU11" s="223">
        <f t="shared" si="8"/>
        <v>5</v>
      </c>
      <c r="AV11" s="223">
        <f t="shared" si="9"/>
        <v>10</v>
      </c>
      <c r="AW11" s="223">
        <f t="shared" si="10"/>
        <v>10</v>
      </c>
      <c r="AX11" s="223">
        <f t="shared" si="11"/>
        <v>10</v>
      </c>
      <c r="AY11" s="223">
        <f t="shared" si="12"/>
        <v>10</v>
      </c>
      <c r="AZ11" s="223">
        <f t="shared" si="13"/>
        <v>10</v>
      </c>
      <c r="BA11" s="223">
        <f t="shared" si="14"/>
        <v>5</v>
      </c>
      <c r="BB11" s="223">
        <f t="shared" si="15"/>
        <v>0</v>
      </c>
      <c r="BC11" s="223">
        <f t="shared" si="16"/>
        <v>0</v>
      </c>
      <c r="BD11" s="223">
        <f t="shared" si="17"/>
        <v>0</v>
      </c>
      <c r="BE11" s="223">
        <f t="shared" si="18"/>
        <v>0</v>
      </c>
      <c r="BF11" s="223">
        <f t="shared" si="19"/>
        <v>10</v>
      </c>
      <c r="BG11" s="223">
        <f t="shared" si="20"/>
        <v>10</v>
      </c>
      <c r="BH11" s="223">
        <f t="shared" si="21"/>
        <v>10</v>
      </c>
      <c r="BI11" s="223">
        <f t="shared" si="22"/>
        <v>0</v>
      </c>
      <c r="BJ11" s="223">
        <f t="shared" si="23"/>
        <v>10</v>
      </c>
      <c r="BK11" s="223">
        <f t="shared" si="24"/>
        <v>10</v>
      </c>
      <c r="BL11" s="223">
        <f t="shared" si="25"/>
        <v>10</v>
      </c>
      <c r="BM11" s="223">
        <f t="shared" si="26"/>
        <v>10</v>
      </c>
      <c r="BN11" s="223">
        <f t="shared" si="27"/>
        <v>10</v>
      </c>
      <c r="BO11" s="223">
        <f t="shared" si="28"/>
        <v>10</v>
      </c>
      <c r="BP11" s="223">
        <f t="shared" si="29"/>
        <v>5</v>
      </c>
      <c r="BQ11" s="223">
        <f t="shared" si="30"/>
        <v>10</v>
      </c>
      <c r="BR11" s="223">
        <f t="shared" si="31"/>
        <v>10</v>
      </c>
      <c r="BS11" s="223">
        <f t="shared" si="32"/>
        <v>10</v>
      </c>
      <c r="BT11" s="223">
        <f t="shared" si="33"/>
        <v>10</v>
      </c>
      <c r="BU11" s="223">
        <f t="shared" si="34"/>
        <v>0</v>
      </c>
    </row>
    <row r="12" ht="30.75" customHeight="1" spans="1:73">
      <c r="A12" s="75" t="s">
        <v>22</v>
      </c>
      <c r="B12" s="82" t="s">
        <v>23</v>
      </c>
      <c r="C12" s="77" t="s">
        <v>17</v>
      </c>
      <c r="D12" s="78">
        <v>4</v>
      </c>
      <c r="E12" s="78">
        <v>4</v>
      </c>
      <c r="F12" s="78">
        <v>4</v>
      </c>
      <c r="G12" s="78">
        <v>4</v>
      </c>
      <c r="H12" s="78">
        <v>4</v>
      </c>
      <c r="I12" s="78">
        <v>4</v>
      </c>
      <c r="J12" s="78">
        <v>4</v>
      </c>
      <c r="K12" s="78">
        <v>4</v>
      </c>
      <c r="L12" s="78">
        <v>4</v>
      </c>
      <c r="M12" s="78">
        <v>4</v>
      </c>
      <c r="N12" s="78">
        <v>4</v>
      </c>
      <c r="O12" s="78">
        <v>4</v>
      </c>
      <c r="P12" s="78">
        <v>4</v>
      </c>
      <c r="Q12" s="78">
        <v>4</v>
      </c>
      <c r="R12" s="78">
        <v>4</v>
      </c>
      <c r="S12" s="78">
        <v>4</v>
      </c>
      <c r="T12" s="78">
        <v>4</v>
      </c>
      <c r="U12" s="78">
        <v>4</v>
      </c>
      <c r="V12" s="78" t="s">
        <v>21</v>
      </c>
      <c r="W12" s="78">
        <v>4</v>
      </c>
      <c r="X12" s="78">
        <v>4</v>
      </c>
      <c r="Y12" s="78">
        <v>4</v>
      </c>
      <c r="Z12" s="78">
        <v>4</v>
      </c>
      <c r="AA12" s="78">
        <v>4</v>
      </c>
      <c r="AB12" s="78">
        <v>4</v>
      </c>
      <c r="AC12" s="78">
        <v>4</v>
      </c>
      <c r="AD12" s="78">
        <v>4</v>
      </c>
      <c r="AE12" s="78">
        <v>4</v>
      </c>
      <c r="AF12" s="78">
        <v>4</v>
      </c>
      <c r="AG12" s="78">
        <v>4</v>
      </c>
      <c r="AH12" s="78"/>
      <c r="AI12" s="104"/>
      <c r="AJ12" s="105">
        <f t="shared" ref="AJ12" si="39">SUM(D12:F13,I12:M13,P12:T13,W12:AA13,AD12:AH13)/8</f>
        <v>22</v>
      </c>
      <c r="AK12" s="105">
        <f t="shared" ref="AK12" si="40">SUM(D14:F14,I14:M14,P14:T14,W14:AA14,AD14:AH14)/8</f>
        <v>12.5</v>
      </c>
      <c r="AL12" s="105">
        <f t="shared" ref="AL12" si="41">SUM(G12:H14,N12:O14,U12:V14,AB12:AC14)/8</f>
        <v>9.3125</v>
      </c>
      <c r="AM12" s="105">
        <f t="shared" ref="AM12" si="42">SUM(D12:AH14)/8+(AI12)/8</f>
        <v>43.8125</v>
      </c>
      <c r="AO12" s="223" t="str">
        <f t="shared" si="2"/>
        <v>黄敏     0003755  </v>
      </c>
      <c r="AP12" s="223">
        <f t="shared" si="3"/>
        <v>275</v>
      </c>
      <c r="AQ12" s="223">
        <f t="shared" si="4"/>
        <v>10</v>
      </c>
      <c r="AR12" s="223">
        <f t="shared" si="5"/>
        <v>10</v>
      </c>
      <c r="AS12" s="223">
        <f t="shared" si="6"/>
        <v>10</v>
      </c>
      <c r="AT12" s="223">
        <f t="shared" si="7"/>
        <v>10</v>
      </c>
      <c r="AU12" s="223">
        <f t="shared" si="8"/>
        <v>5</v>
      </c>
      <c r="AV12" s="223">
        <f t="shared" si="9"/>
        <v>10</v>
      </c>
      <c r="AW12" s="223">
        <f t="shared" si="10"/>
        <v>10</v>
      </c>
      <c r="AX12" s="223">
        <f t="shared" si="11"/>
        <v>10</v>
      </c>
      <c r="AY12" s="223">
        <f t="shared" si="12"/>
        <v>10</v>
      </c>
      <c r="AZ12" s="223">
        <f t="shared" si="13"/>
        <v>10</v>
      </c>
      <c r="BA12" s="223">
        <f t="shared" si="14"/>
        <v>10</v>
      </c>
      <c r="BB12" s="223">
        <f t="shared" si="15"/>
        <v>5</v>
      </c>
      <c r="BC12" s="223">
        <f t="shared" si="16"/>
        <v>10</v>
      </c>
      <c r="BD12" s="223">
        <f t="shared" si="17"/>
        <v>10</v>
      </c>
      <c r="BE12" s="223">
        <f t="shared" si="18"/>
        <v>10</v>
      </c>
      <c r="BF12" s="223">
        <f t="shared" si="19"/>
        <v>10</v>
      </c>
      <c r="BG12" s="223">
        <f t="shared" si="20"/>
        <v>10</v>
      </c>
      <c r="BH12" s="223">
        <f t="shared" si="21"/>
        <v>10</v>
      </c>
      <c r="BI12" s="223">
        <f t="shared" si="22"/>
        <v>0</v>
      </c>
      <c r="BJ12" s="223">
        <f t="shared" si="23"/>
        <v>10</v>
      </c>
      <c r="BK12" s="223">
        <f t="shared" si="24"/>
        <v>10</v>
      </c>
      <c r="BL12" s="223">
        <f t="shared" si="25"/>
        <v>10</v>
      </c>
      <c r="BM12" s="223">
        <f t="shared" si="26"/>
        <v>10</v>
      </c>
      <c r="BN12" s="223">
        <f t="shared" si="27"/>
        <v>10</v>
      </c>
      <c r="BO12" s="223">
        <f t="shared" si="28"/>
        <v>10</v>
      </c>
      <c r="BP12" s="223">
        <f t="shared" si="29"/>
        <v>5</v>
      </c>
      <c r="BQ12" s="223">
        <f t="shared" si="30"/>
        <v>10</v>
      </c>
      <c r="BR12" s="223">
        <f t="shared" si="31"/>
        <v>10</v>
      </c>
      <c r="BS12" s="223">
        <f t="shared" si="32"/>
        <v>10</v>
      </c>
      <c r="BT12" s="223">
        <f t="shared" si="33"/>
        <v>10</v>
      </c>
      <c r="BU12" s="223">
        <f t="shared" si="34"/>
        <v>0</v>
      </c>
    </row>
    <row r="13" ht="30.75" customHeight="1" spans="1:73">
      <c r="A13" s="75" t="s">
        <v>22</v>
      </c>
      <c r="B13" s="83"/>
      <c r="C13" s="77" t="s">
        <v>18</v>
      </c>
      <c r="D13" s="78">
        <v>4</v>
      </c>
      <c r="E13" s="78">
        <v>4</v>
      </c>
      <c r="F13" s="78">
        <v>4</v>
      </c>
      <c r="G13" s="78">
        <v>4</v>
      </c>
      <c r="H13" s="78">
        <v>4</v>
      </c>
      <c r="I13" s="78">
        <v>4</v>
      </c>
      <c r="J13" s="78">
        <v>4</v>
      </c>
      <c r="K13" s="78">
        <v>4</v>
      </c>
      <c r="L13" s="78">
        <v>4</v>
      </c>
      <c r="M13" s="78">
        <v>4</v>
      </c>
      <c r="N13" s="78">
        <v>4</v>
      </c>
      <c r="O13" s="78">
        <v>4</v>
      </c>
      <c r="P13" s="78">
        <v>4</v>
      </c>
      <c r="Q13" s="78">
        <v>4</v>
      </c>
      <c r="R13" s="78">
        <v>4</v>
      </c>
      <c r="S13" s="78">
        <v>4</v>
      </c>
      <c r="T13" s="78">
        <v>4</v>
      </c>
      <c r="U13" s="78">
        <v>4</v>
      </c>
      <c r="V13" s="78" t="s">
        <v>21</v>
      </c>
      <c r="W13" s="78">
        <v>4</v>
      </c>
      <c r="X13" s="78">
        <v>4</v>
      </c>
      <c r="Y13" s="78">
        <v>4</v>
      </c>
      <c r="Z13" s="78">
        <v>4</v>
      </c>
      <c r="AA13" s="78">
        <v>4</v>
      </c>
      <c r="AB13" s="78">
        <v>4</v>
      </c>
      <c r="AC13" s="78">
        <v>4</v>
      </c>
      <c r="AD13" s="78">
        <v>4</v>
      </c>
      <c r="AE13" s="78">
        <v>4</v>
      </c>
      <c r="AF13" s="78">
        <v>4</v>
      </c>
      <c r="AG13" s="78">
        <v>4</v>
      </c>
      <c r="AH13" s="78"/>
      <c r="AI13" s="106"/>
      <c r="AJ13" s="107"/>
      <c r="AK13" s="107"/>
      <c r="AL13" s="107"/>
      <c r="AM13" s="107"/>
      <c r="AO13" s="223">
        <f t="shared" si="2"/>
        <v>0</v>
      </c>
      <c r="AP13" s="223">
        <f t="shared" si="3"/>
        <v>275</v>
      </c>
      <c r="AQ13" s="223">
        <f t="shared" si="4"/>
        <v>10</v>
      </c>
      <c r="AR13" s="223">
        <f t="shared" si="5"/>
        <v>10</v>
      </c>
      <c r="AS13" s="223">
        <f t="shared" si="6"/>
        <v>10</v>
      </c>
      <c r="AT13" s="223">
        <f t="shared" si="7"/>
        <v>10</v>
      </c>
      <c r="AU13" s="223">
        <f t="shared" si="8"/>
        <v>5</v>
      </c>
      <c r="AV13" s="223">
        <f t="shared" si="9"/>
        <v>10</v>
      </c>
      <c r="AW13" s="223">
        <f t="shared" si="10"/>
        <v>10</v>
      </c>
      <c r="AX13" s="223">
        <f t="shared" si="11"/>
        <v>10</v>
      </c>
      <c r="AY13" s="223">
        <f t="shared" si="12"/>
        <v>10</v>
      </c>
      <c r="AZ13" s="223">
        <f t="shared" si="13"/>
        <v>10</v>
      </c>
      <c r="BA13" s="223">
        <f t="shared" si="14"/>
        <v>10</v>
      </c>
      <c r="BB13" s="223">
        <f t="shared" si="15"/>
        <v>5</v>
      </c>
      <c r="BC13" s="223">
        <f t="shared" si="16"/>
        <v>10</v>
      </c>
      <c r="BD13" s="223">
        <f t="shared" si="17"/>
        <v>10</v>
      </c>
      <c r="BE13" s="223">
        <f t="shared" si="18"/>
        <v>10</v>
      </c>
      <c r="BF13" s="223">
        <f t="shared" si="19"/>
        <v>10</v>
      </c>
      <c r="BG13" s="223">
        <f t="shared" si="20"/>
        <v>10</v>
      </c>
      <c r="BH13" s="223">
        <f t="shared" si="21"/>
        <v>10</v>
      </c>
      <c r="BI13" s="223">
        <f t="shared" si="22"/>
        <v>0</v>
      </c>
      <c r="BJ13" s="223">
        <f t="shared" si="23"/>
        <v>10</v>
      </c>
      <c r="BK13" s="223">
        <f t="shared" si="24"/>
        <v>10</v>
      </c>
      <c r="BL13" s="223">
        <f t="shared" si="25"/>
        <v>10</v>
      </c>
      <c r="BM13" s="223">
        <f t="shared" si="26"/>
        <v>10</v>
      </c>
      <c r="BN13" s="223">
        <f t="shared" si="27"/>
        <v>10</v>
      </c>
      <c r="BO13" s="223">
        <f t="shared" si="28"/>
        <v>10</v>
      </c>
      <c r="BP13" s="223">
        <f t="shared" si="29"/>
        <v>5</v>
      </c>
      <c r="BQ13" s="223">
        <f t="shared" si="30"/>
        <v>10</v>
      </c>
      <c r="BR13" s="223">
        <f t="shared" si="31"/>
        <v>10</v>
      </c>
      <c r="BS13" s="223">
        <f t="shared" si="32"/>
        <v>10</v>
      </c>
      <c r="BT13" s="223">
        <f t="shared" si="33"/>
        <v>10</v>
      </c>
      <c r="BU13" s="223">
        <f t="shared" si="34"/>
        <v>0</v>
      </c>
    </row>
    <row r="14" ht="30.75" customHeight="1" spans="1:73">
      <c r="A14" s="75" t="s">
        <v>22</v>
      </c>
      <c r="B14" s="84"/>
      <c r="C14" s="81" t="s">
        <v>10</v>
      </c>
      <c r="D14" s="81">
        <v>3</v>
      </c>
      <c r="E14" s="81">
        <v>5</v>
      </c>
      <c r="F14" s="81">
        <v>5</v>
      </c>
      <c r="G14" s="81">
        <v>5</v>
      </c>
      <c r="H14" s="81">
        <v>0.5</v>
      </c>
      <c r="I14" s="81">
        <v>5</v>
      </c>
      <c r="J14" s="81">
        <v>5</v>
      </c>
      <c r="K14" s="81">
        <v>5</v>
      </c>
      <c r="L14" s="81">
        <v>5</v>
      </c>
      <c r="M14" s="81">
        <v>3</v>
      </c>
      <c r="N14" s="81">
        <v>3</v>
      </c>
      <c r="O14" s="81">
        <v>0.5</v>
      </c>
      <c r="P14" s="81">
        <v>3</v>
      </c>
      <c r="Q14" s="81">
        <v>3</v>
      </c>
      <c r="R14" s="81">
        <v>3</v>
      </c>
      <c r="S14" s="81">
        <v>5</v>
      </c>
      <c r="T14" s="81">
        <v>5</v>
      </c>
      <c r="U14" s="81">
        <v>4</v>
      </c>
      <c r="V14" s="78" t="s">
        <v>21</v>
      </c>
      <c r="W14" s="81">
        <v>5</v>
      </c>
      <c r="X14" s="81">
        <v>5</v>
      </c>
      <c r="Y14" s="81">
        <v>5</v>
      </c>
      <c r="Z14" s="81">
        <v>5</v>
      </c>
      <c r="AA14" s="81">
        <v>5</v>
      </c>
      <c r="AB14" s="81">
        <v>5</v>
      </c>
      <c r="AC14" s="81">
        <v>0.5</v>
      </c>
      <c r="AD14" s="81">
        <v>5</v>
      </c>
      <c r="AE14" s="81">
        <v>5</v>
      </c>
      <c r="AF14" s="81">
        <v>5</v>
      </c>
      <c r="AG14" s="81">
        <v>5</v>
      </c>
      <c r="AH14" s="81"/>
      <c r="AI14" s="108"/>
      <c r="AJ14" s="109"/>
      <c r="AK14" s="109"/>
      <c r="AL14" s="109"/>
      <c r="AM14" s="109"/>
      <c r="AO14" s="223">
        <f t="shared" si="2"/>
        <v>0</v>
      </c>
      <c r="AP14" s="223">
        <f t="shared" si="3"/>
        <v>275</v>
      </c>
      <c r="AQ14" s="223">
        <f t="shared" si="4"/>
        <v>10</v>
      </c>
      <c r="AR14" s="223">
        <f t="shared" si="5"/>
        <v>10</v>
      </c>
      <c r="AS14" s="223">
        <f t="shared" si="6"/>
        <v>10</v>
      </c>
      <c r="AT14" s="223">
        <f t="shared" si="7"/>
        <v>10</v>
      </c>
      <c r="AU14" s="223">
        <f t="shared" si="8"/>
        <v>5</v>
      </c>
      <c r="AV14" s="223">
        <f t="shared" si="9"/>
        <v>10</v>
      </c>
      <c r="AW14" s="223">
        <f t="shared" si="10"/>
        <v>10</v>
      </c>
      <c r="AX14" s="223">
        <f t="shared" si="11"/>
        <v>10</v>
      </c>
      <c r="AY14" s="223">
        <f t="shared" si="12"/>
        <v>10</v>
      </c>
      <c r="AZ14" s="223">
        <f t="shared" si="13"/>
        <v>10</v>
      </c>
      <c r="BA14" s="223">
        <f t="shared" si="14"/>
        <v>10</v>
      </c>
      <c r="BB14" s="223">
        <f t="shared" si="15"/>
        <v>5</v>
      </c>
      <c r="BC14" s="223">
        <f t="shared" si="16"/>
        <v>10</v>
      </c>
      <c r="BD14" s="223">
        <f t="shared" si="17"/>
        <v>10</v>
      </c>
      <c r="BE14" s="223">
        <f t="shared" si="18"/>
        <v>10</v>
      </c>
      <c r="BF14" s="223">
        <f t="shared" si="19"/>
        <v>10</v>
      </c>
      <c r="BG14" s="223">
        <f t="shared" si="20"/>
        <v>10</v>
      </c>
      <c r="BH14" s="223">
        <f t="shared" si="21"/>
        <v>10</v>
      </c>
      <c r="BI14" s="223">
        <f t="shared" si="22"/>
        <v>0</v>
      </c>
      <c r="BJ14" s="223">
        <f t="shared" si="23"/>
        <v>10</v>
      </c>
      <c r="BK14" s="223">
        <f t="shared" si="24"/>
        <v>10</v>
      </c>
      <c r="BL14" s="223">
        <f t="shared" si="25"/>
        <v>10</v>
      </c>
      <c r="BM14" s="223">
        <f t="shared" si="26"/>
        <v>10</v>
      </c>
      <c r="BN14" s="223">
        <f t="shared" si="27"/>
        <v>10</v>
      </c>
      <c r="BO14" s="223">
        <f t="shared" si="28"/>
        <v>10</v>
      </c>
      <c r="BP14" s="223">
        <f t="shared" si="29"/>
        <v>5</v>
      </c>
      <c r="BQ14" s="223">
        <f t="shared" si="30"/>
        <v>10</v>
      </c>
      <c r="BR14" s="223">
        <f t="shared" si="31"/>
        <v>10</v>
      </c>
      <c r="BS14" s="223">
        <f t="shared" si="32"/>
        <v>10</v>
      </c>
      <c r="BT14" s="223">
        <f t="shared" si="33"/>
        <v>10</v>
      </c>
      <c r="BU14" s="223">
        <f t="shared" si="34"/>
        <v>0</v>
      </c>
    </row>
    <row r="15" ht="30.75" customHeight="1" spans="1:73">
      <c r="A15" s="75" t="s">
        <v>24</v>
      </c>
      <c r="B15" s="125" t="s">
        <v>25</v>
      </c>
      <c r="C15" s="178" t="s">
        <v>17</v>
      </c>
      <c r="D15" s="78">
        <v>4</v>
      </c>
      <c r="E15" s="78">
        <v>4</v>
      </c>
      <c r="F15" s="78">
        <v>4</v>
      </c>
      <c r="G15" s="78">
        <v>4</v>
      </c>
      <c r="H15" s="78">
        <v>4</v>
      </c>
      <c r="I15" s="78">
        <v>4</v>
      </c>
      <c r="J15" s="78">
        <v>4</v>
      </c>
      <c r="K15" s="78">
        <v>4</v>
      </c>
      <c r="L15" s="78">
        <v>4</v>
      </c>
      <c r="M15" s="78">
        <v>4</v>
      </c>
      <c r="N15" s="78">
        <v>4</v>
      </c>
      <c r="O15" s="78">
        <v>4</v>
      </c>
      <c r="P15" s="78">
        <v>4</v>
      </c>
      <c r="Q15" s="78">
        <v>4</v>
      </c>
      <c r="R15" s="78">
        <v>4</v>
      </c>
      <c r="S15" s="78">
        <v>4</v>
      </c>
      <c r="T15" s="78">
        <v>4</v>
      </c>
      <c r="U15" s="78">
        <v>4</v>
      </c>
      <c r="V15" s="78" t="s">
        <v>21</v>
      </c>
      <c r="W15" s="78">
        <v>4</v>
      </c>
      <c r="X15" s="78">
        <v>4</v>
      </c>
      <c r="Y15" s="78">
        <v>4</v>
      </c>
      <c r="Z15" s="78">
        <v>4</v>
      </c>
      <c r="AA15" s="78">
        <v>4</v>
      </c>
      <c r="AB15" s="78">
        <v>4</v>
      </c>
      <c r="AC15" s="78">
        <v>4</v>
      </c>
      <c r="AD15" s="78">
        <v>4</v>
      </c>
      <c r="AE15" s="78">
        <v>4</v>
      </c>
      <c r="AF15" s="78">
        <v>4</v>
      </c>
      <c r="AG15" s="78">
        <v>4</v>
      </c>
      <c r="AH15" s="78"/>
      <c r="AI15" s="104"/>
      <c r="AJ15" s="105">
        <f t="shared" ref="AJ15" si="43">SUM(D15:F16,I15:M16,P15:T16,W15:AA16,AD15:AH16)/8</f>
        <v>22</v>
      </c>
      <c r="AK15" s="105">
        <f t="shared" ref="AK15" si="44">SUM(D17:F17,I17:M17,P17:T17,W17:AA17,AD17:AH17)/8</f>
        <v>12.625</v>
      </c>
      <c r="AL15" s="105">
        <f t="shared" ref="AL15" si="45">SUM(G15:H17,N15:O17,U15:V17,AB15:AC17)/8</f>
        <v>9.3125</v>
      </c>
      <c r="AM15" s="105">
        <f t="shared" ref="AM15" si="46">SUM(D15:AH17)/8+(AI15)/8</f>
        <v>43.9375</v>
      </c>
      <c r="AO15" s="223" t="str">
        <f t="shared" si="2"/>
        <v>倪红0005565</v>
      </c>
      <c r="AP15" s="223">
        <f t="shared" si="3"/>
        <v>275</v>
      </c>
      <c r="AQ15" s="223">
        <f t="shared" si="4"/>
        <v>10</v>
      </c>
      <c r="AR15" s="223">
        <f t="shared" si="5"/>
        <v>10</v>
      </c>
      <c r="AS15" s="223">
        <f t="shared" si="6"/>
        <v>10</v>
      </c>
      <c r="AT15" s="223">
        <f t="shared" si="7"/>
        <v>10</v>
      </c>
      <c r="AU15" s="223">
        <f t="shared" si="8"/>
        <v>5</v>
      </c>
      <c r="AV15" s="223">
        <f t="shared" si="9"/>
        <v>10</v>
      </c>
      <c r="AW15" s="223">
        <f t="shared" si="10"/>
        <v>10</v>
      </c>
      <c r="AX15" s="223">
        <f t="shared" si="11"/>
        <v>10</v>
      </c>
      <c r="AY15" s="223">
        <f t="shared" si="12"/>
        <v>10</v>
      </c>
      <c r="AZ15" s="223">
        <f t="shared" si="13"/>
        <v>10</v>
      </c>
      <c r="BA15" s="223">
        <f t="shared" si="14"/>
        <v>10</v>
      </c>
      <c r="BB15" s="223">
        <f t="shared" si="15"/>
        <v>5</v>
      </c>
      <c r="BC15" s="223">
        <f t="shared" si="16"/>
        <v>10</v>
      </c>
      <c r="BD15" s="223">
        <f t="shared" si="17"/>
        <v>10</v>
      </c>
      <c r="BE15" s="223">
        <f t="shared" si="18"/>
        <v>10</v>
      </c>
      <c r="BF15" s="223">
        <f t="shared" si="19"/>
        <v>10</v>
      </c>
      <c r="BG15" s="223">
        <f t="shared" si="20"/>
        <v>10</v>
      </c>
      <c r="BH15" s="223">
        <f t="shared" si="21"/>
        <v>10</v>
      </c>
      <c r="BI15" s="223">
        <f t="shared" si="22"/>
        <v>0</v>
      </c>
      <c r="BJ15" s="223">
        <f t="shared" si="23"/>
        <v>10</v>
      </c>
      <c r="BK15" s="223">
        <f t="shared" si="24"/>
        <v>10</v>
      </c>
      <c r="BL15" s="223">
        <f t="shared" si="25"/>
        <v>10</v>
      </c>
      <c r="BM15" s="223">
        <f t="shared" si="26"/>
        <v>10</v>
      </c>
      <c r="BN15" s="223">
        <f t="shared" si="27"/>
        <v>10</v>
      </c>
      <c r="BO15" s="223">
        <f t="shared" si="28"/>
        <v>10</v>
      </c>
      <c r="BP15" s="223">
        <f t="shared" si="29"/>
        <v>5</v>
      </c>
      <c r="BQ15" s="223">
        <f t="shared" si="30"/>
        <v>10</v>
      </c>
      <c r="BR15" s="223">
        <f t="shared" si="31"/>
        <v>10</v>
      </c>
      <c r="BS15" s="223">
        <f t="shared" si="32"/>
        <v>10</v>
      </c>
      <c r="BT15" s="223">
        <f t="shared" si="33"/>
        <v>10</v>
      </c>
      <c r="BU15" s="223">
        <f t="shared" si="34"/>
        <v>0</v>
      </c>
    </row>
    <row r="16" ht="30.75" customHeight="1" spans="1:73">
      <c r="A16" s="75" t="s">
        <v>24</v>
      </c>
      <c r="B16" s="126"/>
      <c r="C16" s="178" t="s">
        <v>18</v>
      </c>
      <c r="D16" s="78">
        <v>4</v>
      </c>
      <c r="E16" s="78">
        <v>4</v>
      </c>
      <c r="F16" s="78">
        <v>4</v>
      </c>
      <c r="G16" s="78">
        <v>4</v>
      </c>
      <c r="H16" s="78">
        <v>4</v>
      </c>
      <c r="I16" s="78">
        <v>4</v>
      </c>
      <c r="J16" s="78">
        <v>4</v>
      </c>
      <c r="K16" s="78">
        <v>4</v>
      </c>
      <c r="L16" s="78">
        <v>4</v>
      </c>
      <c r="M16" s="78">
        <v>4</v>
      </c>
      <c r="N16" s="78">
        <v>4</v>
      </c>
      <c r="O16" s="78">
        <v>4</v>
      </c>
      <c r="P16" s="78">
        <v>4</v>
      </c>
      <c r="Q16" s="78">
        <v>4</v>
      </c>
      <c r="R16" s="78">
        <v>4</v>
      </c>
      <c r="S16" s="78">
        <v>4</v>
      </c>
      <c r="T16" s="78">
        <v>4</v>
      </c>
      <c r="U16" s="78">
        <v>4</v>
      </c>
      <c r="V16" s="78" t="s">
        <v>21</v>
      </c>
      <c r="W16" s="78">
        <v>4</v>
      </c>
      <c r="X16" s="78">
        <v>4</v>
      </c>
      <c r="Y16" s="78">
        <v>4</v>
      </c>
      <c r="Z16" s="78">
        <v>4</v>
      </c>
      <c r="AA16" s="78">
        <v>4</v>
      </c>
      <c r="AB16" s="78">
        <v>4</v>
      </c>
      <c r="AC16" s="78">
        <v>4</v>
      </c>
      <c r="AD16" s="78">
        <v>4</v>
      </c>
      <c r="AE16" s="78">
        <v>4</v>
      </c>
      <c r="AF16" s="78">
        <v>4</v>
      </c>
      <c r="AG16" s="78">
        <v>4</v>
      </c>
      <c r="AH16" s="78"/>
      <c r="AI16" s="106"/>
      <c r="AJ16" s="107"/>
      <c r="AK16" s="107"/>
      <c r="AL16" s="107"/>
      <c r="AM16" s="107"/>
      <c r="AO16" s="223">
        <f t="shared" si="2"/>
        <v>0</v>
      </c>
      <c r="AP16" s="223">
        <f t="shared" si="3"/>
        <v>210</v>
      </c>
      <c r="AQ16" s="223">
        <f t="shared" si="4"/>
        <v>10</v>
      </c>
      <c r="AR16" s="223">
        <f t="shared" si="5"/>
        <v>10</v>
      </c>
      <c r="AS16" s="223">
        <f t="shared" si="6"/>
        <v>10</v>
      </c>
      <c r="AT16" s="223">
        <f t="shared" si="7"/>
        <v>10</v>
      </c>
      <c r="AU16" s="223">
        <f t="shared" si="8"/>
        <v>5</v>
      </c>
      <c r="AV16" s="223">
        <f t="shared" si="9"/>
        <v>10</v>
      </c>
      <c r="AW16" s="223">
        <f t="shared" si="10"/>
        <v>10</v>
      </c>
      <c r="AX16" s="223">
        <f t="shared" si="11"/>
        <v>10</v>
      </c>
      <c r="AY16" s="223">
        <f t="shared" si="12"/>
        <v>10</v>
      </c>
      <c r="AZ16" s="223">
        <f t="shared" si="13"/>
        <v>10</v>
      </c>
      <c r="BA16" s="223">
        <f t="shared" si="14"/>
        <v>0</v>
      </c>
      <c r="BB16" s="223">
        <f t="shared" si="15"/>
        <v>5</v>
      </c>
      <c r="BC16" s="223">
        <f t="shared" si="16"/>
        <v>10</v>
      </c>
      <c r="BD16" s="223">
        <f t="shared" si="17"/>
        <v>10</v>
      </c>
      <c r="BE16" s="223">
        <f t="shared" si="18"/>
        <v>10</v>
      </c>
      <c r="BF16" s="223">
        <f t="shared" si="19"/>
        <v>10</v>
      </c>
      <c r="BG16" s="223">
        <f t="shared" si="20"/>
        <v>10</v>
      </c>
      <c r="BH16" s="223">
        <f t="shared" si="21"/>
        <v>10</v>
      </c>
      <c r="BI16" s="223">
        <f t="shared" si="22"/>
        <v>0</v>
      </c>
      <c r="BJ16" s="223">
        <f t="shared" si="23"/>
        <v>5</v>
      </c>
      <c r="BK16" s="223">
        <f t="shared" si="24"/>
        <v>5</v>
      </c>
      <c r="BL16" s="223">
        <f t="shared" si="25"/>
        <v>5</v>
      </c>
      <c r="BM16" s="223">
        <f t="shared" si="26"/>
        <v>5</v>
      </c>
      <c r="BN16" s="223">
        <f t="shared" si="27"/>
        <v>5</v>
      </c>
      <c r="BO16" s="223">
        <f t="shared" si="28"/>
        <v>5</v>
      </c>
      <c r="BP16" s="223">
        <f t="shared" si="29"/>
        <v>0</v>
      </c>
      <c r="BQ16" s="223">
        <f t="shared" si="30"/>
        <v>5</v>
      </c>
      <c r="BR16" s="223">
        <f t="shared" si="31"/>
        <v>5</v>
      </c>
      <c r="BS16" s="223">
        <f t="shared" si="32"/>
        <v>5</v>
      </c>
      <c r="BT16" s="223">
        <f t="shared" si="33"/>
        <v>5</v>
      </c>
      <c r="BU16" s="223">
        <f t="shared" si="34"/>
        <v>0</v>
      </c>
    </row>
    <row r="17" ht="30.75" customHeight="1" spans="1:73">
      <c r="A17" s="75" t="s">
        <v>24</v>
      </c>
      <c r="B17" s="127"/>
      <c r="C17" s="179" t="s">
        <v>10</v>
      </c>
      <c r="D17" s="81">
        <v>3</v>
      </c>
      <c r="E17" s="81">
        <v>5</v>
      </c>
      <c r="F17" s="81">
        <v>5</v>
      </c>
      <c r="G17" s="81">
        <v>5</v>
      </c>
      <c r="H17" s="81">
        <v>0.5</v>
      </c>
      <c r="I17" s="81">
        <v>5</v>
      </c>
      <c r="J17" s="81">
        <v>5</v>
      </c>
      <c r="K17" s="81">
        <v>5</v>
      </c>
      <c r="L17" s="81">
        <v>4</v>
      </c>
      <c r="M17" s="81">
        <v>5</v>
      </c>
      <c r="N17" s="81">
        <v>3</v>
      </c>
      <c r="O17" s="81">
        <v>0.5</v>
      </c>
      <c r="P17" s="81">
        <v>3</v>
      </c>
      <c r="Q17" s="81">
        <v>3</v>
      </c>
      <c r="R17" s="81">
        <v>3</v>
      </c>
      <c r="S17" s="81">
        <v>5</v>
      </c>
      <c r="T17" s="81">
        <v>5</v>
      </c>
      <c r="U17" s="81">
        <v>4</v>
      </c>
      <c r="V17" s="78" t="s">
        <v>21</v>
      </c>
      <c r="W17" s="81">
        <v>5</v>
      </c>
      <c r="X17" s="81">
        <v>5</v>
      </c>
      <c r="Y17" s="81">
        <v>5</v>
      </c>
      <c r="Z17" s="81">
        <v>5</v>
      </c>
      <c r="AA17" s="81">
        <v>5</v>
      </c>
      <c r="AB17" s="81">
        <v>5</v>
      </c>
      <c r="AC17" s="81">
        <v>0.5</v>
      </c>
      <c r="AD17" s="81">
        <v>5</v>
      </c>
      <c r="AE17" s="81">
        <v>5</v>
      </c>
      <c r="AF17" s="81">
        <v>5</v>
      </c>
      <c r="AG17" s="81">
        <v>5</v>
      </c>
      <c r="AH17" s="81"/>
      <c r="AI17" s="108"/>
      <c r="AJ17" s="109"/>
      <c r="AK17" s="109"/>
      <c r="AL17" s="109"/>
      <c r="AM17" s="109"/>
      <c r="AO17" s="223">
        <f t="shared" si="2"/>
        <v>0</v>
      </c>
      <c r="AP17" s="223">
        <f t="shared" si="3"/>
        <v>160</v>
      </c>
      <c r="AQ17" s="223">
        <f t="shared" si="4"/>
        <v>10</v>
      </c>
      <c r="AR17" s="223">
        <f t="shared" si="5"/>
        <v>10</v>
      </c>
      <c r="AS17" s="223">
        <f t="shared" si="6"/>
        <v>10</v>
      </c>
      <c r="AT17" s="223">
        <f t="shared" si="7"/>
        <v>10</v>
      </c>
      <c r="AU17" s="223">
        <f t="shared" si="8"/>
        <v>5</v>
      </c>
      <c r="AV17" s="223">
        <f t="shared" si="9"/>
        <v>10</v>
      </c>
      <c r="AW17" s="223">
        <f t="shared" si="10"/>
        <v>10</v>
      </c>
      <c r="AX17" s="223">
        <f t="shared" si="11"/>
        <v>10</v>
      </c>
      <c r="AY17" s="223">
        <f t="shared" si="12"/>
        <v>10</v>
      </c>
      <c r="AZ17" s="223">
        <f t="shared" si="13"/>
        <v>10</v>
      </c>
      <c r="BA17" s="223">
        <f t="shared" si="14"/>
        <v>0</v>
      </c>
      <c r="BB17" s="223">
        <f t="shared" si="15"/>
        <v>5</v>
      </c>
      <c r="BC17" s="223">
        <f t="shared" si="16"/>
        <v>10</v>
      </c>
      <c r="BD17" s="223">
        <f t="shared" si="17"/>
        <v>10</v>
      </c>
      <c r="BE17" s="223">
        <f t="shared" si="18"/>
        <v>10</v>
      </c>
      <c r="BF17" s="223">
        <f t="shared" si="19"/>
        <v>10</v>
      </c>
      <c r="BG17" s="223">
        <f t="shared" si="20"/>
        <v>10</v>
      </c>
      <c r="BH17" s="223">
        <f t="shared" si="21"/>
        <v>10</v>
      </c>
      <c r="BI17" s="223">
        <f t="shared" si="22"/>
        <v>0</v>
      </c>
      <c r="BJ17" s="223">
        <f t="shared" si="23"/>
        <v>0</v>
      </c>
      <c r="BK17" s="223">
        <f t="shared" si="24"/>
        <v>0</v>
      </c>
      <c r="BL17" s="223">
        <f t="shared" si="25"/>
        <v>0</v>
      </c>
      <c r="BM17" s="223">
        <f t="shared" si="26"/>
        <v>0</v>
      </c>
      <c r="BN17" s="223">
        <f t="shared" si="27"/>
        <v>0</v>
      </c>
      <c r="BO17" s="223">
        <f t="shared" si="28"/>
        <v>0</v>
      </c>
      <c r="BP17" s="223">
        <f t="shared" si="29"/>
        <v>0</v>
      </c>
      <c r="BQ17" s="223">
        <f t="shared" si="30"/>
        <v>0</v>
      </c>
      <c r="BR17" s="223">
        <f t="shared" si="31"/>
        <v>0</v>
      </c>
      <c r="BS17" s="223">
        <f t="shared" si="32"/>
        <v>0</v>
      </c>
      <c r="BT17" s="223">
        <f t="shared" si="33"/>
        <v>0</v>
      </c>
      <c r="BU17" s="223">
        <f t="shared" si="34"/>
        <v>0</v>
      </c>
    </row>
    <row r="18" ht="30" customHeight="1" spans="1:73">
      <c r="A18" s="75" t="s">
        <v>26</v>
      </c>
      <c r="B18" s="82" t="s">
        <v>27</v>
      </c>
      <c r="C18" s="77" t="s">
        <v>17</v>
      </c>
      <c r="D18" s="78">
        <v>4</v>
      </c>
      <c r="E18" s="78">
        <v>4</v>
      </c>
      <c r="F18" s="78">
        <v>4</v>
      </c>
      <c r="G18" s="78">
        <v>4</v>
      </c>
      <c r="H18" s="78">
        <v>4</v>
      </c>
      <c r="I18" s="78">
        <v>4</v>
      </c>
      <c r="J18" s="78">
        <v>4</v>
      </c>
      <c r="K18" s="78">
        <v>4</v>
      </c>
      <c r="L18" s="78">
        <v>4</v>
      </c>
      <c r="M18" s="78">
        <v>4</v>
      </c>
      <c r="N18" s="78">
        <v>0</v>
      </c>
      <c r="O18" s="78">
        <v>4</v>
      </c>
      <c r="P18" s="78">
        <v>4</v>
      </c>
      <c r="Q18" s="78">
        <v>4</v>
      </c>
      <c r="R18" s="78">
        <v>4</v>
      </c>
      <c r="S18" s="78">
        <v>4</v>
      </c>
      <c r="T18" s="78">
        <v>4</v>
      </c>
      <c r="U18" s="78">
        <v>4</v>
      </c>
      <c r="V18" s="78" t="s">
        <v>21</v>
      </c>
      <c r="W18" s="78">
        <v>0</v>
      </c>
      <c r="X18" s="78">
        <v>0</v>
      </c>
      <c r="Y18" s="78">
        <v>0</v>
      </c>
      <c r="Z18" s="78">
        <v>0</v>
      </c>
      <c r="AA18" s="78">
        <v>0</v>
      </c>
      <c r="AB18" s="78">
        <v>0</v>
      </c>
      <c r="AC18" s="78">
        <v>0</v>
      </c>
      <c r="AD18" s="78">
        <v>0</v>
      </c>
      <c r="AE18" s="78">
        <v>0</v>
      </c>
      <c r="AF18" s="78">
        <v>0</v>
      </c>
      <c r="AG18" s="78">
        <v>0</v>
      </c>
      <c r="AH18" s="78"/>
      <c r="AI18" s="104"/>
      <c r="AJ18" s="105">
        <f t="shared" ref="AJ18" si="47">SUM(D18:F19,I18:M19,P18:T19,W18:AA19,AD18:AH19)/8</f>
        <v>13</v>
      </c>
      <c r="AK18" s="105">
        <f t="shared" ref="AK18" si="48">SUM(D20:F20,I20:M20,P20:T20,W20:AA20,AD20:AH20)/8</f>
        <v>7</v>
      </c>
      <c r="AL18" s="105">
        <f t="shared" ref="AL18" si="49">SUM(G18:H20,N18:O20,U18:V20,AB18:AC20)/8</f>
        <v>5.25</v>
      </c>
      <c r="AM18" s="105">
        <f t="shared" ref="AM18" si="50">SUM(D18:AH20)/8+(AI18)/8</f>
        <v>25.25</v>
      </c>
      <c r="AO18" s="223" t="str">
        <f t="shared" si="2"/>
        <v>吴雪梅0007129</v>
      </c>
      <c r="AP18" s="223">
        <f t="shared" si="3"/>
        <v>160</v>
      </c>
      <c r="AQ18" s="223">
        <f t="shared" si="4"/>
        <v>10</v>
      </c>
      <c r="AR18" s="223">
        <f t="shared" si="5"/>
        <v>10</v>
      </c>
      <c r="AS18" s="223">
        <f t="shared" si="6"/>
        <v>10</v>
      </c>
      <c r="AT18" s="223">
        <f t="shared" si="7"/>
        <v>10</v>
      </c>
      <c r="AU18" s="223">
        <f t="shared" si="8"/>
        <v>5</v>
      </c>
      <c r="AV18" s="223">
        <f t="shared" si="9"/>
        <v>10</v>
      </c>
      <c r="AW18" s="223">
        <f t="shared" si="10"/>
        <v>10</v>
      </c>
      <c r="AX18" s="223">
        <f t="shared" si="11"/>
        <v>10</v>
      </c>
      <c r="AY18" s="223">
        <f t="shared" si="12"/>
        <v>10</v>
      </c>
      <c r="AZ18" s="223">
        <f t="shared" si="13"/>
        <v>10</v>
      </c>
      <c r="BA18" s="223">
        <f t="shared" si="14"/>
        <v>0</v>
      </c>
      <c r="BB18" s="223">
        <f t="shared" si="15"/>
        <v>5</v>
      </c>
      <c r="BC18" s="223">
        <f t="shared" si="16"/>
        <v>10</v>
      </c>
      <c r="BD18" s="223">
        <f t="shared" si="17"/>
        <v>10</v>
      </c>
      <c r="BE18" s="223">
        <f t="shared" si="18"/>
        <v>10</v>
      </c>
      <c r="BF18" s="223">
        <f t="shared" si="19"/>
        <v>10</v>
      </c>
      <c r="BG18" s="223">
        <f t="shared" si="20"/>
        <v>10</v>
      </c>
      <c r="BH18" s="223">
        <f t="shared" si="21"/>
        <v>10</v>
      </c>
      <c r="BI18" s="223">
        <f t="shared" si="22"/>
        <v>0</v>
      </c>
      <c r="BJ18" s="223">
        <f t="shared" si="23"/>
        <v>0</v>
      </c>
      <c r="BK18" s="223">
        <f t="shared" si="24"/>
        <v>0</v>
      </c>
      <c r="BL18" s="223">
        <f t="shared" si="25"/>
        <v>0</v>
      </c>
      <c r="BM18" s="223">
        <f t="shared" si="26"/>
        <v>0</v>
      </c>
      <c r="BN18" s="223">
        <f t="shared" si="27"/>
        <v>0</v>
      </c>
      <c r="BO18" s="223">
        <f t="shared" si="28"/>
        <v>0</v>
      </c>
      <c r="BP18" s="223">
        <f t="shared" si="29"/>
        <v>0</v>
      </c>
      <c r="BQ18" s="223">
        <f t="shared" si="30"/>
        <v>0</v>
      </c>
      <c r="BR18" s="223">
        <f t="shared" si="31"/>
        <v>0</v>
      </c>
      <c r="BS18" s="223">
        <f t="shared" si="32"/>
        <v>0</v>
      </c>
      <c r="BT18" s="223">
        <f t="shared" si="33"/>
        <v>0</v>
      </c>
      <c r="BU18" s="223">
        <f t="shared" si="34"/>
        <v>0</v>
      </c>
    </row>
    <row r="19" ht="30" customHeight="1" spans="1:73">
      <c r="A19" s="75" t="s">
        <v>26</v>
      </c>
      <c r="B19" s="83"/>
      <c r="C19" s="77" t="s">
        <v>18</v>
      </c>
      <c r="D19" s="78">
        <v>4</v>
      </c>
      <c r="E19" s="78">
        <v>4</v>
      </c>
      <c r="F19" s="78">
        <v>4</v>
      </c>
      <c r="G19" s="78">
        <v>4</v>
      </c>
      <c r="H19" s="78">
        <v>4</v>
      </c>
      <c r="I19" s="78">
        <v>4</v>
      </c>
      <c r="J19" s="78">
        <v>4</v>
      </c>
      <c r="K19" s="78">
        <v>4</v>
      </c>
      <c r="L19" s="78">
        <v>4</v>
      </c>
      <c r="M19" s="78">
        <v>4</v>
      </c>
      <c r="N19" s="78">
        <v>0</v>
      </c>
      <c r="O19" s="78">
        <v>4</v>
      </c>
      <c r="P19" s="78">
        <v>4</v>
      </c>
      <c r="Q19" s="78">
        <v>4</v>
      </c>
      <c r="R19" s="78">
        <v>4</v>
      </c>
      <c r="S19" s="78">
        <v>4</v>
      </c>
      <c r="T19" s="78">
        <v>4</v>
      </c>
      <c r="U19" s="78">
        <v>4</v>
      </c>
      <c r="V19" s="78" t="s">
        <v>21</v>
      </c>
      <c r="W19" s="78">
        <v>0</v>
      </c>
      <c r="X19" s="78">
        <v>0</v>
      </c>
      <c r="Y19" s="78">
        <v>0</v>
      </c>
      <c r="Z19" s="78">
        <v>0</v>
      </c>
      <c r="AA19" s="78">
        <v>0</v>
      </c>
      <c r="AB19" s="78">
        <v>0</v>
      </c>
      <c r="AC19" s="78">
        <v>0</v>
      </c>
      <c r="AD19" s="78">
        <v>0</v>
      </c>
      <c r="AE19" s="78">
        <v>0</v>
      </c>
      <c r="AF19" s="78">
        <v>0</v>
      </c>
      <c r="AG19" s="78">
        <v>0</v>
      </c>
      <c r="AH19" s="78"/>
      <c r="AI19" s="106"/>
      <c r="AJ19" s="107"/>
      <c r="AK19" s="107"/>
      <c r="AL19" s="107"/>
      <c r="AM19" s="107"/>
      <c r="AO19" s="223">
        <f t="shared" si="2"/>
        <v>0</v>
      </c>
      <c r="AP19" s="223">
        <f t="shared" si="3"/>
        <v>160</v>
      </c>
      <c r="AQ19" s="223">
        <f t="shared" si="4"/>
        <v>10</v>
      </c>
      <c r="AR19" s="223">
        <f t="shared" si="5"/>
        <v>10</v>
      </c>
      <c r="AS19" s="223">
        <f t="shared" si="6"/>
        <v>10</v>
      </c>
      <c r="AT19" s="223">
        <f t="shared" si="7"/>
        <v>10</v>
      </c>
      <c r="AU19" s="223">
        <f t="shared" si="8"/>
        <v>5</v>
      </c>
      <c r="AV19" s="223">
        <f t="shared" si="9"/>
        <v>10</v>
      </c>
      <c r="AW19" s="223">
        <f t="shared" si="10"/>
        <v>10</v>
      </c>
      <c r="AX19" s="223">
        <f t="shared" si="11"/>
        <v>10</v>
      </c>
      <c r="AY19" s="223">
        <f t="shared" si="12"/>
        <v>10</v>
      </c>
      <c r="AZ19" s="223">
        <f t="shared" si="13"/>
        <v>10</v>
      </c>
      <c r="BA19" s="223">
        <f t="shared" si="14"/>
        <v>0</v>
      </c>
      <c r="BB19" s="223">
        <f t="shared" si="15"/>
        <v>5</v>
      </c>
      <c r="BC19" s="223">
        <f t="shared" si="16"/>
        <v>10</v>
      </c>
      <c r="BD19" s="223">
        <f t="shared" si="17"/>
        <v>10</v>
      </c>
      <c r="BE19" s="223">
        <f t="shared" si="18"/>
        <v>10</v>
      </c>
      <c r="BF19" s="223">
        <f t="shared" si="19"/>
        <v>10</v>
      </c>
      <c r="BG19" s="223">
        <f t="shared" si="20"/>
        <v>10</v>
      </c>
      <c r="BH19" s="223">
        <f t="shared" si="21"/>
        <v>10</v>
      </c>
      <c r="BI19" s="223">
        <f t="shared" si="22"/>
        <v>0</v>
      </c>
      <c r="BJ19" s="223">
        <f t="shared" si="23"/>
        <v>0</v>
      </c>
      <c r="BK19" s="223">
        <f t="shared" si="24"/>
        <v>0</v>
      </c>
      <c r="BL19" s="223">
        <f t="shared" si="25"/>
        <v>0</v>
      </c>
      <c r="BM19" s="223">
        <f t="shared" si="26"/>
        <v>0</v>
      </c>
      <c r="BN19" s="223">
        <f t="shared" si="27"/>
        <v>0</v>
      </c>
      <c r="BO19" s="223">
        <f t="shared" si="28"/>
        <v>0</v>
      </c>
      <c r="BP19" s="223">
        <f t="shared" si="29"/>
        <v>0</v>
      </c>
      <c r="BQ19" s="223">
        <f t="shared" si="30"/>
        <v>0</v>
      </c>
      <c r="BR19" s="223">
        <f t="shared" si="31"/>
        <v>0</v>
      </c>
      <c r="BS19" s="223">
        <f t="shared" si="32"/>
        <v>0</v>
      </c>
      <c r="BT19" s="223">
        <f t="shared" si="33"/>
        <v>0</v>
      </c>
      <c r="BU19" s="223">
        <f t="shared" si="34"/>
        <v>0</v>
      </c>
    </row>
    <row r="20" ht="30" customHeight="1" spans="1:73">
      <c r="A20" s="75" t="s">
        <v>26</v>
      </c>
      <c r="B20" s="84"/>
      <c r="C20" s="81" t="s">
        <v>10</v>
      </c>
      <c r="D20" s="81">
        <v>3</v>
      </c>
      <c r="E20" s="81">
        <v>5</v>
      </c>
      <c r="F20" s="81">
        <v>5</v>
      </c>
      <c r="G20" s="81">
        <v>5</v>
      </c>
      <c r="H20" s="81">
        <v>0.5</v>
      </c>
      <c r="I20" s="81">
        <v>5</v>
      </c>
      <c r="J20" s="81">
        <v>5</v>
      </c>
      <c r="K20" s="81">
        <v>5</v>
      </c>
      <c r="L20" s="81">
        <v>4</v>
      </c>
      <c r="M20" s="81">
        <v>5</v>
      </c>
      <c r="N20" s="81">
        <v>0</v>
      </c>
      <c r="O20" s="81">
        <v>0.5</v>
      </c>
      <c r="P20" s="81">
        <v>3</v>
      </c>
      <c r="Q20" s="81">
        <v>3</v>
      </c>
      <c r="R20" s="81">
        <v>3</v>
      </c>
      <c r="S20" s="81">
        <v>5</v>
      </c>
      <c r="T20" s="81">
        <v>5</v>
      </c>
      <c r="U20" s="81">
        <v>4</v>
      </c>
      <c r="V20" s="78" t="s">
        <v>21</v>
      </c>
      <c r="W20" s="81">
        <v>0</v>
      </c>
      <c r="X20" s="81">
        <v>0</v>
      </c>
      <c r="Y20" s="81">
        <v>0</v>
      </c>
      <c r="Z20" s="81">
        <v>0</v>
      </c>
      <c r="AA20" s="81">
        <v>0</v>
      </c>
      <c r="AB20" s="81">
        <v>0</v>
      </c>
      <c r="AC20" s="81">
        <v>0</v>
      </c>
      <c r="AD20" s="81">
        <v>0</v>
      </c>
      <c r="AE20" s="81">
        <v>0</v>
      </c>
      <c r="AF20" s="81">
        <v>0</v>
      </c>
      <c r="AG20" s="81">
        <v>0</v>
      </c>
      <c r="AH20" s="81"/>
      <c r="AI20" s="108"/>
      <c r="AJ20" s="109"/>
      <c r="AK20" s="109"/>
      <c r="AL20" s="109"/>
      <c r="AM20" s="109"/>
      <c r="AO20" s="223">
        <f t="shared" si="2"/>
        <v>0</v>
      </c>
      <c r="AP20" s="223">
        <f t="shared" si="3"/>
        <v>160</v>
      </c>
      <c r="AQ20" s="223">
        <f t="shared" si="4"/>
        <v>10</v>
      </c>
      <c r="AR20" s="223">
        <f t="shared" si="5"/>
        <v>10</v>
      </c>
      <c r="AS20" s="223">
        <f t="shared" si="6"/>
        <v>10</v>
      </c>
      <c r="AT20" s="223">
        <f t="shared" si="7"/>
        <v>10</v>
      </c>
      <c r="AU20" s="223">
        <f t="shared" si="8"/>
        <v>5</v>
      </c>
      <c r="AV20" s="223">
        <f t="shared" si="9"/>
        <v>10</v>
      </c>
      <c r="AW20" s="223">
        <f t="shared" si="10"/>
        <v>10</v>
      </c>
      <c r="AX20" s="223">
        <f t="shared" si="11"/>
        <v>10</v>
      </c>
      <c r="AY20" s="223">
        <f t="shared" si="12"/>
        <v>10</v>
      </c>
      <c r="AZ20" s="223">
        <f t="shared" si="13"/>
        <v>10</v>
      </c>
      <c r="BA20" s="223">
        <f t="shared" si="14"/>
        <v>0</v>
      </c>
      <c r="BB20" s="223">
        <f t="shared" si="15"/>
        <v>5</v>
      </c>
      <c r="BC20" s="223">
        <f t="shared" si="16"/>
        <v>10</v>
      </c>
      <c r="BD20" s="223">
        <f t="shared" si="17"/>
        <v>10</v>
      </c>
      <c r="BE20" s="223">
        <f t="shared" si="18"/>
        <v>10</v>
      </c>
      <c r="BF20" s="223">
        <f t="shared" si="19"/>
        <v>10</v>
      </c>
      <c r="BG20" s="223">
        <f t="shared" si="20"/>
        <v>10</v>
      </c>
      <c r="BH20" s="223">
        <f t="shared" si="21"/>
        <v>10</v>
      </c>
      <c r="BI20" s="223">
        <f t="shared" si="22"/>
        <v>0</v>
      </c>
      <c r="BJ20" s="223">
        <f t="shared" si="23"/>
        <v>0</v>
      </c>
      <c r="BK20" s="223">
        <f t="shared" si="24"/>
        <v>0</v>
      </c>
      <c r="BL20" s="223">
        <f t="shared" si="25"/>
        <v>0</v>
      </c>
      <c r="BM20" s="223">
        <f t="shared" si="26"/>
        <v>0</v>
      </c>
      <c r="BN20" s="223">
        <f t="shared" si="27"/>
        <v>0</v>
      </c>
      <c r="BO20" s="223">
        <f t="shared" si="28"/>
        <v>0</v>
      </c>
      <c r="BP20" s="223">
        <f t="shared" si="29"/>
        <v>0</v>
      </c>
      <c r="BQ20" s="223">
        <f t="shared" si="30"/>
        <v>0</v>
      </c>
      <c r="BR20" s="223">
        <f t="shared" si="31"/>
        <v>0</v>
      </c>
      <c r="BS20" s="223">
        <f t="shared" si="32"/>
        <v>0</v>
      </c>
      <c r="BT20" s="223">
        <f t="shared" si="33"/>
        <v>0</v>
      </c>
      <c r="BU20" s="223">
        <f t="shared" si="34"/>
        <v>0</v>
      </c>
    </row>
    <row r="21" ht="30" customHeight="1" spans="1:73">
      <c r="A21" s="75" t="s">
        <v>28</v>
      </c>
      <c r="B21" s="82" t="s">
        <v>29</v>
      </c>
      <c r="C21" s="77" t="s">
        <v>17</v>
      </c>
      <c r="D21" s="78">
        <v>4</v>
      </c>
      <c r="E21" s="78">
        <v>4</v>
      </c>
      <c r="F21" s="78">
        <v>4</v>
      </c>
      <c r="G21" s="78">
        <v>4</v>
      </c>
      <c r="H21" s="78">
        <v>4</v>
      </c>
      <c r="I21" s="78">
        <v>4</v>
      </c>
      <c r="J21" s="78">
        <v>4</v>
      </c>
      <c r="K21" s="78">
        <v>4</v>
      </c>
      <c r="L21" s="78">
        <v>4</v>
      </c>
      <c r="M21" s="78">
        <v>4</v>
      </c>
      <c r="N21" s="78">
        <v>4</v>
      </c>
      <c r="O21" s="78">
        <v>4</v>
      </c>
      <c r="P21" s="78">
        <v>4</v>
      </c>
      <c r="Q21" s="78">
        <v>4</v>
      </c>
      <c r="R21" s="78">
        <v>4</v>
      </c>
      <c r="S21" s="78">
        <v>4</v>
      </c>
      <c r="T21" s="78">
        <v>4</v>
      </c>
      <c r="U21" s="78">
        <v>4</v>
      </c>
      <c r="V21" s="78" t="s">
        <v>21</v>
      </c>
      <c r="W21" s="78">
        <v>4</v>
      </c>
      <c r="X21" s="78">
        <v>4</v>
      </c>
      <c r="Y21" s="78">
        <v>4</v>
      </c>
      <c r="Z21" s="78">
        <v>4</v>
      </c>
      <c r="AA21" s="78">
        <v>4</v>
      </c>
      <c r="AB21" s="78">
        <v>4</v>
      </c>
      <c r="AC21" s="78">
        <v>4</v>
      </c>
      <c r="AD21" s="78">
        <v>4</v>
      </c>
      <c r="AE21" s="78">
        <v>4</v>
      </c>
      <c r="AF21" s="78">
        <v>4</v>
      </c>
      <c r="AG21" s="78">
        <v>4</v>
      </c>
      <c r="AH21" s="78"/>
      <c r="AI21" s="104"/>
      <c r="AJ21" s="105">
        <f t="shared" ref="AJ21" si="51">SUM(D21:F22,I21:M22,P21:T22,W21:AA22,AD21:AH22)/8</f>
        <v>22</v>
      </c>
      <c r="AK21" s="105">
        <f t="shared" ref="AK21" si="52">SUM(D23:F23,I23:M23,P23:T23,W23:AA23,AD23:AH23)/8</f>
        <v>12.625</v>
      </c>
      <c r="AL21" s="105">
        <f t="shared" ref="AL21" si="53">SUM(G21:H23,N21:O23,U21:V23,AB21:AC23)/8</f>
        <v>9.3125</v>
      </c>
      <c r="AM21" s="105">
        <f t="shared" ref="AM21" si="54">SUM(D21:AH23)/8+(AI21)/8</f>
        <v>43.9375</v>
      </c>
      <c r="AO21" s="223" t="str">
        <f t="shared" si="2"/>
        <v>李纯梅0007361</v>
      </c>
      <c r="AP21" s="223">
        <f t="shared" si="3"/>
        <v>275</v>
      </c>
      <c r="AQ21" s="223">
        <f t="shared" si="4"/>
        <v>10</v>
      </c>
      <c r="AR21" s="223">
        <f t="shared" si="5"/>
        <v>10</v>
      </c>
      <c r="AS21" s="223">
        <f t="shared" si="6"/>
        <v>10</v>
      </c>
      <c r="AT21" s="223">
        <f t="shared" si="7"/>
        <v>10</v>
      </c>
      <c r="AU21" s="223">
        <f t="shared" si="8"/>
        <v>5</v>
      </c>
      <c r="AV21" s="223">
        <f t="shared" si="9"/>
        <v>10</v>
      </c>
      <c r="AW21" s="223">
        <f t="shared" si="10"/>
        <v>10</v>
      </c>
      <c r="AX21" s="223">
        <f t="shared" si="11"/>
        <v>10</v>
      </c>
      <c r="AY21" s="223">
        <f t="shared" si="12"/>
        <v>10</v>
      </c>
      <c r="AZ21" s="223">
        <f t="shared" si="13"/>
        <v>10</v>
      </c>
      <c r="BA21" s="223">
        <f t="shared" si="14"/>
        <v>10</v>
      </c>
      <c r="BB21" s="223">
        <f t="shared" si="15"/>
        <v>5</v>
      </c>
      <c r="BC21" s="223">
        <f t="shared" si="16"/>
        <v>10</v>
      </c>
      <c r="BD21" s="223">
        <f t="shared" si="17"/>
        <v>10</v>
      </c>
      <c r="BE21" s="223">
        <f t="shared" si="18"/>
        <v>10</v>
      </c>
      <c r="BF21" s="223">
        <f t="shared" si="19"/>
        <v>10</v>
      </c>
      <c r="BG21" s="223">
        <f t="shared" si="20"/>
        <v>10</v>
      </c>
      <c r="BH21" s="223">
        <f t="shared" si="21"/>
        <v>10</v>
      </c>
      <c r="BI21" s="223">
        <f t="shared" si="22"/>
        <v>0</v>
      </c>
      <c r="BJ21" s="223">
        <f t="shared" si="23"/>
        <v>10</v>
      </c>
      <c r="BK21" s="223">
        <f t="shared" si="24"/>
        <v>10</v>
      </c>
      <c r="BL21" s="223">
        <f t="shared" si="25"/>
        <v>10</v>
      </c>
      <c r="BM21" s="223">
        <f t="shared" si="26"/>
        <v>10</v>
      </c>
      <c r="BN21" s="223">
        <f t="shared" si="27"/>
        <v>10</v>
      </c>
      <c r="BO21" s="223">
        <f t="shared" si="28"/>
        <v>10</v>
      </c>
      <c r="BP21" s="223">
        <f t="shared" si="29"/>
        <v>5</v>
      </c>
      <c r="BQ21" s="223">
        <f t="shared" si="30"/>
        <v>10</v>
      </c>
      <c r="BR21" s="223">
        <f t="shared" si="31"/>
        <v>10</v>
      </c>
      <c r="BS21" s="223">
        <f t="shared" si="32"/>
        <v>10</v>
      </c>
      <c r="BT21" s="223">
        <f t="shared" si="33"/>
        <v>10</v>
      </c>
      <c r="BU21" s="223">
        <f t="shared" si="34"/>
        <v>0</v>
      </c>
    </row>
    <row r="22" ht="30" customHeight="1" spans="1:73">
      <c r="A22" s="75" t="s">
        <v>28</v>
      </c>
      <c r="B22" s="83"/>
      <c r="C22" s="77" t="s">
        <v>18</v>
      </c>
      <c r="D22" s="78">
        <v>4</v>
      </c>
      <c r="E22" s="78">
        <v>4</v>
      </c>
      <c r="F22" s="78">
        <v>4</v>
      </c>
      <c r="G22" s="78">
        <v>4</v>
      </c>
      <c r="H22" s="78">
        <v>4</v>
      </c>
      <c r="I22" s="78">
        <v>4</v>
      </c>
      <c r="J22" s="78">
        <v>4</v>
      </c>
      <c r="K22" s="78">
        <v>4</v>
      </c>
      <c r="L22" s="78">
        <v>4</v>
      </c>
      <c r="M22" s="78">
        <v>4</v>
      </c>
      <c r="N22" s="78">
        <v>4</v>
      </c>
      <c r="O22" s="78">
        <v>4</v>
      </c>
      <c r="P22" s="78">
        <v>4</v>
      </c>
      <c r="Q22" s="78">
        <v>4</v>
      </c>
      <c r="R22" s="78">
        <v>4</v>
      </c>
      <c r="S22" s="78">
        <v>4</v>
      </c>
      <c r="T22" s="78">
        <v>4</v>
      </c>
      <c r="U22" s="78">
        <v>4</v>
      </c>
      <c r="V22" s="78" t="s">
        <v>21</v>
      </c>
      <c r="W22" s="78">
        <v>4</v>
      </c>
      <c r="X22" s="78">
        <v>4</v>
      </c>
      <c r="Y22" s="78">
        <v>4</v>
      </c>
      <c r="Z22" s="78">
        <v>4</v>
      </c>
      <c r="AA22" s="78">
        <v>4</v>
      </c>
      <c r="AB22" s="78">
        <v>4</v>
      </c>
      <c r="AC22" s="78">
        <v>4</v>
      </c>
      <c r="AD22" s="78">
        <v>4</v>
      </c>
      <c r="AE22" s="78">
        <v>4</v>
      </c>
      <c r="AF22" s="78">
        <v>4</v>
      </c>
      <c r="AG22" s="78">
        <v>4</v>
      </c>
      <c r="AH22" s="78"/>
      <c r="AI22" s="106"/>
      <c r="AJ22" s="107"/>
      <c r="AK22" s="107"/>
      <c r="AL22" s="107"/>
      <c r="AM22" s="107"/>
      <c r="AO22" s="223">
        <f t="shared" si="2"/>
        <v>0</v>
      </c>
      <c r="AP22" s="223">
        <f t="shared" si="3"/>
        <v>275</v>
      </c>
      <c r="AQ22" s="223">
        <f t="shared" si="4"/>
        <v>10</v>
      </c>
      <c r="AR22" s="223">
        <f t="shared" si="5"/>
        <v>10</v>
      </c>
      <c r="AS22" s="223">
        <f t="shared" si="6"/>
        <v>10</v>
      </c>
      <c r="AT22" s="223">
        <f t="shared" si="7"/>
        <v>10</v>
      </c>
      <c r="AU22" s="223">
        <f t="shared" si="8"/>
        <v>5</v>
      </c>
      <c r="AV22" s="223">
        <f t="shared" si="9"/>
        <v>10</v>
      </c>
      <c r="AW22" s="223">
        <f t="shared" si="10"/>
        <v>10</v>
      </c>
      <c r="AX22" s="223">
        <f t="shared" si="11"/>
        <v>10</v>
      </c>
      <c r="AY22" s="223">
        <f t="shared" si="12"/>
        <v>10</v>
      </c>
      <c r="AZ22" s="223">
        <f t="shared" si="13"/>
        <v>10</v>
      </c>
      <c r="BA22" s="223">
        <f t="shared" si="14"/>
        <v>10</v>
      </c>
      <c r="BB22" s="223">
        <f t="shared" si="15"/>
        <v>5</v>
      </c>
      <c r="BC22" s="223">
        <f t="shared" si="16"/>
        <v>10</v>
      </c>
      <c r="BD22" s="223">
        <f t="shared" si="17"/>
        <v>10</v>
      </c>
      <c r="BE22" s="223">
        <f t="shared" si="18"/>
        <v>10</v>
      </c>
      <c r="BF22" s="223">
        <f t="shared" si="19"/>
        <v>10</v>
      </c>
      <c r="BG22" s="223">
        <f t="shared" si="20"/>
        <v>10</v>
      </c>
      <c r="BH22" s="223">
        <f t="shared" si="21"/>
        <v>10</v>
      </c>
      <c r="BI22" s="223">
        <f t="shared" si="22"/>
        <v>0</v>
      </c>
      <c r="BJ22" s="223">
        <f t="shared" si="23"/>
        <v>10</v>
      </c>
      <c r="BK22" s="223">
        <f t="shared" si="24"/>
        <v>10</v>
      </c>
      <c r="BL22" s="223">
        <f t="shared" si="25"/>
        <v>10</v>
      </c>
      <c r="BM22" s="223">
        <f t="shared" si="26"/>
        <v>10</v>
      </c>
      <c r="BN22" s="223">
        <f t="shared" si="27"/>
        <v>10</v>
      </c>
      <c r="BO22" s="223">
        <f t="shared" si="28"/>
        <v>10</v>
      </c>
      <c r="BP22" s="223">
        <f t="shared" si="29"/>
        <v>5</v>
      </c>
      <c r="BQ22" s="223">
        <f t="shared" si="30"/>
        <v>10</v>
      </c>
      <c r="BR22" s="223">
        <f t="shared" si="31"/>
        <v>10</v>
      </c>
      <c r="BS22" s="223">
        <f t="shared" si="32"/>
        <v>10</v>
      </c>
      <c r="BT22" s="223">
        <f t="shared" si="33"/>
        <v>10</v>
      </c>
      <c r="BU22" s="223">
        <f t="shared" si="34"/>
        <v>0</v>
      </c>
    </row>
    <row r="23" ht="30" customHeight="1" spans="1:73">
      <c r="A23" s="75" t="s">
        <v>28</v>
      </c>
      <c r="B23" s="84"/>
      <c r="C23" s="81" t="s">
        <v>10</v>
      </c>
      <c r="D23" s="81">
        <v>3</v>
      </c>
      <c r="E23" s="81">
        <v>5</v>
      </c>
      <c r="F23" s="81">
        <v>5</v>
      </c>
      <c r="G23" s="81">
        <v>5</v>
      </c>
      <c r="H23" s="81">
        <v>0.5</v>
      </c>
      <c r="I23" s="81">
        <v>5</v>
      </c>
      <c r="J23" s="81">
        <v>5</v>
      </c>
      <c r="K23" s="81">
        <v>5</v>
      </c>
      <c r="L23" s="81">
        <v>4</v>
      </c>
      <c r="M23" s="81">
        <v>5</v>
      </c>
      <c r="N23" s="81">
        <v>3</v>
      </c>
      <c r="O23" s="81">
        <v>0.5</v>
      </c>
      <c r="P23" s="81">
        <v>3</v>
      </c>
      <c r="Q23" s="81">
        <v>3</v>
      </c>
      <c r="R23" s="81">
        <v>3</v>
      </c>
      <c r="S23" s="81">
        <v>5</v>
      </c>
      <c r="T23" s="81">
        <v>5</v>
      </c>
      <c r="U23" s="81">
        <v>4</v>
      </c>
      <c r="V23" s="78" t="s">
        <v>21</v>
      </c>
      <c r="W23" s="81">
        <v>5</v>
      </c>
      <c r="X23" s="81">
        <v>5</v>
      </c>
      <c r="Y23" s="81">
        <v>5</v>
      </c>
      <c r="Z23" s="81">
        <v>5</v>
      </c>
      <c r="AA23" s="81">
        <v>5</v>
      </c>
      <c r="AB23" s="81">
        <v>5</v>
      </c>
      <c r="AC23" s="81">
        <v>0.5</v>
      </c>
      <c r="AD23" s="81">
        <v>5</v>
      </c>
      <c r="AE23" s="81">
        <v>5</v>
      </c>
      <c r="AF23" s="81">
        <v>5</v>
      </c>
      <c r="AG23" s="81">
        <v>5</v>
      </c>
      <c r="AH23" s="81"/>
      <c r="AI23" s="108"/>
      <c r="AJ23" s="109"/>
      <c r="AK23" s="109"/>
      <c r="AL23" s="109"/>
      <c r="AM23" s="109"/>
      <c r="AO23" s="223">
        <f t="shared" si="2"/>
        <v>0</v>
      </c>
      <c r="AP23" s="223">
        <f t="shared" si="3"/>
        <v>275</v>
      </c>
      <c r="AQ23" s="223">
        <f t="shared" si="4"/>
        <v>10</v>
      </c>
      <c r="AR23" s="223">
        <f t="shared" si="5"/>
        <v>10</v>
      </c>
      <c r="AS23" s="223">
        <f t="shared" si="6"/>
        <v>10</v>
      </c>
      <c r="AT23" s="223">
        <f t="shared" si="7"/>
        <v>10</v>
      </c>
      <c r="AU23" s="223">
        <f t="shared" si="8"/>
        <v>5</v>
      </c>
      <c r="AV23" s="223">
        <f t="shared" si="9"/>
        <v>10</v>
      </c>
      <c r="AW23" s="223">
        <f t="shared" si="10"/>
        <v>10</v>
      </c>
      <c r="AX23" s="223">
        <f t="shared" si="11"/>
        <v>10</v>
      </c>
      <c r="AY23" s="223">
        <f t="shared" si="12"/>
        <v>10</v>
      </c>
      <c r="AZ23" s="223">
        <f t="shared" si="13"/>
        <v>10</v>
      </c>
      <c r="BA23" s="223">
        <f t="shared" si="14"/>
        <v>10</v>
      </c>
      <c r="BB23" s="223">
        <f t="shared" si="15"/>
        <v>5</v>
      </c>
      <c r="BC23" s="223">
        <f t="shared" si="16"/>
        <v>10</v>
      </c>
      <c r="BD23" s="223">
        <f t="shared" si="17"/>
        <v>10</v>
      </c>
      <c r="BE23" s="223">
        <f t="shared" si="18"/>
        <v>10</v>
      </c>
      <c r="BF23" s="223">
        <f t="shared" si="19"/>
        <v>10</v>
      </c>
      <c r="BG23" s="223">
        <f t="shared" si="20"/>
        <v>10</v>
      </c>
      <c r="BH23" s="223">
        <f t="shared" si="21"/>
        <v>10</v>
      </c>
      <c r="BI23" s="223">
        <f t="shared" si="22"/>
        <v>0</v>
      </c>
      <c r="BJ23" s="223">
        <f t="shared" si="23"/>
        <v>10</v>
      </c>
      <c r="BK23" s="223">
        <f t="shared" si="24"/>
        <v>10</v>
      </c>
      <c r="BL23" s="223">
        <f t="shared" si="25"/>
        <v>10</v>
      </c>
      <c r="BM23" s="223">
        <f t="shared" si="26"/>
        <v>10</v>
      </c>
      <c r="BN23" s="223">
        <f t="shared" si="27"/>
        <v>10</v>
      </c>
      <c r="BO23" s="223">
        <f t="shared" si="28"/>
        <v>10</v>
      </c>
      <c r="BP23" s="223">
        <f t="shared" si="29"/>
        <v>5</v>
      </c>
      <c r="BQ23" s="223">
        <f t="shared" si="30"/>
        <v>10</v>
      </c>
      <c r="BR23" s="223">
        <f t="shared" si="31"/>
        <v>10</v>
      </c>
      <c r="BS23" s="223">
        <f t="shared" si="32"/>
        <v>10</v>
      </c>
      <c r="BT23" s="223">
        <f t="shared" si="33"/>
        <v>10</v>
      </c>
      <c r="BU23" s="223">
        <f t="shared" si="34"/>
        <v>0</v>
      </c>
    </row>
    <row r="24" ht="30" customHeight="1" spans="1:73">
      <c r="A24" s="75">
        <v>1902369</v>
      </c>
      <c r="B24" s="82" t="s">
        <v>30</v>
      </c>
      <c r="C24" s="77" t="s">
        <v>17</v>
      </c>
      <c r="D24" s="78">
        <v>4</v>
      </c>
      <c r="E24" s="78">
        <v>4</v>
      </c>
      <c r="F24" s="78">
        <v>4</v>
      </c>
      <c r="G24" s="78">
        <v>4</v>
      </c>
      <c r="H24" s="78">
        <v>4</v>
      </c>
      <c r="I24" s="78">
        <v>4</v>
      </c>
      <c r="J24" s="78">
        <v>4</v>
      </c>
      <c r="K24" s="78">
        <v>4</v>
      </c>
      <c r="L24" s="78">
        <v>4</v>
      </c>
      <c r="M24" s="78">
        <v>4</v>
      </c>
      <c r="N24" s="78">
        <v>4</v>
      </c>
      <c r="O24" s="78">
        <v>4</v>
      </c>
      <c r="P24" s="78">
        <v>4</v>
      </c>
      <c r="Q24" s="78">
        <v>4</v>
      </c>
      <c r="R24" s="78">
        <v>4</v>
      </c>
      <c r="S24" s="78">
        <v>4</v>
      </c>
      <c r="T24" s="78">
        <v>4</v>
      </c>
      <c r="U24" s="78">
        <v>4</v>
      </c>
      <c r="V24" s="78" t="s">
        <v>21</v>
      </c>
      <c r="W24" s="78">
        <v>4</v>
      </c>
      <c r="X24" s="78">
        <v>4</v>
      </c>
      <c r="Y24" s="78">
        <v>4</v>
      </c>
      <c r="Z24" s="78">
        <v>4</v>
      </c>
      <c r="AA24" s="78">
        <v>4</v>
      </c>
      <c r="AB24" s="78">
        <v>4</v>
      </c>
      <c r="AC24" s="78">
        <v>4</v>
      </c>
      <c r="AD24" s="78">
        <v>4</v>
      </c>
      <c r="AE24" s="78">
        <v>4</v>
      </c>
      <c r="AF24" s="78">
        <v>4</v>
      </c>
      <c r="AG24" s="78">
        <v>4</v>
      </c>
      <c r="AH24" s="78"/>
      <c r="AI24" s="104"/>
      <c r="AJ24" s="105">
        <f t="shared" ref="AJ24" si="55">SUM(D24:F25,I24:M25,P24:T25,W24:AA25,AD24:AH25)/8</f>
        <v>22</v>
      </c>
      <c r="AK24" s="105">
        <f t="shared" ref="AK24" si="56">SUM(D26:F26,I26:M26,P26:T26,W26:AA26,AD26:AH26)/8</f>
        <v>12.375</v>
      </c>
      <c r="AL24" s="105">
        <f t="shared" ref="AL24" si="57">SUM(G24:H26,N24:O26,U24:V26,AB24:AC26)/8</f>
        <v>9.3125</v>
      </c>
      <c r="AM24" s="105">
        <f t="shared" ref="AM24" si="58">SUM(D24:AH26)/8+(AI24)/8</f>
        <v>43.6875</v>
      </c>
      <c r="AO24" s="223" t="str">
        <f t="shared" si="2"/>
        <v>奚月江1902369   </v>
      </c>
      <c r="AP24" s="223">
        <f t="shared" si="3"/>
        <v>275</v>
      </c>
      <c r="AQ24" s="223">
        <f t="shared" si="4"/>
        <v>10</v>
      </c>
      <c r="AR24" s="223">
        <f t="shared" si="5"/>
        <v>10</v>
      </c>
      <c r="AS24" s="223">
        <f t="shared" si="6"/>
        <v>10</v>
      </c>
      <c r="AT24" s="223">
        <f t="shared" si="7"/>
        <v>10</v>
      </c>
      <c r="AU24" s="223">
        <f t="shared" si="8"/>
        <v>5</v>
      </c>
      <c r="AV24" s="223">
        <f t="shared" si="9"/>
        <v>10</v>
      </c>
      <c r="AW24" s="223">
        <f t="shared" si="10"/>
        <v>10</v>
      </c>
      <c r="AX24" s="223">
        <f t="shared" si="11"/>
        <v>10</v>
      </c>
      <c r="AY24" s="223">
        <f t="shared" si="12"/>
        <v>10</v>
      </c>
      <c r="AZ24" s="223">
        <f t="shared" si="13"/>
        <v>10</v>
      </c>
      <c r="BA24" s="223">
        <f t="shared" si="14"/>
        <v>10</v>
      </c>
      <c r="BB24" s="223">
        <f t="shared" si="15"/>
        <v>5</v>
      </c>
      <c r="BC24" s="223">
        <f t="shared" si="16"/>
        <v>10</v>
      </c>
      <c r="BD24" s="223">
        <f t="shared" si="17"/>
        <v>10</v>
      </c>
      <c r="BE24" s="223">
        <f t="shared" si="18"/>
        <v>10</v>
      </c>
      <c r="BF24" s="223">
        <f t="shared" si="19"/>
        <v>10</v>
      </c>
      <c r="BG24" s="223">
        <f t="shared" si="20"/>
        <v>10</v>
      </c>
      <c r="BH24" s="223">
        <f t="shared" si="21"/>
        <v>10</v>
      </c>
      <c r="BI24" s="223">
        <f t="shared" si="22"/>
        <v>0</v>
      </c>
      <c r="BJ24" s="223">
        <f t="shared" si="23"/>
        <v>10</v>
      </c>
      <c r="BK24" s="223">
        <f t="shared" si="24"/>
        <v>10</v>
      </c>
      <c r="BL24" s="223">
        <f t="shared" si="25"/>
        <v>10</v>
      </c>
      <c r="BM24" s="223">
        <f t="shared" si="26"/>
        <v>10</v>
      </c>
      <c r="BN24" s="223">
        <f t="shared" si="27"/>
        <v>10</v>
      </c>
      <c r="BO24" s="223">
        <f t="shared" si="28"/>
        <v>10</v>
      </c>
      <c r="BP24" s="223">
        <f t="shared" si="29"/>
        <v>5</v>
      </c>
      <c r="BQ24" s="223">
        <f t="shared" si="30"/>
        <v>10</v>
      </c>
      <c r="BR24" s="223">
        <f t="shared" si="31"/>
        <v>10</v>
      </c>
      <c r="BS24" s="223">
        <f t="shared" si="32"/>
        <v>10</v>
      </c>
      <c r="BT24" s="223">
        <f t="shared" si="33"/>
        <v>10</v>
      </c>
      <c r="BU24" s="223">
        <f t="shared" si="34"/>
        <v>0</v>
      </c>
    </row>
    <row r="25" ht="30" customHeight="1" spans="1:73">
      <c r="A25" s="75" t="s">
        <v>31</v>
      </c>
      <c r="B25" s="83"/>
      <c r="C25" s="77" t="s">
        <v>18</v>
      </c>
      <c r="D25" s="78">
        <v>4</v>
      </c>
      <c r="E25" s="78">
        <v>4</v>
      </c>
      <c r="F25" s="78">
        <v>4</v>
      </c>
      <c r="G25" s="78">
        <v>4</v>
      </c>
      <c r="H25" s="78">
        <v>4</v>
      </c>
      <c r="I25" s="78">
        <v>4</v>
      </c>
      <c r="J25" s="78">
        <v>4</v>
      </c>
      <c r="K25" s="78">
        <v>4</v>
      </c>
      <c r="L25" s="78">
        <v>4</v>
      </c>
      <c r="M25" s="78">
        <v>4</v>
      </c>
      <c r="N25" s="78">
        <v>4</v>
      </c>
      <c r="O25" s="78">
        <v>4</v>
      </c>
      <c r="P25" s="78">
        <v>4</v>
      </c>
      <c r="Q25" s="78">
        <v>4</v>
      </c>
      <c r="R25" s="78">
        <v>4</v>
      </c>
      <c r="S25" s="78">
        <v>4</v>
      </c>
      <c r="T25" s="78">
        <v>4</v>
      </c>
      <c r="U25" s="78">
        <v>4</v>
      </c>
      <c r="V25" s="78" t="s">
        <v>21</v>
      </c>
      <c r="W25" s="78">
        <v>4</v>
      </c>
      <c r="X25" s="78">
        <v>4</v>
      </c>
      <c r="Y25" s="78">
        <v>4</v>
      </c>
      <c r="Z25" s="78">
        <v>4</v>
      </c>
      <c r="AA25" s="78">
        <v>4</v>
      </c>
      <c r="AB25" s="78">
        <v>4</v>
      </c>
      <c r="AC25" s="78">
        <v>4</v>
      </c>
      <c r="AD25" s="78">
        <v>4</v>
      </c>
      <c r="AE25" s="78">
        <v>4</v>
      </c>
      <c r="AF25" s="78">
        <v>4</v>
      </c>
      <c r="AG25" s="78">
        <v>4</v>
      </c>
      <c r="AH25" s="78"/>
      <c r="AI25" s="106"/>
      <c r="AJ25" s="107"/>
      <c r="AK25" s="107"/>
      <c r="AL25" s="107"/>
      <c r="AM25" s="107"/>
      <c r="AO25" s="223">
        <f t="shared" si="2"/>
        <v>0</v>
      </c>
      <c r="AP25" s="223">
        <f t="shared" si="3"/>
        <v>275</v>
      </c>
      <c r="AQ25" s="223">
        <f t="shared" si="4"/>
        <v>10</v>
      </c>
      <c r="AR25" s="223">
        <f t="shared" si="5"/>
        <v>10</v>
      </c>
      <c r="AS25" s="223">
        <f t="shared" si="6"/>
        <v>10</v>
      </c>
      <c r="AT25" s="223">
        <f t="shared" si="7"/>
        <v>10</v>
      </c>
      <c r="AU25" s="223">
        <f t="shared" si="8"/>
        <v>5</v>
      </c>
      <c r="AV25" s="223">
        <f t="shared" si="9"/>
        <v>10</v>
      </c>
      <c r="AW25" s="223">
        <f t="shared" si="10"/>
        <v>10</v>
      </c>
      <c r="AX25" s="223">
        <f t="shared" si="11"/>
        <v>10</v>
      </c>
      <c r="AY25" s="223">
        <f t="shared" si="12"/>
        <v>10</v>
      </c>
      <c r="AZ25" s="223">
        <f t="shared" si="13"/>
        <v>10</v>
      </c>
      <c r="BA25" s="223">
        <f t="shared" si="14"/>
        <v>10</v>
      </c>
      <c r="BB25" s="223">
        <f t="shared" si="15"/>
        <v>5</v>
      </c>
      <c r="BC25" s="223">
        <f t="shared" si="16"/>
        <v>10</v>
      </c>
      <c r="BD25" s="223">
        <f t="shared" si="17"/>
        <v>10</v>
      </c>
      <c r="BE25" s="223">
        <f t="shared" si="18"/>
        <v>10</v>
      </c>
      <c r="BF25" s="223">
        <f t="shared" si="19"/>
        <v>10</v>
      </c>
      <c r="BG25" s="223">
        <f t="shared" si="20"/>
        <v>10</v>
      </c>
      <c r="BH25" s="223">
        <f t="shared" si="21"/>
        <v>10</v>
      </c>
      <c r="BI25" s="223">
        <f t="shared" si="22"/>
        <v>0</v>
      </c>
      <c r="BJ25" s="223">
        <f t="shared" si="23"/>
        <v>10</v>
      </c>
      <c r="BK25" s="223">
        <f t="shared" si="24"/>
        <v>10</v>
      </c>
      <c r="BL25" s="223">
        <f t="shared" si="25"/>
        <v>10</v>
      </c>
      <c r="BM25" s="223">
        <f t="shared" si="26"/>
        <v>10</v>
      </c>
      <c r="BN25" s="223">
        <f t="shared" si="27"/>
        <v>10</v>
      </c>
      <c r="BO25" s="223">
        <f t="shared" si="28"/>
        <v>10</v>
      </c>
      <c r="BP25" s="223">
        <f t="shared" si="29"/>
        <v>5</v>
      </c>
      <c r="BQ25" s="223">
        <f t="shared" si="30"/>
        <v>10</v>
      </c>
      <c r="BR25" s="223">
        <f t="shared" si="31"/>
        <v>10</v>
      </c>
      <c r="BS25" s="223">
        <f t="shared" si="32"/>
        <v>10</v>
      </c>
      <c r="BT25" s="223">
        <f t="shared" si="33"/>
        <v>10</v>
      </c>
      <c r="BU25" s="223">
        <f t="shared" si="34"/>
        <v>0</v>
      </c>
    </row>
    <row r="26" ht="30" customHeight="1" spans="1:73">
      <c r="A26" s="75">
        <v>1902369</v>
      </c>
      <c r="B26" s="84"/>
      <c r="C26" s="81" t="s">
        <v>10</v>
      </c>
      <c r="D26" s="81">
        <v>3</v>
      </c>
      <c r="E26" s="81">
        <v>5</v>
      </c>
      <c r="F26" s="81">
        <v>5</v>
      </c>
      <c r="G26" s="81">
        <v>5</v>
      </c>
      <c r="H26" s="81">
        <v>0.5</v>
      </c>
      <c r="I26" s="81">
        <v>5</v>
      </c>
      <c r="J26" s="81">
        <v>5</v>
      </c>
      <c r="K26" s="81">
        <v>5</v>
      </c>
      <c r="L26" s="81">
        <v>4</v>
      </c>
      <c r="M26" s="81">
        <v>5</v>
      </c>
      <c r="N26" s="81">
        <v>3</v>
      </c>
      <c r="O26" s="81">
        <v>0.5</v>
      </c>
      <c r="P26" s="81">
        <v>3</v>
      </c>
      <c r="Q26" s="81">
        <v>3</v>
      </c>
      <c r="R26" s="81">
        <v>3</v>
      </c>
      <c r="S26" s="81">
        <v>5</v>
      </c>
      <c r="T26" s="81">
        <v>5</v>
      </c>
      <c r="U26" s="81">
        <v>4</v>
      </c>
      <c r="V26" s="78" t="s">
        <v>21</v>
      </c>
      <c r="W26" s="81">
        <v>5</v>
      </c>
      <c r="X26" s="81">
        <v>5</v>
      </c>
      <c r="Y26" s="81">
        <v>5</v>
      </c>
      <c r="Z26" s="81">
        <v>5</v>
      </c>
      <c r="AA26" s="81">
        <v>5</v>
      </c>
      <c r="AB26" s="81">
        <v>5</v>
      </c>
      <c r="AC26" s="81">
        <v>0.5</v>
      </c>
      <c r="AD26" s="81">
        <v>5</v>
      </c>
      <c r="AE26" s="81">
        <v>5</v>
      </c>
      <c r="AF26" s="81">
        <v>5</v>
      </c>
      <c r="AG26" s="81">
        <v>3</v>
      </c>
      <c r="AH26" s="81"/>
      <c r="AI26" s="108"/>
      <c r="AJ26" s="109"/>
      <c r="AK26" s="109"/>
      <c r="AL26" s="109"/>
      <c r="AM26" s="109"/>
      <c r="AO26" s="223">
        <f t="shared" si="2"/>
        <v>0</v>
      </c>
      <c r="AP26" s="223">
        <f t="shared" si="3"/>
        <v>270</v>
      </c>
      <c r="AQ26" s="223">
        <f t="shared" si="4"/>
        <v>10</v>
      </c>
      <c r="AR26" s="223">
        <f t="shared" si="5"/>
        <v>10</v>
      </c>
      <c r="AS26" s="223">
        <f t="shared" si="6"/>
        <v>5</v>
      </c>
      <c r="AT26" s="223">
        <f t="shared" si="7"/>
        <v>10</v>
      </c>
      <c r="AU26" s="223">
        <f t="shared" si="8"/>
        <v>5</v>
      </c>
      <c r="AV26" s="223">
        <f t="shared" si="9"/>
        <v>10</v>
      </c>
      <c r="AW26" s="223">
        <f t="shared" si="10"/>
        <v>10</v>
      </c>
      <c r="AX26" s="223">
        <f t="shared" si="11"/>
        <v>10</v>
      </c>
      <c r="AY26" s="223">
        <f t="shared" si="12"/>
        <v>10</v>
      </c>
      <c r="AZ26" s="223">
        <f t="shared" si="13"/>
        <v>10</v>
      </c>
      <c r="BA26" s="223">
        <f t="shared" si="14"/>
        <v>10</v>
      </c>
      <c r="BB26" s="223">
        <f t="shared" si="15"/>
        <v>5</v>
      </c>
      <c r="BC26" s="223">
        <f t="shared" si="16"/>
        <v>10</v>
      </c>
      <c r="BD26" s="223">
        <f t="shared" si="17"/>
        <v>10</v>
      </c>
      <c r="BE26" s="223">
        <f t="shared" si="18"/>
        <v>10</v>
      </c>
      <c r="BF26" s="223">
        <f t="shared" si="19"/>
        <v>10</v>
      </c>
      <c r="BG26" s="223">
        <f t="shared" si="20"/>
        <v>10</v>
      </c>
      <c r="BH26" s="223">
        <f t="shared" si="21"/>
        <v>10</v>
      </c>
      <c r="BI26" s="223">
        <f t="shared" si="22"/>
        <v>0</v>
      </c>
      <c r="BJ26" s="223">
        <f t="shared" si="23"/>
        <v>10</v>
      </c>
      <c r="BK26" s="223">
        <f t="shared" si="24"/>
        <v>10</v>
      </c>
      <c r="BL26" s="223">
        <f t="shared" si="25"/>
        <v>10</v>
      </c>
      <c r="BM26" s="223">
        <f t="shared" si="26"/>
        <v>10</v>
      </c>
      <c r="BN26" s="223">
        <f t="shared" si="27"/>
        <v>10</v>
      </c>
      <c r="BO26" s="223">
        <f t="shared" si="28"/>
        <v>10</v>
      </c>
      <c r="BP26" s="223">
        <f t="shared" si="29"/>
        <v>5</v>
      </c>
      <c r="BQ26" s="223">
        <f t="shared" si="30"/>
        <v>10</v>
      </c>
      <c r="BR26" s="223">
        <f t="shared" si="31"/>
        <v>10</v>
      </c>
      <c r="BS26" s="223">
        <f t="shared" si="32"/>
        <v>10</v>
      </c>
      <c r="BT26" s="223">
        <f t="shared" si="33"/>
        <v>10</v>
      </c>
      <c r="BU26" s="223">
        <f t="shared" si="34"/>
        <v>0</v>
      </c>
    </row>
    <row r="27" ht="30" customHeight="1" spans="1:73">
      <c r="A27" s="53">
        <v>2007224</v>
      </c>
      <c r="B27" s="82" t="s">
        <v>32</v>
      </c>
      <c r="C27" s="77" t="s">
        <v>17</v>
      </c>
      <c r="D27" s="78">
        <v>4</v>
      </c>
      <c r="E27" s="78">
        <v>4</v>
      </c>
      <c r="F27" s="78">
        <v>4</v>
      </c>
      <c r="G27" s="78">
        <v>4</v>
      </c>
      <c r="H27" s="78">
        <v>4</v>
      </c>
      <c r="I27" s="78">
        <v>4</v>
      </c>
      <c r="J27" s="78">
        <v>4</v>
      </c>
      <c r="K27" s="78">
        <v>4</v>
      </c>
      <c r="L27" s="78">
        <v>4</v>
      </c>
      <c r="M27" s="78">
        <v>4</v>
      </c>
      <c r="N27" s="78">
        <v>4</v>
      </c>
      <c r="O27" s="78">
        <v>4</v>
      </c>
      <c r="P27" s="78">
        <v>4</v>
      </c>
      <c r="Q27" s="78">
        <v>4</v>
      </c>
      <c r="R27" s="78">
        <v>4</v>
      </c>
      <c r="S27" s="78">
        <v>4</v>
      </c>
      <c r="T27" s="78">
        <v>4</v>
      </c>
      <c r="U27" s="78">
        <v>4</v>
      </c>
      <c r="V27" s="78" t="s">
        <v>21</v>
      </c>
      <c r="W27" s="78">
        <v>4</v>
      </c>
      <c r="X27" s="78">
        <v>4</v>
      </c>
      <c r="Y27" s="78">
        <v>4</v>
      </c>
      <c r="Z27" s="78">
        <v>4</v>
      </c>
      <c r="AA27" s="78">
        <v>4</v>
      </c>
      <c r="AB27" s="78">
        <v>4</v>
      </c>
      <c r="AC27" s="78">
        <v>4</v>
      </c>
      <c r="AD27" s="78">
        <v>4</v>
      </c>
      <c r="AE27" s="78">
        <v>4</v>
      </c>
      <c r="AF27" s="78">
        <v>4</v>
      </c>
      <c r="AG27" s="78">
        <v>4</v>
      </c>
      <c r="AH27" s="78"/>
      <c r="AI27" s="104"/>
      <c r="AJ27" s="105">
        <f t="shared" ref="AJ27" si="59">SUM(D27:F28,I27:M28,P27:T28,W27:AA28,AD27:AH28)/8</f>
        <v>21.5</v>
      </c>
      <c r="AK27" s="105">
        <f t="shared" ref="AK27" si="60">SUM(D29:F29,I29:M29,P29:T29,W29:AA29,AD29:AH29)/8</f>
        <v>10.3125</v>
      </c>
      <c r="AL27" s="105">
        <f t="shared" ref="AL27" si="61">SUM(G27:H29,N27:O29,U27:V29,AB27:AC29)/8</f>
        <v>9.1875</v>
      </c>
      <c r="AM27" s="105">
        <f t="shared" ref="AM27" si="62">SUM(D27:AH29)/8+(AI27)/8</f>
        <v>41</v>
      </c>
      <c r="AO27" s="223" t="str">
        <f t="shared" si="2"/>
        <v>祝广海       2007224</v>
      </c>
      <c r="AP27" s="223">
        <f t="shared" si="3"/>
        <v>260</v>
      </c>
      <c r="AQ27" s="223">
        <f t="shared" si="4"/>
        <v>10</v>
      </c>
      <c r="AR27" s="223">
        <f t="shared" si="5"/>
        <v>10</v>
      </c>
      <c r="AS27" s="223">
        <f t="shared" si="6"/>
        <v>0</v>
      </c>
      <c r="AT27" s="223">
        <f t="shared" si="7"/>
        <v>10</v>
      </c>
      <c r="AU27" s="223">
        <f t="shared" si="8"/>
        <v>5</v>
      </c>
      <c r="AV27" s="223">
        <f t="shared" si="9"/>
        <v>10</v>
      </c>
      <c r="AW27" s="223">
        <f t="shared" si="10"/>
        <v>10</v>
      </c>
      <c r="AX27" s="223">
        <f t="shared" si="11"/>
        <v>10</v>
      </c>
      <c r="AY27" s="223">
        <f t="shared" si="12"/>
        <v>10</v>
      </c>
      <c r="AZ27" s="223">
        <f t="shared" si="13"/>
        <v>10</v>
      </c>
      <c r="BA27" s="223">
        <f t="shared" si="14"/>
        <v>10</v>
      </c>
      <c r="BB27" s="223">
        <f t="shared" si="15"/>
        <v>5</v>
      </c>
      <c r="BC27" s="223">
        <f t="shared" si="16"/>
        <v>10</v>
      </c>
      <c r="BD27" s="223">
        <f t="shared" si="17"/>
        <v>10</v>
      </c>
      <c r="BE27" s="223">
        <f t="shared" si="18"/>
        <v>10</v>
      </c>
      <c r="BF27" s="223">
        <f t="shared" si="19"/>
        <v>10</v>
      </c>
      <c r="BG27" s="223">
        <f t="shared" si="20"/>
        <v>10</v>
      </c>
      <c r="BH27" s="223">
        <f t="shared" si="21"/>
        <v>10</v>
      </c>
      <c r="BI27" s="223">
        <f t="shared" si="22"/>
        <v>0</v>
      </c>
      <c r="BJ27" s="223">
        <f t="shared" si="23"/>
        <v>10</v>
      </c>
      <c r="BK27" s="223">
        <f t="shared" si="24"/>
        <v>10</v>
      </c>
      <c r="BL27" s="223">
        <f t="shared" si="25"/>
        <v>10</v>
      </c>
      <c r="BM27" s="223">
        <f t="shared" si="26"/>
        <v>10</v>
      </c>
      <c r="BN27" s="223">
        <f t="shared" si="27"/>
        <v>10</v>
      </c>
      <c r="BO27" s="223">
        <f t="shared" si="28"/>
        <v>10</v>
      </c>
      <c r="BP27" s="223">
        <f t="shared" si="29"/>
        <v>5</v>
      </c>
      <c r="BQ27" s="223">
        <f t="shared" si="30"/>
        <v>10</v>
      </c>
      <c r="BR27" s="223">
        <f t="shared" si="31"/>
        <v>5</v>
      </c>
      <c r="BS27" s="223">
        <f t="shared" si="32"/>
        <v>10</v>
      </c>
      <c r="BT27" s="223">
        <f t="shared" si="33"/>
        <v>10</v>
      </c>
      <c r="BU27" s="223">
        <f t="shared" si="34"/>
        <v>0</v>
      </c>
    </row>
    <row r="28" ht="30" customHeight="1" spans="1:73">
      <c r="A28" s="53">
        <v>2007224</v>
      </c>
      <c r="B28" s="83"/>
      <c r="C28" s="77" t="s">
        <v>18</v>
      </c>
      <c r="D28" s="78">
        <v>4</v>
      </c>
      <c r="E28" s="78">
        <v>4</v>
      </c>
      <c r="F28" s="78">
        <v>0</v>
      </c>
      <c r="G28" s="78">
        <v>4</v>
      </c>
      <c r="H28" s="78">
        <v>4</v>
      </c>
      <c r="I28" s="78">
        <v>4</v>
      </c>
      <c r="J28" s="78">
        <v>4</v>
      </c>
      <c r="K28" s="78">
        <v>4</v>
      </c>
      <c r="L28" s="78">
        <v>4</v>
      </c>
      <c r="M28" s="78">
        <v>4</v>
      </c>
      <c r="N28" s="78">
        <v>4</v>
      </c>
      <c r="O28" s="78">
        <v>4</v>
      </c>
      <c r="P28" s="78">
        <v>4</v>
      </c>
      <c r="Q28" s="78">
        <v>4</v>
      </c>
      <c r="R28" s="78">
        <v>4</v>
      </c>
      <c r="S28" s="78">
        <v>4</v>
      </c>
      <c r="T28" s="78">
        <v>4</v>
      </c>
      <c r="U28" s="78">
        <v>4</v>
      </c>
      <c r="V28" s="78" t="s">
        <v>21</v>
      </c>
      <c r="W28" s="78">
        <v>4</v>
      </c>
      <c r="X28" s="78">
        <v>4</v>
      </c>
      <c r="Y28" s="78">
        <v>4</v>
      </c>
      <c r="Z28" s="78">
        <v>4</v>
      </c>
      <c r="AA28" s="78">
        <v>4</v>
      </c>
      <c r="AB28" s="78">
        <v>4</v>
      </c>
      <c r="AC28" s="78">
        <v>4</v>
      </c>
      <c r="AD28" s="78">
        <v>4</v>
      </c>
      <c r="AE28" s="78">
        <v>4</v>
      </c>
      <c r="AF28" s="78">
        <v>4</v>
      </c>
      <c r="AG28" s="78">
        <v>4</v>
      </c>
      <c r="AH28" s="78"/>
      <c r="AI28" s="106"/>
      <c r="AJ28" s="107"/>
      <c r="AK28" s="107"/>
      <c r="AL28" s="107"/>
      <c r="AM28" s="107"/>
      <c r="AO28" s="223">
        <f t="shared" si="2"/>
        <v>0</v>
      </c>
      <c r="AP28" s="223">
        <f t="shared" si="3"/>
        <v>260</v>
      </c>
      <c r="AQ28" s="223">
        <f t="shared" si="4"/>
        <v>10</v>
      </c>
      <c r="AR28" s="223">
        <f t="shared" si="5"/>
        <v>10</v>
      </c>
      <c r="AS28" s="223">
        <f t="shared" si="6"/>
        <v>0</v>
      </c>
      <c r="AT28" s="223">
        <f t="shared" si="7"/>
        <v>10</v>
      </c>
      <c r="AU28" s="223">
        <f t="shared" si="8"/>
        <v>5</v>
      </c>
      <c r="AV28" s="223">
        <f t="shared" si="9"/>
        <v>10</v>
      </c>
      <c r="AW28" s="223">
        <f t="shared" si="10"/>
        <v>10</v>
      </c>
      <c r="AX28" s="223">
        <f t="shared" si="11"/>
        <v>10</v>
      </c>
      <c r="AY28" s="223">
        <f t="shared" si="12"/>
        <v>10</v>
      </c>
      <c r="AZ28" s="223">
        <f t="shared" si="13"/>
        <v>10</v>
      </c>
      <c r="BA28" s="223">
        <f t="shared" si="14"/>
        <v>10</v>
      </c>
      <c r="BB28" s="223">
        <f t="shared" si="15"/>
        <v>5</v>
      </c>
      <c r="BC28" s="223">
        <f t="shared" si="16"/>
        <v>10</v>
      </c>
      <c r="BD28" s="223">
        <f t="shared" si="17"/>
        <v>10</v>
      </c>
      <c r="BE28" s="223">
        <f t="shared" si="18"/>
        <v>10</v>
      </c>
      <c r="BF28" s="223">
        <f t="shared" si="19"/>
        <v>10</v>
      </c>
      <c r="BG28" s="223">
        <f t="shared" si="20"/>
        <v>10</v>
      </c>
      <c r="BH28" s="223">
        <f t="shared" si="21"/>
        <v>10</v>
      </c>
      <c r="BI28" s="223">
        <f t="shared" si="22"/>
        <v>0</v>
      </c>
      <c r="BJ28" s="223">
        <f t="shared" si="23"/>
        <v>10</v>
      </c>
      <c r="BK28" s="223">
        <f t="shared" si="24"/>
        <v>10</v>
      </c>
      <c r="BL28" s="223">
        <f t="shared" si="25"/>
        <v>10</v>
      </c>
      <c r="BM28" s="223">
        <f t="shared" si="26"/>
        <v>10</v>
      </c>
      <c r="BN28" s="223">
        <f t="shared" si="27"/>
        <v>10</v>
      </c>
      <c r="BO28" s="223">
        <f t="shared" si="28"/>
        <v>10</v>
      </c>
      <c r="BP28" s="223">
        <f t="shared" si="29"/>
        <v>5</v>
      </c>
      <c r="BQ28" s="223">
        <f t="shared" si="30"/>
        <v>10</v>
      </c>
      <c r="BR28" s="223">
        <f t="shared" si="31"/>
        <v>5</v>
      </c>
      <c r="BS28" s="223">
        <f t="shared" si="32"/>
        <v>10</v>
      </c>
      <c r="BT28" s="223">
        <f t="shared" si="33"/>
        <v>10</v>
      </c>
      <c r="BU28" s="223">
        <f t="shared" si="34"/>
        <v>0</v>
      </c>
    </row>
    <row r="29" ht="30" customHeight="1" spans="1:73">
      <c r="A29" s="53">
        <v>2007224</v>
      </c>
      <c r="B29" s="84"/>
      <c r="C29" s="81" t="s">
        <v>10</v>
      </c>
      <c r="D29" s="81">
        <v>3</v>
      </c>
      <c r="E29" s="81">
        <v>5</v>
      </c>
      <c r="F29" s="81">
        <v>0</v>
      </c>
      <c r="G29" s="81">
        <v>5</v>
      </c>
      <c r="H29" s="81">
        <v>0.5</v>
      </c>
      <c r="I29" s="81">
        <v>5</v>
      </c>
      <c r="J29" s="81">
        <v>5</v>
      </c>
      <c r="K29" s="81">
        <v>3</v>
      </c>
      <c r="L29" s="81">
        <v>4</v>
      </c>
      <c r="M29" s="81">
        <v>5</v>
      </c>
      <c r="N29" s="81">
        <v>3</v>
      </c>
      <c r="O29" s="81">
        <v>0.5</v>
      </c>
      <c r="P29" s="81">
        <v>3</v>
      </c>
      <c r="Q29" s="81">
        <v>3</v>
      </c>
      <c r="R29" s="81">
        <v>3</v>
      </c>
      <c r="S29" s="81">
        <v>4</v>
      </c>
      <c r="T29" s="81">
        <v>3</v>
      </c>
      <c r="U29" s="81">
        <v>3</v>
      </c>
      <c r="V29" s="78" t="s">
        <v>21</v>
      </c>
      <c r="W29" s="81">
        <v>5</v>
      </c>
      <c r="X29" s="81">
        <v>5</v>
      </c>
      <c r="Y29" s="81">
        <v>5</v>
      </c>
      <c r="Z29" s="81">
        <v>5</v>
      </c>
      <c r="AA29" s="81">
        <v>5</v>
      </c>
      <c r="AB29" s="81">
        <v>5</v>
      </c>
      <c r="AC29" s="81">
        <v>0.5</v>
      </c>
      <c r="AD29" s="81">
        <v>5</v>
      </c>
      <c r="AE29" s="81">
        <v>0.5</v>
      </c>
      <c r="AF29" s="81">
        <v>3</v>
      </c>
      <c r="AG29" s="81">
        <v>3</v>
      </c>
      <c r="AH29" s="81"/>
      <c r="AI29" s="108"/>
      <c r="AJ29" s="109"/>
      <c r="AK29" s="109"/>
      <c r="AL29" s="109"/>
      <c r="AM29" s="109"/>
      <c r="AO29" s="223">
        <f t="shared" si="2"/>
        <v>0</v>
      </c>
      <c r="AP29" s="223">
        <f t="shared" si="3"/>
        <v>260</v>
      </c>
      <c r="AQ29" s="223">
        <f t="shared" si="4"/>
        <v>10</v>
      </c>
      <c r="AR29" s="223">
        <f t="shared" si="5"/>
        <v>10</v>
      </c>
      <c r="AS29" s="223">
        <f t="shared" si="6"/>
        <v>0</v>
      </c>
      <c r="AT29" s="223">
        <f t="shared" si="7"/>
        <v>10</v>
      </c>
      <c r="AU29" s="223">
        <f t="shared" si="8"/>
        <v>5</v>
      </c>
      <c r="AV29" s="223">
        <f t="shared" si="9"/>
        <v>10</v>
      </c>
      <c r="AW29" s="223">
        <f t="shared" si="10"/>
        <v>10</v>
      </c>
      <c r="AX29" s="223">
        <f t="shared" si="11"/>
        <v>10</v>
      </c>
      <c r="AY29" s="223">
        <f t="shared" si="12"/>
        <v>10</v>
      </c>
      <c r="AZ29" s="223">
        <f t="shared" si="13"/>
        <v>10</v>
      </c>
      <c r="BA29" s="223">
        <f t="shared" si="14"/>
        <v>10</v>
      </c>
      <c r="BB29" s="223">
        <f t="shared" si="15"/>
        <v>5</v>
      </c>
      <c r="BC29" s="223">
        <f t="shared" si="16"/>
        <v>10</v>
      </c>
      <c r="BD29" s="223">
        <f t="shared" si="17"/>
        <v>10</v>
      </c>
      <c r="BE29" s="223">
        <f t="shared" si="18"/>
        <v>10</v>
      </c>
      <c r="BF29" s="223">
        <f t="shared" si="19"/>
        <v>10</v>
      </c>
      <c r="BG29" s="223">
        <f t="shared" si="20"/>
        <v>10</v>
      </c>
      <c r="BH29" s="223">
        <f t="shared" si="21"/>
        <v>10</v>
      </c>
      <c r="BI29" s="223">
        <f t="shared" si="22"/>
        <v>0</v>
      </c>
      <c r="BJ29" s="223">
        <f t="shared" si="23"/>
        <v>10</v>
      </c>
      <c r="BK29" s="223">
        <f t="shared" si="24"/>
        <v>10</v>
      </c>
      <c r="BL29" s="223">
        <f t="shared" si="25"/>
        <v>10</v>
      </c>
      <c r="BM29" s="223">
        <f t="shared" si="26"/>
        <v>10</v>
      </c>
      <c r="BN29" s="223">
        <f t="shared" si="27"/>
        <v>10</v>
      </c>
      <c r="BO29" s="223">
        <f t="shared" si="28"/>
        <v>10</v>
      </c>
      <c r="BP29" s="223">
        <f t="shared" si="29"/>
        <v>5</v>
      </c>
      <c r="BQ29" s="223">
        <f t="shared" si="30"/>
        <v>10</v>
      </c>
      <c r="BR29" s="223">
        <f t="shared" si="31"/>
        <v>5</v>
      </c>
      <c r="BS29" s="223">
        <f t="shared" si="32"/>
        <v>10</v>
      </c>
      <c r="BT29" s="223">
        <f t="shared" si="33"/>
        <v>10</v>
      </c>
      <c r="BU29" s="223">
        <f t="shared" si="34"/>
        <v>0</v>
      </c>
    </row>
    <row r="30" ht="30.75" customHeight="1" spans="1:73">
      <c r="A30" s="75" t="s">
        <v>33</v>
      </c>
      <c r="B30" s="125" t="s">
        <v>34</v>
      </c>
      <c r="C30" s="77" t="s">
        <v>17</v>
      </c>
      <c r="D30" s="78">
        <v>4</v>
      </c>
      <c r="E30" s="78">
        <v>4</v>
      </c>
      <c r="F30" s="78">
        <v>4</v>
      </c>
      <c r="G30" s="78">
        <v>4</v>
      </c>
      <c r="H30" s="78">
        <v>4</v>
      </c>
      <c r="I30" s="78">
        <v>4</v>
      </c>
      <c r="J30" s="78">
        <v>4</v>
      </c>
      <c r="K30" s="78">
        <v>4</v>
      </c>
      <c r="L30" s="78">
        <v>4</v>
      </c>
      <c r="M30" s="78">
        <v>4</v>
      </c>
      <c r="N30" s="78">
        <v>4</v>
      </c>
      <c r="O30" s="78">
        <v>4</v>
      </c>
      <c r="P30" s="78">
        <v>4</v>
      </c>
      <c r="Q30" s="78">
        <v>4</v>
      </c>
      <c r="R30" s="78">
        <v>4</v>
      </c>
      <c r="S30" s="78">
        <v>4</v>
      </c>
      <c r="T30" s="78">
        <v>4</v>
      </c>
      <c r="U30" s="78">
        <v>4</v>
      </c>
      <c r="V30" s="78" t="s">
        <v>21</v>
      </c>
      <c r="W30" s="78">
        <v>4</v>
      </c>
      <c r="X30" s="78">
        <v>4</v>
      </c>
      <c r="Y30" s="78">
        <v>4</v>
      </c>
      <c r="Z30" s="78">
        <v>4</v>
      </c>
      <c r="AA30" s="78">
        <v>4</v>
      </c>
      <c r="AB30" s="78">
        <v>4</v>
      </c>
      <c r="AC30" s="78">
        <v>4</v>
      </c>
      <c r="AD30" s="78">
        <v>4</v>
      </c>
      <c r="AE30" s="78">
        <v>4</v>
      </c>
      <c r="AF30" s="78">
        <v>4</v>
      </c>
      <c r="AG30" s="78">
        <v>4</v>
      </c>
      <c r="AH30" s="78"/>
      <c r="AI30" s="104"/>
      <c r="AJ30" s="105">
        <f t="shared" ref="AJ30" si="63">SUM(D30:F31,I30:M31,P30:T31,W30:AA31,AD30:AH31)/8</f>
        <v>22</v>
      </c>
      <c r="AK30" s="105">
        <f t="shared" ref="AK30" si="64">SUM(D32:F32,I32:M32,P32:T32,W32:AA32,AD32:AH32)/8</f>
        <v>12.625</v>
      </c>
      <c r="AL30" s="105">
        <f t="shared" ref="AL30" si="65">SUM(G30:H32,N30:O32,U30:V32,AB30:AC32)/8</f>
        <v>9.3125</v>
      </c>
      <c r="AM30" s="105">
        <f t="shared" ref="AM30" si="66">SUM(D30:AH32)/8+(AI30)/8</f>
        <v>43.9375</v>
      </c>
      <c r="AO30" s="223" t="str">
        <f t="shared" si="2"/>
        <v>董社菊   2203070 </v>
      </c>
      <c r="AP30" s="223">
        <f t="shared" si="3"/>
        <v>275</v>
      </c>
      <c r="AQ30" s="223">
        <f t="shared" si="4"/>
        <v>10</v>
      </c>
      <c r="AR30" s="223">
        <f t="shared" si="5"/>
        <v>10</v>
      </c>
      <c r="AS30" s="223">
        <f t="shared" si="6"/>
        <v>10</v>
      </c>
      <c r="AT30" s="223">
        <f t="shared" si="7"/>
        <v>10</v>
      </c>
      <c r="AU30" s="223">
        <f t="shared" si="8"/>
        <v>5</v>
      </c>
      <c r="AV30" s="223">
        <f t="shared" si="9"/>
        <v>10</v>
      </c>
      <c r="AW30" s="223">
        <f t="shared" si="10"/>
        <v>10</v>
      </c>
      <c r="AX30" s="223">
        <f t="shared" si="11"/>
        <v>10</v>
      </c>
      <c r="AY30" s="223">
        <f t="shared" si="12"/>
        <v>10</v>
      </c>
      <c r="AZ30" s="223">
        <f t="shared" si="13"/>
        <v>10</v>
      </c>
      <c r="BA30" s="223">
        <f t="shared" si="14"/>
        <v>10</v>
      </c>
      <c r="BB30" s="223">
        <f t="shared" si="15"/>
        <v>5</v>
      </c>
      <c r="BC30" s="223">
        <f t="shared" si="16"/>
        <v>10</v>
      </c>
      <c r="BD30" s="223">
        <f t="shared" si="17"/>
        <v>10</v>
      </c>
      <c r="BE30" s="223">
        <f t="shared" si="18"/>
        <v>10</v>
      </c>
      <c r="BF30" s="223">
        <f t="shared" si="19"/>
        <v>10</v>
      </c>
      <c r="BG30" s="223">
        <f t="shared" si="20"/>
        <v>10</v>
      </c>
      <c r="BH30" s="223">
        <f t="shared" si="21"/>
        <v>10</v>
      </c>
      <c r="BI30" s="223">
        <f t="shared" si="22"/>
        <v>0</v>
      </c>
      <c r="BJ30" s="223">
        <f t="shared" si="23"/>
        <v>10</v>
      </c>
      <c r="BK30" s="223">
        <f t="shared" si="24"/>
        <v>10</v>
      </c>
      <c r="BL30" s="223">
        <f t="shared" si="25"/>
        <v>10</v>
      </c>
      <c r="BM30" s="223">
        <f t="shared" si="26"/>
        <v>10</v>
      </c>
      <c r="BN30" s="223">
        <f t="shared" si="27"/>
        <v>10</v>
      </c>
      <c r="BO30" s="223">
        <f t="shared" si="28"/>
        <v>10</v>
      </c>
      <c r="BP30" s="223">
        <f t="shared" si="29"/>
        <v>5</v>
      </c>
      <c r="BQ30" s="223">
        <f t="shared" si="30"/>
        <v>10</v>
      </c>
      <c r="BR30" s="223">
        <f t="shared" si="31"/>
        <v>10</v>
      </c>
      <c r="BS30" s="223">
        <f t="shared" si="32"/>
        <v>10</v>
      </c>
      <c r="BT30" s="223">
        <f t="shared" si="33"/>
        <v>10</v>
      </c>
      <c r="BU30" s="223">
        <f t="shared" si="34"/>
        <v>0</v>
      </c>
    </row>
    <row r="31" ht="30.75" customHeight="1" spans="1:73">
      <c r="A31" s="75" t="s">
        <v>33</v>
      </c>
      <c r="B31" s="126"/>
      <c r="C31" s="77" t="s">
        <v>18</v>
      </c>
      <c r="D31" s="78">
        <v>4</v>
      </c>
      <c r="E31" s="78">
        <v>4</v>
      </c>
      <c r="F31" s="78">
        <v>4</v>
      </c>
      <c r="G31" s="78">
        <v>4</v>
      </c>
      <c r="H31" s="78">
        <v>4</v>
      </c>
      <c r="I31" s="78">
        <v>4</v>
      </c>
      <c r="J31" s="78">
        <v>4</v>
      </c>
      <c r="K31" s="78">
        <v>4</v>
      </c>
      <c r="L31" s="78">
        <v>4</v>
      </c>
      <c r="M31" s="78">
        <v>4</v>
      </c>
      <c r="N31" s="78">
        <v>4</v>
      </c>
      <c r="O31" s="78">
        <v>4</v>
      </c>
      <c r="P31" s="78">
        <v>4</v>
      </c>
      <c r="Q31" s="78">
        <v>4</v>
      </c>
      <c r="R31" s="78">
        <v>4</v>
      </c>
      <c r="S31" s="78">
        <v>4</v>
      </c>
      <c r="T31" s="78">
        <v>4</v>
      </c>
      <c r="U31" s="78">
        <v>4</v>
      </c>
      <c r="V31" s="78" t="s">
        <v>21</v>
      </c>
      <c r="W31" s="78">
        <v>4</v>
      </c>
      <c r="X31" s="78">
        <v>4</v>
      </c>
      <c r="Y31" s="78">
        <v>4</v>
      </c>
      <c r="Z31" s="78">
        <v>4</v>
      </c>
      <c r="AA31" s="78">
        <v>4</v>
      </c>
      <c r="AB31" s="78">
        <v>4</v>
      </c>
      <c r="AC31" s="78">
        <v>4</v>
      </c>
      <c r="AD31" s="78">
        <v>4</v>
      </c>
      <c r="AE31" s="78">
        <v>4</v>
      </c>
      <c r="AF31" s="78">
        <v>4</v>
      </c>
      <c r="AG31" s="78">
        <v>4</v>
      </c>
      <c r="AH31" s="78"/>
      <c r="AI31" s="106"/>
      <c r="AJ31" s="107"/>
      <c r="AK31" s="107"/>
      <c r="AL31" s="107"/>
      <c r="AM31" s="107"/>
      <c r="AO31" s="223">
        <f t="shared" si="2"/>
        <v>0</v>
      </c>
      <c r="AP31" s="223">
        <f t="shared" si="3"/>
        <v>265</v>
      </c>
      <c r="AQ31" s="223">
        <f t="shared" si="4"/>
        <v>10</v>
      </c>
      <c r="AR31" s="223">
        <f t="shared" si="5"/>
        <v>10</v>
      </c>
      <c r="AS31" s="223">
        <f t="shared" si="6"/>
        <v>10</v>
      </c>
      <c r="AT31" s="223">
        <f t="shared" si="7"/>
        <v>10</v>
      </c>
      <c r="AU31" s="223">
        <f t="shared" si="8"/>
        <v>5</v>
      </c>
      <c r="AV31" s="223">
        <f t="shared" si="9"/>
        <v>10</v>
      </c>
      <c r="AW31" s="223">
        <f t="shared" si="10"/>
        <v>10</v>
      </c>
      <c r="AX31" s="223">
        <f t="shared" si="11"/>
        <v>10</v>
      </c>
      <c r="AY31" s="223">
        <f t="shared" si="12"/>
        <v>10</v>
      </c>
      <c r="AZ31" s="223">
        <f t="shared" si="13"/>
        <v>10</v>
      </c>
      <c r="BA31" s="223">
        <f t="shared" si="14"/>
        <v>10</v>
      </c>
      <c r="BB31" s="223">
        <f t="shared" si="15"/>
        <v>0</v>
      </c>
      <c r="BC31" s="223">
        <f t="shared" si="16"/>
        <v>10</v>
      </c>
      <c r="BD31" s="223">
        <f t="shared" si="17"/>
        <v>10</v>
      </c>
      <c r="BE31" s="223">
        <f t="shared" si="18"/>
        <v>10</v>
      </c>
      <c r="BF31" s="223">
        <f t="shared" si="19"/>
        <v>10</v>
      </c>
      <c r="BG31" s="223">
        <f t="shared" si="20"/>
        <v>10</v>
      </c>
      <c r="BH31" s="223">
        <f t="shared" si="21"/>
        <v>10</v>
      </c>
      <c r="BI31" s="223">
        <f t="shared" si="22"/>
        <v>0</v>
      </c>
      <c r="BJ31" s="223">
        <f t="shared" si="23"/>
        <v>10</v>
      </c>
      <c r="BK31" s="223">
        <f t="shared" si="24"/>
        <v>10</v>
      </c>
      <c r="BL31" s="223">
        <f t="shared" si="25"/>
        <v>10</v>
      </c>
      <c r="BM31" s="223">
        <f t="shared" si="26"/>
        <v>10</v>
      </c>
      <c r="BN31" s="223">
        <f t="shared" si="27"/>
        <v>10</v>
      </c>
      <c r="BO31" s="223">
        <f t="shared" si="28"/>
        <v>10</v>
      </c>
      <c r="BP31" s="223">
        <f t="shared" si="29"/>
        <v>0</v>
      </c>
      <c r="BQ31" s="223">
        <f t="shared" si="30"/>
        <v>10</v>
      </c>
      <c r="BR31" s="223">
        <f t="shared" si="31"/>
        <v>10</v>
      </c>
      <c r="BS31" s="223">
        <f t="shared" si="32"/>
        <v>10</v>
      </c>
      <c r="BT31" s="223">
        <f t="shared" si="33"/>
        <v>10</v>
      </c>
      <c r="BU31" s="223">
        <f t="shared" si="34"/>
        <v>0</v>
      </c>
    </row>
    <row r="32" ht="30.75" customHeight="1" spans="1:73">
      <c r="A32" s="75" t="s">
        <v>33</v>
      </c>
      <c r="B32" s="127"/>
      <c r="C32" s="81" t="s">
        <v>10</v>
      </c>
      <c r="D32" s="81">
        <v>3</v>
      </c>
      <c r="E32" s="81">
        <v>5</v>
      </c>
      <c r="F32" s="81">
        <v>5</v>
      </c>
      <c r="G32" s="81">
        <v>5</v>
      </c>
      <c r="H32" s="81">
        <v>0.5</v>
      </c>
      <c r="I32" s="81">
        <v>5</v>
      </c>
      <c r="J32" s="81">
        <v>5</v>
      </c>
      <c r="K32" s="81">
        <v>5</v>
      </c>
      <c r="L32" s="81">
        <v>4</v>
      </c>
      <c r="M32" s="81">
        <v>5</v>
      </c>
      <c r="N32" s="81">
        <v>3</v>
      </c>
      <c r="O32" s="81">
        <v>0.5</v>
      </c>
      <c r="P32" s="81">
        <v>3</v>
      </c>
      <c r="Q32" s="81">
        <v>3</v>
      </c>
      <c r="R32" s="81">
        <v>3</v>
      </c>
      <c r="S32" s="81">
        <v>5</v>
      </c>
      <c r="T32" s="81">
        <v>5</v>
      </c>
      <c r="U32" s="81">
        <v>4</v>
      </c>
      <c r="V32" s="78" t="s">
        <v>21</v>
      </c>
      <c r="W32" s="81">
        <v>5</v>
      </c>
      <c r="X32" s="81">
        <v>5</v>
      </c>
      <c r="Y32" s="81">
        <v>5</v>
      </c>
      <c r="Z32" s="81">
        <v>5</v>
      </c>
      <c r="AA32" s="81">
        <v>5</v>
      </c>
      <c r="AB32" s="81">
        <v>5</v>
      </c>
      <c r="AC32" s="81">
        <v>0.5</v>
      </c>
      <c r="AD32" s="81">
        <v>5</v>
      </c>
      <c r="AE32" s="81">
        <v>5</v>
      </c>
      <c r="AF32" s="81">
        <v>5</v>
      </c>
      <c r="AG32" s="81">
        <v>5</v>
      </c>
      <c r="AH32" s="81"/>
      <c r="AI32" s="108"/>
      <c r="AJ32" s="109"/>
      <c r="AK32" s="109"/>
      <c r="AL32" s="109"/>
      <c r="AM32" s="109"/>
      <c r="AO32" s="223">
        <f t="shared" si="2"/>
        <v>0</v>
      </c>
      <c r="AP32" s="223">
        <f t="shared" si="3"/>
        <v>265</v>
      </c>
      <c r="AQ32" s="223">
        <f t="shared" si="4"/>
        <v>10</v>
      </c>
      <c r="AR32" s="223">
        <f t="shared" si="5"/>
        <v>10</v>
      </c>
      <c r="AS32" s="223">
        <f t="shared" si="6"/>
        <v>10</v>
      </c>
      <c r="AT32" s="223">
        <f t="shared" si="7"/>
        <v>10</v>
      </c>
      <c r="AU32" s="223">
        <f t="shared" si="8"/>
        <v>5</v>
      </c>
      <c r="AV32" s="223">
        <f t="shared" si="9"/>
        <v>10</v>
      </c>
      <c r="AW32" s="223">
        <f t="shared" si="10"/>
        <v>10</v>
      </c>
      <c r="AX32" s="223">
        <f t="shared" si="11"/>
        <v>10</v>
      </c>
      <c r="AY32" s="223">
        <f t="shared" si="12"/>
        <v>10</v>
      </c>
      <c r="AZ32" s="223">
        <f t="shared" si="13"/>
        <v>10</v>
      </c>
      <c r="BA32" s="223">
        <f t="shared" si="14"/>
        <v>10</v>
      </c>
      <c r="BB32" s="223">
        <f t="shared" si="15"/>
        <v>0</v>
      </c>
      <c r="BC32" s="223">
        <f t="shared" si="16"/>
        <v>10</v>
      </c>
      <c r="BD32" s="223">
        <f t="shared" si="17"/>
        <v>10</v>
      </c>
      <c r="BE32" s="223">
        <f t="shared" si="18"/>
        <v>10</v>
      </c>
      <c r="BF32" s="223">
        <f t="shared" si="19"/>
        <v>10</v>
      </c>
      <c r="BG32" s="223">
        <f t="shared" si="20"/>
        <v>10</v>
      </c>
      <c r="BH32" s="223">
        <f t="shared" si="21"/>
        <v>10</v>
      </c>
      <c r="BI32" s="223">
        <f t="shared" si="22"/>
        <v>0</v>
      </c>
      <c r="BJ32" s="223">
        <f t="shared" si="23"/>
        <v>10</v>
      </c>
      <c r="BK32" s="223">
        <f t="shared" si="24"/>
        <v>10</v>
      </c>
      <c r="BL32" s="223">
        <f t="shared" si="25"/>
        <v>10</v>
      </c>
      <c r="BM32" s="223">
        <f t="shared" si="26"/>
        <v>10</v>
      </c>
      <c r="BN32" s="223">
        <f t="shared" si="27"/>
        <v>10</v>
      </c>
      <c r="BO32" s="223">
        <f t="shared" si="28"/>
        <v>10</v>
      </c>
      <c r="BP32" s="223">
        <f t="shared" si="29"/>
        <v>0</v>
      </c>
      <c r="BQ32" s="223">
        <f t="shared" si="30"/>
        <v>10</v>
      </c>
      <c r="BR32" s="223">
        <f t="shared" si="31"/>
        <v>10</v>
      </c>
      <c r="BS32" s="223">
        <f t="shared" si="32"/>
        <v>10</v>
      </c>
      <c r="BT32" s="223">
        <f t="shared" si="33"/>
        <v>10</v>
      </c>
      <c r="BU32" s="223">
        <f t="shared" si="34"/>
        <v>0</v>
      </c>
    </row>
    <row r="33" ht="30" customHeight="1" spans="1:73">
      <c r="A33" s="58">
        <v>2007190</v>
      </c>
      <c r="B33" s="82" t="s">
        <v>35</v>
      </c>
      <c r="C33" s="77" t="s">
        <v>17</v>
      </c>
      <c r="D33" s="78">
        <v>4</v>
      </c>
      <c r="E33" s="78">
        <v>4</v>
      </c>
      <c r="F33" s="78">
        <v>4</v>
      </c>
      <c r="G33" s="78">
        <v>4</v>
      </c>
      <c r="H33" s="78">
        <v>4</v>
      </c>
      <c r="I33" s="78">
        <v>4</v>
      </c>
      <c r="J33" s="78">
        <v>4</v>
      </c>
      <c r="K33" s="78">
        <v>4</v>
      </c>
      <c r="L33" s="78">
        <v>4</v>
      </c>
      <c r="M33" s="78">
        <v>4</v>
      </c>
      <c r="N33" s="78">
        <v>4</v>
      </c>
      <c r="O33" s="78" t="s">
        <v>21</v>
      </c>
      <c r="P33" s="78">
        <v>4</v>
      </c>
      <c r="Q33" s="78">
        <v>4</v>
      </c>
      <c r="R33" s="78">
        <v>4</v>
      </c>
      <c r="S33" s="78">
        <v>4</v>
      </c>
      <c r="T33" s="78">
        <v>4</v>
      </c>
      <c r="U33" s="78">
        <v>4</v>
      </c>
      <c r="V33" s="78">
        <v>4</v>
      </c>
      <c r="W33" s="78">
        <v>4</v>
      </c>
      <c r="X33" s="78">
        <v>4</v>
      </c>
      <c r="Y33" s="78">
        <v>4</v>
      </c>
      <c r="Z33" s="78">
        <v>4</v>
      </c>
      <c r="AA33" s="78">
        <v>4</v>
      </c>
      <c r="AB33" s="78">
        <v>4</v>
      </c>
      <c r="AC33" s="78">
        <v>3</v>
      </c>
      <c r="AD33" s="78">
        <v>4</v>
      </c>
      <c r="AE33" s="78">
        <v>4</v>
      </c>
      <c r="AF33" s="78">
        <v>4</v>
      </c>
      <c r="AG33" s="78">
        <v>4</v>
      </c>
      <c r="AH33" s="78"/>
      <c r="AI33" s="104"/>
      <c r="AJ33" s="105">
        <f t="shared" ref="AJ33" si="67">SUM(D33:F34,I33:M34,P33:T34,W33:AA34,AD33:AH34)/8</f>
        <v>22</v>
      </c>
      <c r="AK33" s="105">
        <f t="shared" ref="AK33" si="68">SUM(D35:F35,I35:M35,P35:T35,W35:AA35,AD35:AH35)/8</f>
        <v>10.0625</v>
      </c>
      <c r="AL33" s="105">
        <f t="shared" ref="AL33" si="69">SUM(G33:H35,N33:O35,U33:V35,AB33:AC35)/8</f>
        <v>9.1875</v>
      </c>
      <c r="AM33" s="105">
        <f t="shared" ref="AM33" si="70">SUM(D33:AH35)/8+(AI33)/8</f>
        <v>41.25</v>
      </c>
      <c r="AO33" s="223" t="str">
        <f t="shared" si="2"/>
        <v>赖小清       2007190</v>
      </c>
      <c r="AP33" s="223">
        <f t="shared" si="3"/>
        <v>255</v>
      </c>
      <c r="AQ33" s="223">
        <f t="shared" si="4"/>
        <v>10</v>
      </c>
      <c r="AR33" s="223">
        <f t="shared" si="5"/>
        <v>10</v>
      </c>
      <c r="AS33" s="223">
        <f t="shared" si="6"/>
        <v>10</v>
      </c>
      <c r="AT33" s="223">
        <f t="shared" si="7"/>
        <v>10</v>
      </c>
      <c r="AU33" s="223">
        <f t="shared" si="8"/>
        <v>5</v>
      </c>
      <c r="AV33" s="223">
        <f t="shared" si="9"/>
        <v>10</v>
      </c>
      <c r="AW33" s="223">
        <f t="shared" si="10"/>
        <v>10</v>
      </c>
      <c r="AX33" s="223">
        <f t="shared" si="11"/>
        <v>5</v>
      </c>
      <c r="AY33" s="223">
        <f t="shared" si="12"/>
        <v>10</v>
      </c>
      <c r="AZ33" s="223">
        <f t="shared" si="13"/>
        <v>5</v>
      </c>
      <c r="BA33" s="223">
        <f t="shared" si="14"/>
        <v>10</v>
      </c>
      <c r="BB33" s="223">
        <f t="shared" si="15"/>
        <v>0</v>
      </c>
      <c r="BC33" s="223">
        <f t="shared" si="16"/>
        <v>10</v>
      </c>
      <c r="BD33" s="223">
        <f t="shared" si="17"/>
        <v>10</v>
      </c>
      <c r="BE33" s="223">
        <f t="shared" si="18"/>
        <v>10</v>
      </c>
      <c r="BF33" s="223">
        <f t="shared" si="19"/>
        <v>10</v>
      </c>
      <c r="BG33" s="223">
        <f t="shared" si="20"/>
        <v>10</v>
      </c>
      <c r="BH33" s="223">
        <f t="shared" si="21"/>
        <v>10</v>
      </c>
      <c r="BI33" s="223">
        <f t="shared" si="22"/>
        <v>5</v>
      </c>
      <c r="BJ33" s="223">
        <f t="shared" si="23"/>
        <v>10</v>
      </c>
      <c r="BK33" s="223">
        <f t="shared" si="24"/>
        <v>10</v>
      </c>
      <c r="BL33" s="223">
        <f t="shared" si="25"/>
        <v>10</v>
      </c>
      <c r="BM33" s="223">
        <f t="shared" si="26"/>
        <v>10</v>
      </c>
      <c r="BN33" s="223">
        <f t="shared" si="27"/>
        <v>5</v>
      </c>
      <c r="BO33" s="223">
        <f t="shared" si="28"/>
        <v>10</v>
      </c>
      <c r="BP33" s="223">
        <f t="shared" si="29"/>
        <v>0</v>
      </c>
      <c r="BQ33" s="223">
        <f t="shared" si="30"/>
        <v>10</v>
      </c>
      <c r="BR33" s="223">
        <f t="shared" si="31"/>
        <v>10</v>
      </c>
      <c r="BS33" s="223">
        <f t="shared" si="32"/>
        <v>10</v>
      </c>
      <c r="BT33" s="223">
        <f t="shared" si="33"/>
        <v>10</v>
      </c>
      <c r="BU33" s="223">
        <f t="shared" si="34"/>
        <v>0</v>
      </c>
    </row>
    <row r="34" ht="30" customHeight="1" spans="1:73">
      <c r="A34" s="58">
        <v>2007190</v>
      </c>
      <c r="B34" s="83"/>
      <c r="C34" s="77" t="s">
        <v>18</v>
      </c>
      <c r="D34" s="78">
        <v>4</v>
      </c>
      <c r="E34" s="78">
        <v>4</v>
      </c>
      <c r="F34" s="78">
        <v>4</v>
      </c>
      <c r="G34" s="78">
        <v>4</v>
      </c>
      <c r="H34" s="78">
        <v>4</v>
      </c>
      <c r="I34" s="78">
        <v>4</v>
      </c>
      <c r="J34" s="78">
        <v>4</v>
      </c>
      <c r="K34" s="78">
        <v>4</v>
      </c>
      <c r="L34" s="78">
        <v>4</v>
      </c>
      <c r="M34" s="78">
        <v>4</v>
      </c>
      <c r="N34" s="78">
        <v>4</v>
      </c>
      <c r="O34" s="78" t="s">
        <v>21</v>
      </c>
      <c r="P34" s="78">
        <v>4</v>
      </c>
      <c r="Q34" s="78">
        <v>4</v>
      </c>
      <c r="R34" s="78">
        <v>4</v>
      </c>
      <c r="S34" s="78">
        <v>4</v>
      </c>
      <c r="T34" s="78">
        <v>4</v>
      </c>
      <c r="U34" s="78">
        <v>4</v>
      </c>
      <c r="V34" s="78">
        <v>4</v>
      </c>
      <c r="W34" s="78">
        <v>4</v>
      </c>
      <c r="X34" s="78">
        <v>4</v>
      </c>
      <c r="Y34" s="78">
        <v>4</v>
      </c>
      <c r="Z34" s="78">
        <v>4</v>
      </c>
      <c r="AA34" s="78">
        <v>4</v>
      </c>
      <c r="AB34" s="78">
        <v>4</v>
      </c>
      <c r="AC34" s="78">
        <v>4</v>
      </c>
      <c r="AD34" s="78">
        <v>4</v>
      </c>
      <c r="AE34" s="78">
        <v>4</v>
      </c>
      <c r="AF34" s="78">
        <v>4</v>
      </c>
      <c r="AG34" s="78">
        <v>4</v>
      </c>
      <c r="AH34" s="78"/>
      <c r="AI34" s="106"/>
      <c r="AJ34" s="107"/>
      <c r="AK34" s="107"/>
      <c r="AL34" s="107"/>
      <c r="AM34" s="107"/>
      <c r="AO34" s="223">
        <f t="shared" si="2"/>
        <v>0</v>
      </c>
      <c r="AP34" s="223">
        <f t="shared" si="3"/>
        <v>255</v>
      </c>
      <c r="AQ34" s="223">
        <f t="shared" si="4"/>
        <v>10</v>
      </c>
      <c r="AR34" s="223">
        <f t="shared" si="5"/>
        <v>10</v>
      </c>
      <c r="AS34" s="223">
        <f t="shared" si="6"/>
        <v>10</v>
      </c>
      <c r="AT34" s="223">
        <f t="shared" si="7"/>
        <v>10</v>
      </c>
      <c r="AU34" s="223">
        <f t="shared" si="8"/>
        <v>5</v>
      </c>
      <c r="AV34" s="223">
        <f t="shared" si="9"/>
        <v>10</v>
      </c>
      <c r="AW34" s="223">
        <f t="shared" si="10"/>
        <v>10</v>
      </c>
      <c r="AX34" s="223">
        <f t="shared" si="11"/>
        <v>5</v>
      </c>
      <c r="AY34" s="223">
        <f t="shared" si="12"/>
        <v>10</v>
      </c>
      <c r="AZ34" s="223">
        <f t="shared" si="13"/>
        <v>5</v>
      </c>
      <c r="BA34" s="223">
        <f t="shared" si="14"/>
        <v>10</v>
      </c>
      <c r="BB34" s="223">
        <f t="shared" si="15"/>
        <v>0</v>
      </c>
      <c r="BC34" s="223">
        <f t="shared" si="16"/>
        <v>10</v>
      </c>
      <c r="BD34" s="223">
        <f t="shared" si="17"/>
        <v>10</v>
      </c>
      <c r="BE34" s="223">
        <f t="shared" si="18"/>
        <v>10</v>
      </c>
      <c r="BF34" s="223">
        <f t="shared" si="19"/>
        <v>10</v>
      </c>
      <c r="BG34" s="223">
        <f t="shared" si="20"/>
        <v>10</v>
      </c>
      <c r="BH34" s="223">
        <f t="shared" si="21"/>
        <v>10</v>
      </c>
      <c r="BI34" s="223">
        <f t="shared" si="22"/>
        <v>0</v>
      </c>
      <c r="BJ34" s="223">
        <f t="shared" si="23"/>
        <v>10</v>
      </c>
      <c r="BK34" s="223">
        <f t="shared" si="24"/>
        <v>10</v>
      </c>
      <c r="BL34" s="223">
        <f t="shared" si="25"/>
        <v>10</v>
      </c>
      <c r="BM34" s="223">
        <f t="shared" si="26"/>
        <v>10</v>
      </c>
      <c r="BN34" s="223">
        <f t="shared" si="27"/>
        <v>5</v>
      </c>
      <c r="BO34" s="223">
        <f t="shared" si="28"/>
        <v>10</v>
      </c>
      <c r="BP34" s="223">
        <f t="shared" si="29"/>
        <v>5</v>
      </c>
      <c r="BQ34" s="223">
        <f t="shared" si="30"/>
        <v>10</v>
      </c>
      <c r="BR34" s="223">
        <f t="shared" si="31"/>
        <v>10</v>
      </c>
      <c r="BS34" s="223">
        <f t="shared" si="32"/>
        <v>10</v>
      </c>
      <c r="BT34" s="223">
        <f t="shared" si="33"/>
        <v>10</v>
      </c>
      <c r="BU34" s="223">
        <f t="shared" si="34"/>
        <v>0</v>
      </c>
    </row>
    <row r="35" ht="30" customHeight="1" spans="1:73">
      <c r="A35" s="58">
        <v>2007190</v>
      </c>
      <c r="B35" s="84"/>
      <c r="C35" s="81" t="s">
        <v>10</v>
      </c>
      <c r="D35" s="81">
        <v>6</v>
      </c>
      <c r="E35" s="81">
        <v>6</v>
      </c>
      <c r="F35" s="81">
        <v>4</v>
      </c>
      <c r="G35" s="81">
        <v>5</v>
      </c>
      <c r="H35" s="81">
        <v>0.5</v>
      </c>
      <c r="I35" s="81">
        <v>4</v>
      </c>
      <c r="J35" s="81">
        <v>4</v>
      </c>
      <c r="K35" s="81">
        <v>2</v>
      </c>
      <c r="L35" s="81">
        <v>3</v>
      </c>
      <c r="M35" s="81">
        <v>0.5</v>
      </c>
      <c r="N35" s="81">
        <v>3</v>
      </c>
      <c r="O35" s="81" t="s">
        <v>21</v>
      </c>
      <c r="P35" s="81">
        <v>4</v>
      </c>
      <c r="Q35" s="81">
        <v>4</v>
      </c>
      <c r="R35" s="81">
        <v>4</v>
      </c>
      <c r="S35" s="81">
        <v>5</v>
      </c>
      <c r="T35" s="81">
        <v>4</v>
      </c>
      <c r="U35" s="81">
        <v>4</v>
      </c>
      <c r="V35" s="78">
        <v>0.5</v>
      </c>
      <c r="W35" s="81">
        <v>4</v>
      </c>
      <c r="X35" s="81">
        <v>5</v>
      </c>
      <c r="Y35" s="81">
        <v>3</v>
      </c>
      <c r="Z35" s="81">
        <v>3</v>
      </c>
      <c r="AA35" s="81">
        <v>0.5</v>
      </c>
      <c r="AB35" s="81">
        <v>5</v>
      </c>
      <c r="AC35" s="81">
        <v>0.5</v>
      </c>
      <c r="AD35" s="81">
        <v>4</v>
      </c>
      <c r="AE35" s="81">
        <v>3</v>
      </c>
      <c r="AF35" s="81">
        <v>4</v>
      </c>
      <c r="AG35" s="81">
        <v>3.5</v>
      </c>
      <c r="AH35" s="81"/>
      <c r="AI35" s="108"/>
      <c r="AJ35" s="109"/>
      <c r="AK35" s="109"/>
      <c r="AL35" s="109"/>
      <c r="AM35" s="109"/>
      <c r="AO35" s="223">
        <f t="shared" si="2"/>
        <v>0</v>
      </c>
      <c r="AP35" s="223">
        <f t="shared" si="3"/>
        <v>255</v>
      </c>
      <c r="AQ35" s="223">
        <f t="shared" si="4"/>
        <v>10</v>
      </c>
      <c r="AR35" s="223">
        <f t="shared" si="5"/>
        <v>10</v>
      </c>
      <c r="AS35" s="223">
        <f t="shared" si="6"/>
        <v>10</v>
      </c>
      <c r="AT35" s="223">
        <f t="shared" si="7"/>
        <v>10</v>
      </c>
      <c r="AU35" s="223">
        <f t="shared" si="8"/>
        <v>5</v>
      </c>
      <c r="AV35" s="223">
        <f t="shared" si="9"/>
        <v>10</v>
      </c>
      <c r="AW35" s="223">
        <f t="shared" si="10"/>
        <v>10</v>
      </c>
      <c r="AX35" s="223">
        <f t="shared" si="11"/>
        <v>5</v>
      </c>
      <c r="AY35" s="223">
        <f t="shared" si="12"/>
        <v>10</v>
      </c>
      <c r="AZ35" s="223">
        <f t="shared" si="13"/>
        <v>5</v>
      </c>
      <c r="BA35" s="223">
        <f t="shared" si="14"/>
        <v>10</v>
      </c>
      <c r="BB35" s="223">
        <f t="shared" si="15"/>
        <v>0</v>
      </c>
      <c r="BC35" s="223">
        <f t="shared" si="16"/>
        <v>10</v>
      </c>
      <c r="BD35" s="223">
        <f t="shared" si="17"/>
        <v>10</v>
      </c>
      <c r="BE35" s="223">
        <f t="shared" si="18"/>
        <v>10</v>
      </c>
      <c r="BF35" s="223">
        <f t="shared" si="19"/>
        <v>10</v>
      </c>
      <c r="BG35" s="223">
        <f t="shared" si="20"/>
        <v>10</v>
      </c>
      <c r="BH35" s="223">
        <f t="shared" si="21"/>
        <v>10</v>
      </c>
      <c r="BI35" s="223">
        <f t="shared" si="22"/>
        <v>0</v>
      </c>
      <c r="BJ35" s="223">
        <f t="shared" si="23"/>
        <v>10</v>
      </c>
      <c r="BK35" s="223">
        <f t="shared" si="24"/>
        <v>10</v>
      </c>
      <c r="BL35" s="223">
        <f t="shared" si="25"/>
        <v>10</v>
      </c>
      <c r="BM35" s="223">
        <f t="shared" si="26"/>
        <v>10</v>
      </c>
      <c r="BN35" s="223">
        <f t="shared" si="27"/>
        <v>5</v>
      </c>
      <c r="BO35" s="223">
        <f t="shared" si="28"/>
        <v>10</v>
      </c>
      <c r="BP35" s="223">
        <f t="shared" si="29"/>
        <v>5</v>
      </c>
      <c r="BQ35" s="223">
        <f t="shared" si="30"/>
        <v>10</v>
      </c>
      <c r="BR35" s="223">
        <f t="shared" si="31"/>
        <v>10</v>
      </c>
      <c r="BS35" s="223">
        <f t="shared" si="32"/>
        <v>10</v>
      </c>
      <c r="BT35" s="223">
        <f t="shared" si="33"/>
        <v>10</v>
      </c>
      <c r="BU35" s="223">
        <f t="shared" si="34"/>
        <v>0</v>
      </c>
    </row>
    <row r="36" ht="30" customHeight="1" spans="1:73">
      <c r="A36" s="53" t="s">
        <v>36</v>
      </c>
      <c r="B36" s="82" t="s">
        <v>37</v>
      </c>
      <c r="C36" s="77" t="s">
        <v>17</v>
      </c>
      <c r="D36" s="78">
        <v>4</v>
      </c>
      <c r="E36" s="78">
        <v>4</v>
      </c>
      <c r="F36" s="78">
        <v>4</v>
      </c>
      <c r="G36" s="78">
        <v>4</v>
      </c>
      <c r="H36" s="78">
        <v>4</v>
      </c>
      <c r="I36" s="78">
        <v>4</v>
      </c>
      <c r="J36" s="78">
        <v>4</v>
      </c>
      <c r="K36" s="78">
        <v>4</v>
      </c>
      <c r="L36" s="78">
        <v>4</v>
      </c>
      <c r="M36" s="78">
        <v>4</v>
      </c>
      <c r="N36" s="78">
        <v>4</v>
      </c>
      <c r="O36" s="78">
        <v>4</v>
      </c>
      <c r="P36" s="78">
        <v>4</v>
      </c>
      <c r="Q36" s="78">
        <v>4</v>
      </c>
      <c r="R36" s="78">
        <v>4</v>
      </c>
      <c r="S36" s="78">
        <v>4</v>
      </c>
      <c r="T36" s="78">
        <v>4</v>
      </c>
      <c r="U36" s="78">
        <v>4</v>
      </c>
      <c r="V36" s="78" t="s">
        <v>21</v>
      </c>
      <c r="W36" s="78">
        <v>4</v>
      </c>
      <c r="X36" s="78">
        <v>4</v>
      </c>
      <c r="Y36" s="78">
        <v>4</v>
      </c>
      <c r="Z36" s="78">
        <v>4</v>
      </c>
      <c r="AA36" s="78">
        <v>4</v>
      </c>
      <c r="AB36" s="78">
        <v>4</v>
      </c>
      <c r="AC36" s="78">
        <v>4</v>
      </c>
      <c r="AD36" s="78">
        <v>4</v>
      </c>
      <c r="AE36" s="78">
        <v>4</v>
      </c>
      <c r="AF36" s="78">
        <v>4</v>
      </c>
      <c r="AG36" s="78">
        <v>4</v>
      </c>
      <c r="AH36" s="78"/>
      <c r="AI36" s="104"/>
      <c r="AJ36" s="105">
        <f t="shared" ref="AJ36" si="71">SUM(D36:F37,I36:M37,P36:T37,W36:AA37,AD36:AH37)/8</f>
        <v>22</v>
      </c>
      <c r="AK36" s="105">
        <f t="shared" ref="AK36" si="72">SUM(D38:F38,I38:M38,P38:T38,W38:AA38,AD38:AH38)/8</f>
        <v>12</v>
      </c>
      <c r="AL36" s="105">
        <f t="shared" ref="AL36" si="73">SUM(G36:H38,N36:O38,U36:V38,AB36:AC38)/8</f>
        <v>9.3125</v>
      </c>
      <c r="AM36" s="105">
        <f t="shared" ref="AM36" si="74">SUM(D36:AH38)/8+(AI36)/8</f>
        <v>43.3125</v>
      </c>
      <c r="AO36" s="223" t="str">
        <f t="shared" si="2"/>
        <v>周雪超2204022</v>
      </c>
      <c r="AP36" s="223">
        <f t="shared" si="3"/>
        <v>275</v>
      </c>
      <c r="AQ36" s="223">
        <f t="shared" si="4"/>
        <v>10</v>
      </c>
      <c r="AR36" s="223">
        <f t="shared" si="5"/>
        <v>10</v>
      </c>
      <c r="AS36" s="223">
        <f t="shared" si="6"/>
        <v>10</v>
      </c>
      <c r="AT36" s="223">
        <f t="shared" si="7"/>
        <v>10</v>
      </c>
      <c r="AU36" s="223">
        <f t="shared" si="8"/>
        <v>5</v>
      </c>
      <c r="AV36" s="223">
        <f t="shared" si="9"/>
        <v>10</v>
      </c>
      <c r="AW36" s="223">
        <f t="shared" si="10"/>
        <v>10</v>
      </c>
      <c r="AX36" s="223">
        <f t="shared" si="11"/>
        <v>10</v>
      </c>
      <c r="AY36" s="223">
        <f t="shared" si="12"/>
        <v>10</v>
      </c>
      <c r="AZ36" s="223">
        <f t="shared" si="13"/>
        <v>10</v>
      </c>
      <c r="BA36" s="223">
        <f t="shared" si="14"/>
        <v>10</v>
      </c>
      <c r="BB36" s="223">
        <f t="shared" si="15"/>
        <v>5</v>
      </c>
      <c r="BC36" s="223">
        <f t="shared" si="16"/>
        <v>10</v>
      </c>
      <c r="BD36" s="223">
        <f t="shared" si="17"/>
        <v>10</v>
      </c>
      <c r="BE36" s="223">
        <f t="shared" si="18"/>
        <v>10</v>
      </c>
      <c r="BF36" s="223">
        <f t="shared" si="19"/>
        <v>10</v>
      </c>
      <c r="BG36" s="223">
        <f t="shared" si="20"/>
        <v>10</v>
      </c>
      <c r="BH36" s="223">
        <f t="shared" si="21"/>
        <v>10</v>
      </c>
      <c r="BI36" s="223">
        <f t="shared" si="22"/>
        <v>0</v>
      </c>
      <c r="BJ36" s="223">
        <f t="shared" si="23"/>
        <v>10</v>
      </c>
      <c r="BK36" s="223">
        <f t="shared" si="24"/>
        <v>10</v>
      </c>
      <c r="BL36" s="223">
        <f t="shared" si="25"/>
        <v>10</v>
      </c>
      <c r="BM36" s="223">
        <f t="shared" si="26"/>
        <v>10</v>
      </c>
      <c r="BN36" s="223">
        <f t="shared" si="27"/>
        <v>10</v>
      </c>
      <c r="BO36" s="223">
        <f t="shared" si="28"/>
        <v>10</v>
      </c>
      <c r="BP36" s="223">
        <f t="shared" si="29"/>
        <v>5</v>
      </c>
      <c r="BQ36" s="223">
        <f t="shared" si="30"/>
        <v>10</v>
      </c>
      <c r="BR36" s="223">
        <f t="shared" si="31"/>
        <v>10</v>
      </c>
      <c r="BS36" s="223">
        <f t="shared" si="32"/>
        <v>10</v>
      </c>
      <c r="BT36" s="223">
        <f t="shared" si="33"/>
        <v>10</v>
      </c>
      <c r="BU36" s="223">
        <f t="shared" si="34"/>
        <v>0</v>
      </c>
    </row>
    <row r="37" ht="30" customHeight="1" spans="1:73">
      <c r="A37" s="53" t="s">
        <v>36</v>
      </c>
      <c r="B37" s="83"/>
      <c r="C37" s="77" t="s">
        <v>18</v>
      </c>
      <c r="D37" s="78">
        <v>4</v>
      </c>
      <c r="E37" s="78">
        <v>4</v>
      </c>
      <c r="F37" s="78">
        <v>4</v>
      </c>
      <c r="G37" s="78">
        <v>4</v>
      </c>
      <c r="H37" s="78">
        <v>4</v>
      </c>
      <c r="I37" s="78">
        <v>4</v>
      </c>
      <c r="J37" s="78">
        <v>4</v>
      </c>
      <c r="K37" s="78">
        <v>4</v>
      </c>
      <c r="L37" s="78">
        <v>4</v>
      </c>
      <c r="M37" s="78">
        <v>4</v>
      </c>
      <c r="N37" s="78">
        <v>4</v>
      </c>
      <c r="O37" s="78">
        <v>4</v>
      </c>
      <c r="P37" s="78">
        <v>4</v>
      </c>
      <c r="Q37" s="78">
        <v>4</v>
      </c>
      <c r="R37" s="78">
        <v>4</v>
      </c>
      <c r="S37" s="78">
        <v>4</v>
      </c>
      <c r="T37" s="78">
        <v>4</v>
      </c>
      <c r="U37" s="78">
        <v>4</v>
      </c>
      <c r="V37" s="78" t="s">
        <v>21</v>
      </c>
      <c r="W37" s="78">
        <v>4</v>
      </c>
      <c r="X37" s="78">
        <v>4</v>
      </c>
      <c r="Y37" s="78">
        <v>4</v>
      </c>
      <c r="Z37" s="78">
        <v>4</v>
      </c>
      <c r="AA37" s="78">
        <v>4</v>
      </c>
      <c r="AB37" s="78">
        <v>4</v>
      </c>
      <c r="AC37" s="78">
        <v>4</v>
      </c>
      <c r="AD37" s="78">
        <v>4</v>
      </c>
      <c r="AE37" s="78">
        <v>4</v>
      </c>
      <c r="AF37" s="78">
        <v>4</v>
      </c>
      <c r="AG37" s="78">
        <v>4</v>
      </c>
      <c r="AH37" s="78"/>
      <c r="AI37" s="106"/>
      <c r="AJ37" s="107"/>
      <c r="AK37" s="107"/>
      <c r="AL37" s="107"/>
      <c r="AM37" s="107"/>
      <c r="AO37" s="223">
        <f t="shared" si="2"/>
        <v>0</v>
      </c>
      <c r="AP37" s="223">
        <f t="shared" si="3"/>
        <v>275</v>
      </c>
      <c r="AQ37" s="223">
        <f t="shared" si="4"/>
        <v>10</v>
      </c>
      <c r="AR37" s="223">
        <f t="shared" si="5"/>
        <v>10</v>
      </c>
      <c r="AS37" s="223">
        <f t="shared" si="6"/>
        <v>10</v>
      </c>
      <c r="AT37" s="223">
        <f t="shared" si="7"/>
        <v>10</v>
      </c>
      <c r="AU37" s="223">
        <f t="shared" si="8"/>
        <v>5</v>
      </c>
      <c r="AV37" s="223">
        <f t="shared" si="9"/>
        <v>10</v>
      </c>
      <c r="AW37" s="223">
        <f t="shared" si="10"/>
        <v>10</v>
      </c>
      <c r="AX37" s="223">
        <f t="shared" si="11"/>
        <v>10</v>
      </c>
      <c r="AY37" s="223">
        <f t="shared" si="12"/>
        <v>10</v>
      </c>
      <c r="AZ37" s="223">
        <f t="shared" si="13"/>
        <v>10</v>
      </c>
      <c r="BA37" s="223">
        <f t="shared" si="14"/>
        <v>10</v>
      </c>
      <c r="BB37" s="223">
        <f t="shared" si="15"/>
        <v>5</v>
      </c>
      <c r="BC37" s="223">
        <f t="shared" si="16"/>
        <v>10</v>
      </c>
      <c r="BD37" s="223">
        <f t="shared" si="17"/>
        <v>10</v>
      </c>
      <c r="BE37" s="223">
        <f t="shared" si="18"/>
        <v>10</v>
      </c>
      <c r="BF37" s="223">
        <f t="shared" si="19"/>
        <v>10</v>
      </c>
      <c r="BG37" s="223">
        <f t="shared" si="20"/>
        <v>10</v>
      </c>
      <c r="BH37" s="223">
        <f t="shared" si="21"/>
        <v>10</v>
      </c>
      <c r="BI37" s="223">
        <f t="shared" si="22"/>
        <v>0</v>
      </c>
      <c r="BJ37" s="223">
        <f t="shared" si="23"/>
        <v>10</v>
      </c>
      <c r="BK37" s="223">
        <f t="shared" si="24"/>
        <v>10</v>
      </c>
      <c r="BL37" s="223">
        <f t="shared" si="25"/>
        <v>10</v>
      </c>
      <c r="BM37" s="223">
        <f t="shared" si="26"/>
        <v>10</v>
      </c>
      <c r="BN37" s="223">
        <f t="shared" si="27"/>
        <v>10</v>
      </c>
      <c r="BO37" s="223">
        <f t="shared" si="28"/>
        <v>10</v>
      </c>
      <c r="BP37" s="223">
        <f t="shared" si="29"/>
        <v>5</v>
      </c>
      <c r="BQ37" s="223">
        <f t="shared" si="30"/>
        <v>10</v>
      </c>
      <c r="BR37" s="223">
        <f t="shared" si="31"/>
        <v>10</v>
      </c>
      <c r="BS37" s="223">
        <f t="shared" si="32"/>
        <v>10</v>
      </c>
      <c r="BT37" s="223">
        <f t="shared" si="33"/>
        <v>10</v>
      </c>
      <c r="BU37" s="223">
        <f t="shared" si="34"/>
        <v>0</v>
      </c>
    </row>
    <row r="38" ht="30" customHeight="1" spans="1:73">
      <c r="A38" s="53" t="s">
        <v>36</v>
      </c>
      <c r="B38" s="84"/>
      <c r="C38" s="81" t="s">
        <v>10</v>
      </c>
      <c r="D38" s="81">
        <v>3</v>
      </c>
      <c r="E38" s="81">
        <v>5</v>
      </c>
      <c r="F38" s="81">
        <v>5</v>
      </c>
      <c r="G38" s="81">
        <v>5</v>
      </c>
      <c r="H38" s="81">
        <v>0.5</v>
      </c>
      <c r="I38" s="81">
        <v>5</v>
      </c>
      <c r="J38" s="81">
        <v>5</v>
      </c>
      <c r="K38" s="81">
        <v>5</v>
      </c>
      <c r="L38" s="81">
        <v>4</v>
      </c>
      <c r="M38" s="81">
        <v>5</v>
      </c>
      <c r="N38" s="81">
        <v>3</v>
      </c>
      <c r="O38" s="81">
        <v>0.5</v>
      </c>
      <c r="P38" s="81">
        <v>3</v>
      </c>
      <c r="Q38" s="81">
        <v>3</v>
      </c>
      <c r="R38" s="81">
        <v>3</v>
      </c>
      <c r="S38" s="81">
        <v>5</v>
      </c>
      <c r="T38" s="81">
        <v>5</v>
      </c>
      <c r="U38" s="81">
        <v>4</v>
      </c>
      <c r="V38" s="78" t="s">
        <v>21</v>
      </c>
      <c r="W38" s="81">
        <v>5</v>
      </c>
      <c r="X38" s="81">
        <v>5</v>
      </c>
      <c r="Y38" s="81">
        <v>4</v>
      </c>
      <c r="Z38" s="81">
        <v>5</v>
      </c>
      <c r="AA38" s="81">
        <v>5</v>
      </c>
      <c r="AB38" s="81">
        <v>5</v>
      </c>
      <c r="AC38" s="81">
        <v>0.5</v>
      </c>
      <c r="AD38" s="81">
        <v>5</v>
      </c>
      <c r="AE38" s="81">
        <v>5</v>
      </c>
      <c r="AF38" s="81">
        <v>3</v>
      </c>
      <c r="AG38" s="81">
        <v>3</v>
      </c>
      <c r="AH38" s="81"/>
      <c r="AI38" s="108"/>
      <c r="AJ38" s="109"/>
      <c r="AK38" s="109"/>
      <c r="AL38" s="109"/>
      <c r="AM38" s="109"/>
      <c r="AO38" s="223">
        <f t="shared" ref="AO38:AO86" si="75">B38</f>
        <v>0</v>
      </c>
      <c r="AP38" s="223">
        <f t="shared" ref="AP38:AP86" si="76">SUM(AQ38:BU38)</f>
        <v>270</v>
      </c>
      <c r="AQ38" s="223">
        <f t="shared" si="4"/>
        <v>10</v>
      </c>
      <c r="AR38" s="223">
        <f t="shared" si="5"/>
        <v>10</v>
      </c>
      <c r="AS38" s="223">
        <f t="shared" si="6"/>
        <v>10</v>
      </c>
      <c r="AT38" s="223">
        <f t="shared" si="7"/>
        <v>10</v>
      </c>
      <c r="AU38" s="223">
        <f t="shared" si="8"/>
        <v>0</v>
      </c>
      <c r="AV38" s="223">
        <f t="shared" si="9"/>
        <v>10</v>
      </c>
      <c r="AW38" s="223">
        <f t="shared" si="10"/>
        <v>10</v>
      </c>
      <c r="AX38" s="223">
        <f t="shared" si="11"/>
        <v>10</v>
      </c>
      <c r="AY38" s="223">
        <f t="shared" si="12"/>
        <v>10</v>
      </c>
      <c r="AZ38" s="223">
        <f t="shared" si="13"/>
        <v>10</v>
      </c>
      <c r="BA38" s="223">
        <f t="shared" si="14"/>
        <v>10</v>
      </c>
      <c r="BB38" s="223">
        <f t="shared" si="15"/>
        <v>5</v>
      </c>
      <c r="BC38" s="223">
        <f t="shared" si="16"/>
        <v>10</v>
      </c>
      <c r="BD38" s="223">
        <f t="shared" si="17"/>
        <v>10</v>
      </c>
      <c r="BE38" s="223">
        <f t="shared" si="18"/>
        <v>10</v>
      </c>
      <c r="BF38" s="223">
        <f t="shared" si="19"/>
        <v>10</v>
      </c>
      <c r="BG38" s="223">
        <f t="shared" si="20"/>
        <v>10</v>
      </c>
      <c r="BH38" s="223">
        <f t="shared" si="21"/>
        <v>10</v>
      </c>
      <c r="BI38" s="223">
        <f t="shared" si="22"/>
        <v>0</v>
      </c>
      <c r="BJ38" s="223">
        <f t="shared" si="23"/>
        <v>10</v>
      </c>
      <c r="BK38" s="223">
        <f t="shared" si="24"/>
        <v>10</v>
      </c>
      <c r="BL38" s="223">
        <f t="shared" si="25"/>
        <v>10</v>
      </c>
      <c r="BM38" s="223">
        <f t="shared" si="26"/>
        <v>10</v>
      </c>
      <c r="BN38" s="223">
        <f t="shared" si="27"/>
        <v>10</v>
      </c>
      <c r="BO38" s="223">
        <f t="shared" si="28"/>
        <v>10</v>
      </c>
      <c r="BP38" s="223">
        <f t="shared" si="29"/>
        <v>5</v>
      </c>
      <c r="BQ38" s="223">
        <f t="shared" si="30"/>
        <v>10</v>
      </c>
      <c r="BR38" s="223">
        <f t="shared" si="31"/>
        <v>10</v>
      </c>
      <c r="BS38" s="223">
        <f t="shared" si="32"/>
        <v>10</v>
      </c>
      <c r="BT38" s="223">
        <f t="shared" si="33"/>
        <v>10</v>
      </c>
      <c r="BU38" s="223">
        <f t="shared" si="34"/>
        <v>0</v>
      </c>
    </row>
    <row r="39" ht="30" customHeight="1" spans="1:73">
      <c r="A39" s="53" t="s">
        <v>38</v>
      </c>
      <c r="B39" s="129" t="s">
        <v>39</v>
      </c>
      <c r="C39" s="77" t="s">
        <v>17</v>
      </c>
      <c r="D39" s="78">
        <v>4</v>
      </c>
      <c r="E39" s="78">
        <v>4</v>
      </c>
      <c r="F39" s="78">
        <v>4</v>
      </c>
      <c r="G39" s="78">
        <v>4</v>
      </c>
      <c r="H39" s="78">
        <v>4</v>
      </c>
      <c r="I39" s="78">
        <v>4</v>
      </c>
      <c r="J39" s="78">
        <v>4</v>
      </c>
      <c r="K39" s="78">
        <v>4</v>
      </c>
      <c r="L39" s="78">
        <v>4</v>
      </c>
      <c r="M39" s="78">
        <v>4</v>
      </c>
      <c r="N39" s="78">
        <v>4</v>
      </c>
      <c r="O39" s="78">
        <v>4</v>
      </c>
      <c r="P39" s="78">
        <v>4</v>
      </c>
      <c r="Q39" s="78">
        <v>4</v>
      </c>
      <c r="R39" s="78">
        <v>4</v>
      </c>
      <c r="S39" s="78">
        <v>4</v>
      </c>
      <c r="T39" s="78">
        <v>4</v>
      </c>
      <c r="U39" s="78">
        <v>4</v>
      </c>
      <c r="V39" s="78" t="s">
        <v>21</v>
      </c>
      <c r="W39" s="78">
        <v>4</v>
      </c>
      <c r="X39" s="78">
        <v>4</v>
      </c>
      <c r="Y39" s="78">
        <v>4</v>
      </c>
      <c r="Z39" s="78">
        <v>4</v>
      </c>
      <c r="AA39" s="78">
        <v>4</v>
      </c>
      <c r="AB39" s="78">
        <v>4</v>
      </c>
      <c r="AC39" s="78">
        <v>4</v>
      </c>
      <c r="AD39" s="78">
        <v>4</v>
      </c>
      <c r="AE39" s="78">
        <v>4</v>
      </c>
      <c r="AF39" s="78">
        <v>4</v>
      </c>
      <c r="AG39" s="78">
        <v>4</v>
      </c>
      <c r="AH39" s="78"/>
      <c r="AI39" s="104"/>
      <c r="AJ39" s="105">
        <f t="shared" ref="AJ39" si="77">SUM(D39:F40,I39:M40,P39:T40,W39:AA40,AD39:AH40)/8</f>
        <v>22</v>
      </c>
      <c r="AK39" s="105">
        <f t="shared" ref="AK39" si="78">SUM(D41:F41,I41:M41,P41:T41,W41:AA41,AD41:AH41)/8</f>
        <v>12.125</v>
      </c>
      <c r="AL39" s="105">
        <f t="shared" ref="AL39" si="79">SUM(G39:H41,N39:O41,U39:V41,AB39:AC41)/8</f>
        <v>8.75</v>
      </c>
      <c r="AM39" s="105">
        <f t="shared" ref="AM39" si="80">SUM(D39:AH41)/8+(AI39)/8</f>
        <v>42.875</v>
      </c>
      <c r="AO39" s="223" t="str">
        <f t="shared" si="75"/>
        <v>庞丽霞   2302173 </v>
      </c>
      <c r="AP39" s="223">
        <f t="shared" si="76"/>
        <v>270</v>
      </c>
      <c r="AQ39" s="223">
        <f t="shared" si="4"/>
        <v>10</v>
      </c>
      <c r="AR39" s="223">
        <f t="shared" si="5"/>
        <v>10</v>
      </c>
      <c r="AS39" s="223">
        <f t="shared" si="6"/>
        <v>10</v>
      </c>
      <c r="AT39" s="223">
        <f t="shared" si="7"/>
        <v>10</v>
      </c>
      <c r="AU39" s="223">
        <f t="shared" si="8"/>
        <v>0</v>
      </c>
      <c r="AV39" s="223">
        <f t="shared" si="9"/>
        <v>10</v>
      </c>
      <c r="AW39" s="223">
        <f t="shared" si="10"/>
        <v>10</v>
      </c>
      <c r="AX39" s="223">
        <f t="shared" si="11"/>
        <v>10</v>
      </c>
      <c r="AY39" s="223">
        <f t="shared" si="12"/>
        <v>10</v>
      </c>
      <c r="AZ39" s="223">
        <f t="shared" si="13"/>
        <v>10</v>
      </c>
      <c r="BA39" s="223">
        <f t="shared" si="14"/>
        <v>10</v>
      </c>
      <c r="BB39" s="223">
        <f t="shared" si="15"/>
        <v>5</v>
      </c>
      <c r="BC39" s="223">
        <f t="shared" si="16"/>
        <v>10</v>
      </c>
      <c r="BD39" s="223">
        <f t="shared" si="17"/>
        <v>10</v>
      </c>
      <c r="BE39" s="223">
        <f t="shared" si="18"/>
        <v>10</v>
      </c>
      <c r="BF39" s="223">
        <f t="shared" si="19"/>
        <v>10</v>
      </c>
      <c r="BG39" s="223">
        <f t="shared" si="20"/>
        <v>10</v>
      </c>
      <c r="BH39" s="223">
        <f t="shared" si="21"/>
        <v>10</v>
      </c>
      <c r="BI39" s="223">
        <f t="shared" si="22"/>
        <v>0</v>
      </c>
      <c r="BJ39" s="223">
        <f t="shared" si="23"/>
        <v>10</v>
      </c>
      <c r="BK39" s="223">
        <f t="shared" si="24"/>
        <v>10</v>
      </c>
      <c r="BL39" s="223">
        <f t="shared" si="25"/>
        <v>10</v>
      </c>
      <c r="BM39" s="223">
        <f t="shared" si="26"/>
        <v>10</v>
      </c>
      <c r="BN39" s="223">
        <f t="shared" si="27"/>
        <v>10</v>
      </c>
      <c r="BO39" s="223">
        <f t="shared" si="28"/>
        <v>10</v>
      </c>
      <c r="BP39" s="223">
        <f t="shared" si="29"/>
        <v>5</v>
      </c>
      <c r="BQ39" s="223">
        <f t="shared" si="30"/>
        <v>10</v>
      </c>
      <c r="BR39" s="223">
        <f t="shared" si="31"/>
        <v>10</v>
      </c>
      <c r="BS39" s="223">
        <f t="shared" si="32"/>
        <v>10</v>
      </c>
      <c r="BT39" s="223">
        <f t="shared" si="33"/>
        <v>10</v>
      </c>
      <c r="BU39" s="223">
        <f t="shared" si="34"/>
        <v>0</v>
      </c>
    </row>
    <row r="40" ht="30" customHeight="1" spans="1:73">
      <c r="A40" s="53" t="s">
        <v>38</v>
      </c>
      <c r="B40" s="130"/>
      <c r="C40" s="77" t="s">
        <v>18</v>
      </c>
      <c r="D40" s="78">
        <v>4</v>
      </c>
      <c r="E40" s="78">
        <v>4</v>
      </c>
      <c r="F40" s="78">
        <v>4</v>
      </c>
      <c r="G40" s="78">
        <v>4</v>
      </c>
      <c r="H40" s="78">
        <v>0</v>
      </c>
      <c r="I40" s="78">
        <v>4</v>
      </c>
      <c r="J40" s="78">
        <v>4</v>
      </c>
      <c r="K40" s="78">
        <v>4</v>
      </c>
      <c r="L40" s="78">
        <v>4</v>
      </c>
      <c r="M40" s="78">
        <v>4</v>
      </c>
      <c r="N40" s="78">
        <v>4</v>
      </c>
      <c r="O40" s="78">
        <v>4</v>
      </c>
      <c r="P40" s="78">
        <v>4</v>
      </c>
      <c r="Q40" s="78">
        <v>4</v>
      </c>
      <c r="R40" s="78">
        <v>4</v>
      </c>
      <c r="S40" s="78">
        <v>4</v>
      </c>
      <c r="T40" s="78">
        <v>4</v>
      </c>
      <c r="U40" s="78">
        <v>4</v>
      </c>
      <c r="V40" s="78" t="s">
        <v>21</v>
      </c>
      <c r="W40" s="78">
        <v>4</v>
      </c>
      <c r="X40" s="78">
        <v>4</v>
      </c>
      <c r="Y40" s="78">
        <v>4</v>
      </c>
      <c r="Z40" s="78">
        <v>4</v>
      </c>
      <c r="AA40" s="78">
        <v>4</v>
      </c>
      <c r="AB40" s="78">
        <v>4</v>
      </c>
      <c r="AC40" s="78">
        <v>4</v>
      </c>
      <c r="AD40" s="78">
        <v>4</v>
      </c>
      <c r="AE40" s="78">
        <v>4</v>
      </c>
      <c r="AF40" s="78">
        <v>4</v>
      </c>
      <c r="AG40" s="78">
        <v>4</v>
      </c>
      <c r="AH40" s="78"/>
      <c r="AI40" s="106"/>
      <c r="AJ40" s="107"/>
      <c r="AK40" s="107"/>
      <c r="AL40" s="107"/>
      <c r="AM40" s="107"/>
      <c r="AO40" s="223">
        <f t="shared" si="75"/>
        <v>0</v>
      </c>
      <c r="AP40" s="223">
        <f t="shared" si="76"/>
        <v>270</v>
      </c>
      <c r="AQ40" s="223">
        <f t="shared" si="4"/>
        <v>10</v>
      </c>
      <c r="AR40" s="223">
        <f t="shared" si="5"/>
        <v>10</v>
      </c>
      <c r="AS40" s="223">
        <f t="shared" si="6"/>
        <v>10</v>
      </c>
      <c r="AT40" s="223">
        <f t="shared" si="7"/>
        <v>10</v>
      </c>
      <c r="AU40" s="223">
        <f t="shared" si="8"/>
        <v>0</v>
      </c>
      <c r="AV40" s="223">
        <f t="shared" si="9"/>
        <v>10</v>
      </c>
      <c r="AW40" s="223">
        <f t="shared" si="10"/>
        <v>10</v>
      </c>
      <c r="AX40" s="223">
        <f t="shared" si="11"/>
        <v>10</v>
      </c>
      <c r="AY40" s="223">
        <f t="shared" si="12"/>
        <v>10</v>
      </c>
      <c r="AZ40" s="223">
        <f t="shared" si="13"/>
        <v>10</v>
      </c>
      <c r="BA40" s="223">
        <f t="shared" si="14"/>
        <v>10</v>
      </c>
      <c r="BB40" s="223">
        <f t="shared" si="15"/>
        <v>5</v>
      </c>
      <c r="BC40" s="223">
        <f t="shared" si="16"/>
        <v>10</v>
      </c>
      <c r="BD40" s="223">
        <f t="shared" si="17"/>
        <v>10</v>
      </c>
      <c r="BE40" s="223">
        <f t="shared" si="18"/>
        <v>10</v>
      </c>
      <c r="BF40" s="223">
        <f t="shared" si="19"/>
        <v>10</v>
      </c>
      <c r="BG40" s="223">
        <f t="shared" si="20"/>
        <v>10</v>
      </c>
      <c r="BH40" s="223">
        <f t="shared" si="21"/>
        <v>10</v>
      </c>
      <c r="BI40" s="223">
        <f t="shared" si="22"/>
        <v>0</v>
      </c>
      <c r="BJ40" s="223">
        <f t="shared" si="23"/>
        <v>10</v>
      </c>
      <c r="BK40" s="223">
        <f t="shared" si="24"/>
        <v>10</v>
      </c>
      <c r="BL40" s="223">
        <f t="shared" si="25"/>
        <v>10</v>
      </c>
      <c r="BM40" s="223">
        <f t="shared" si="26"/>
        <v>10</v>
      </c>
      <c r="BN40" s="223">
        <f t="shared" si="27"/>
        <v>10</v>
      </c>
      <c r="BO40" s="223">
        <f t="shared" si="28"/>
        <v>10</v>
      </c>
      <c r="BP40" s="223">
        <f t="shared" si="29"/>
        <v>5</v>
      </c>
      <c r="BQ40" s="223">
        <f t="shared" si="30"/>
        <v>10</v>
      </c>
      <c r="BR40" s="223">
        <f t="shared" si="31"/>
        <v>10</v>
      </c>
      <c r="BS40" s="223">
        <f t="shared" si="32"/>
        <v>10</v>
      </c>
      <c r="BT40" s="223">
        <f t="shared" si="33"/>
        <v>10</v>
      </c>
      <c r="BU40" s="223">
        <f t="shared" si="34"/>
        <v>0</v>
      </c>
    </row>
    <row r="41" ht="30" customHeight="1" spans="1:73">
      <c r="A41" s="53" t="s">
        <v>38</v>
      </c>
      <c r="B41" s="131"/>
      <c r="C41" s="81" t="s">
        <v>10</v>
      </c>
      <c r="D41" s="81">
        <v>3</v>
      </c>
      <c r="E41" s="81">
        <v>5</v>
      </c>
      <c r="F41" s="81">
        <v>5</v>
      </c>
      <c r="G41" s="81">
        <v>5</v>
      </c>
      <c r="H41" s="81">
        <v>0</v>
      </c>
      <c r="I41" s="81">
        <v>5</v>
      </c>
      <c r="J41" s="81">
        <v>5</v>
      </c>
      <c r="K41" s="81">
        <v>5</v>
      </c>
      <c r="L41" s="81">
        <v>4</v>
      </c>
      <c r="M41" s="81">
        <v>5</v>
      </c>
      <c r="N41" s="81">
        <v>3</v>
      </c>
      <c r="O41" s="81">
        <v>0.5</v>
      </c>
      <c r="P41" s="81">
        <v>3</v>
      </c>
      <c r="Q41" s="81">
        <v>3</v>
      </c>
      <c r="R41" s="81">
        <v>3</v>
      </c>
      <c r="S41" s="81">
        <v>4</v>
      </c>
      <c r="T41" s="81">
        <v>5</v>
      </c>
      <c r="U41" s="81">
        <v>4</v>
      </c>
      <c r="V41" s="78" t="s">
        <v>21</v>
      </c>
      <c r="W41" s="81">
        <v>5</v>
      </c>
      <c r="X41" s="81">
        <v>5</v>
      </c>
      <c r="Y41" s="81">
        <v>4</v>
      </c>
      <c r="Z41" s="81">
        <v>5</v>
      </c>
      <c r="AA41" s="81">
        <v>5</v>
      </c>
      <c r="AB41" s="81">
        <v>5</v>
      </c>
      <c r="AC41" s="81">
        <v>0.5</v>
      </c>
      <c r="AD41" s="81">
        <v>5</v>
      </c>
      <c r="AE41" s="81">
        <v>5</v>
      </c>
      <c r="AF41" s="81">
        <v>3</v>
      </c>
      <c r="AG41" s="81">
        <v>5</v>
      </c>
      <c r="AH41" s="81"/>
      <c r="AI41" s="108"/>
      <c r="AJ41" s="109"/>
      <c r="AK41" s="109"/>
      <c r="AL41" s="109"/>
      <c r="AM41" s="109"/>
      <c r="AO41" s="223">
        <f t="shared" si="75"/>
        <v>0</v>
      </c>
      <c r="AP41" s="223">
        <f t="shared" si="76"/>
        <v>265</v>
      </c>
      <c r="AQ41" s="223">
        <f t="shared" si="4"/>
        <v>10</v>
      </c>
      <c r="AR41" s="223">
        <f t="shared" si="5"/>
        <v>10</v>
      </c>
      <c r="AS41" s="223">
        <f t="shared" si="6"/>
        <v>10</v>
      </c>
      <c r="AT41" s="223">
        <f t="shared" si="7"/>
        <v>10</v>
      </c>
      <c r="AU41" s="223">
        <f t="shared" si="8"/>
        <v>0</v>
      </c>
      <c r="AV41" s="223">
        <f t="shared" si="9"/>
        <v>10</v>
      </c>
      <c r="AW41" s="223">
        <f t="shared" si="10"/>
        <v>10</v>
      </c>
      <c r="AX41" s="223">
        <f t="shared" si="11"/>
        <v>10</v>
      </c>
      <c r="AY41" s="223">
        <f t="shared" si="12"/>
        <v>10</v>
      </c>
      <c r="AZ41" s="223">
        <f t="shared" si="13"/>
        <v>10</v>
      </c>
      <c r="BA41" s="223">
        <f t="shared" si="14"/>
        <v>10</v>
      </c>
      <c r="BB41" s="223">
        <f t="shared" si="15"/>
        <v>0</v>
      </c>
      <c r="BC41" s="223">
        <f t="shared" si="16"/>
        <v>10</v>
      </c>
      <c r="BD41" s="223">
        <f t="shared" si="17"/>
        <v>10</v>
      </c>
      <c r="BE41" s="223">
        <f t="shared" si="18"/>
        <v>10</v>
      </c>
      <c r="BF41" s="223">
        <f t="shared" si="19"/>
        <v>10</v>
      </c>
      <c r="BG41" s="223">
        <f t="shared" si="20"/>
        <v>10</v>
      </c>
      <c r="BH41" s="223">
        <f t="shared" si="21"/>
        <v>10</v>
      </c>
      <c r="BI41" s="223">
        <f t="shared" si="22"/>
        <v>0</v>
      </c>
      <c r="BJ41" s="223">
        <f t="shared" si="23"/>
        <v>10</v>
      </c>
      <c r="BK41" s="223">
        <f t="shared" si="24"/>
        <v>10</v>
      </c>
      <c r="BL41" s="223">
        <f t="shared" si="25"/>
        <v>10</v>
      </c>
      <c r="BM41" s="223">
        <f t="shared" si="26"/>
        <v>10</v>
      </c>
      <c r="BN41" s="223">
        <f t="shared" si="27"/>
        <v>10</v>
      </c>
      <c r="BO41" s="223">
        <f t="shared" si="28"/>
        <v>10</v>
      </c>
      <c r="BP41" s="223">
        <f t="shared" si="29"/>
        <v>5</v>
      </c>
      <c r="BQ41" s="223">
        <f t="shared" si="30"/>
        <v>10</v>
      </c>
      <c r="BR41" s="223">
        <f t="shared" si="31"/>
        <v>10</v>
      </c>
      <c r="BS41" s="223">
        <f t="shared" si="32"/>
        <v>10</v>
      </c>
      <c r="BT41" s="223">
        <f t="shared" si="33"/>
        <v>10</v>
      </c>
      <c r="BU41" s="223">
        <f t="shared" si="34"/>
        <v>0</v>
      </c>
    </row>
    <row r="42" ht="30" customHeight="1" spans="1:73">
      <c r="A42" s="53" t="s">
        <v>40</v>
      </c>
      <c r="B42" s="129" t="s">
        <v>41</v>
      </c>
      <c r="C42" s="77" t="s">
        <v>17</v>
      </c>
      <c r="D42" s="78">
        <v>4</v>
      </c>
      <c r="E42" s="78">
        <v>4</v>
      </c>
      <c r="F42" s="78">
        <v>4</v>
      </c>
      <c r="G42" s="78">
        <v>4</v>
      </c>
      <c r="H42" s="78">
        <v>4</v>
      </c>
      <c r="I42" s="78">
        <v>4</v>
      </c>
      <c r="J42" s="78">
        <v>4</v>
      </c>
      <c r="K42" s="78">
        <v>4</v>
      </c>
      <c r="L42" s="78">
        <v>4</v>
      </c>
      <c r="M42" s="78">
        <v>4</v>
      </c>
      <c r="N42" s="78">
        <v>4</v>
      </c>
      <c r="O42" s="78">
        <v>4</v>
      </c>
      <c r="P42" s="78">
        <v>4</v>
      </c>
      <c r="Q42" s="78">
        <v>4</v>
      </c>
      <c r="R42" s="78">
        <v>4</v>
      </c>
      <c r="S42" s="78">
        <v>4</v>
      </c>
      <c r="T42" s="78">
        <v>4</v>
      </c>
      <c r="U42" s="78">
        <v>4</v>
      </c>
      <c r="V42" s="78" t="s">
        <v>21</v>
      </c>
      <c r="W42" s="78">
        <v>4</v>
      </c>
      <c r="X42" s="78">
        <v>4</v>
      </c>
      <c r="Y42" s="78">
        <v>4</v>
      </c>
      <c r="Z42" s="78">
        <v>4</v>
      </c>
      <c r="AA42" s="78">
        <v>4</v>
      </c>
      <c r="AB42" s="78">
        <v>4</v>
      </c>
      <c r="AC42" s="78">
        <v>4</v>
      </c>
      <c r="AD42" s="78">
        <v>4</v>
      </c>
      <c r="AE42" s="78">
        <v>4</v>
      </c>
      <c r="AF42" s="78">
        <v>4</v>
      </c>
      <c r="AG42" s="78">
        <v>4</v>
      </c>
      <c r="AH42" s="78"/>
      <c r="AI42" s="104"/>
      <c r="AJ42" s="105">
        <f t="shared" ref="AJ42" si="81">SUM(D42:F43,I42:M43,P42:T43,W42:AA43,AD42:AH43)/8</f>
        <v>22</v>
      </c>
      <c r="AK42" s="105">
        <f t="shared" ref="AK42" si="82">SUM(D44:F44,I44:M44,P44:T44,W44:AA44,AD44:AH44)/8</f>
        <v>11.75</v>
      </c>
      <c r="AL42" s="105">
        <f t="shared" ref="AL42" si="83">SUM(G42:H44,N42:O44,U42:V44,AB42:AC44)/8</f>
        <v>8.75</v>
      </c>
      <c r="AM42" s="105">
        <f t="shared" ref="AM42" si="84">SUM(D42:AH44)/8+(AI42)/8</f>
        <v>42.5</v>
      </c>
      <c r="AO42" s="223" t="str">
        <f t="shared" si="75"/>
        <v>胡孟雨     2310296       </v>
      </c>
      <c r="AP42" s="223">
        <f t="shared" si="76"/>
        <v>270</v>
      </c>
      <c r="AQ42" s="223">
        <f t="shared" si="4"/>
        <v>10</v>
      </c>
      <c r="AR42" s="223">
        <f t="shared" si="5"/>
        <v>10</v>
      </c>
      <c r="AS42" s="223">
        <f t="shared" si="6"/>
        <v>10</v>
      </c>
      <c r="AT42" s="223">
        <f t="shared" si="7"/>
        <v>10</v>
      </c>
      <c r="AU42" s="223">
        <f t="shared" si="8"/>
        <v>5</v>
      </c>
      <c r="AV42" s="223">
        <f t="shared" si="9"/>
        <v>10</v>
      </c>
      <c r="AW42" s="223">
        <f t="shared" si="10"/>
        <v>10</v>
      </c>
      <c r="AX42" s="223">
        <f t="shared" si="11"/>
        <v>10</v>
      </c>
      <c r="AY42" s="223">
        <f t="shared" si="12"/>
        <v>10</v>
      </c>
      <c r="AZ42" s="223">
        <f t="shared" si="13"/>
        <v>10</v>
      </c>
      <c r="BA42" s="223">
        <f t="shared" si="14"/>
        <v>10</v>
      </c>
      <c r="BB42" s="223">
        <f t="shared" si="15"/>
        <v>0</v>
      </c>
      <c r="BC42" s="223">
        <f t="shared" si="16"/>
        <v>10</v>
      </c>
      <c r="BD42" s="223">
        <f t="shared" si="17"/>
        <v>10</v>
      </c>
      <c r="BE42" s="223">
        <f t="shared" si="18"/>
        <v>10</v>
      </c>
      <c r="BF42" s="223">
        <f t="shared" si="19"/>
        <v>10</v>
      </c>
      <c r="BG42" s="223">
        <f t="shared" si="20"/>
        <v>10</v>
      </c>
      <c r="BH42" s="223">
        <f t="shared" si="21"/>
        <v>10</v>
      </c>
      <c r="BI42" s="223">
        <f t="shared" si="22"/>
        <v>0</v>
      </c>
      <c r="BJ42" s="223">
        <f t="shared" si="23"/>
        <v>10</v>
      </c>
      <c r="BK42" s="223">
        <f t="shared" si="24"/>
        <v>10</v>
      </c>
      <c r="BL42" s="223">
        <f t="shared" si="25"/>
        <v>10</v>
      </c>
      <c r="BM42" s="223">
        <f t="shared" si="26"/>
        <v>10</v>
      </c>
      <c r="BN42" s="223">
        <f t="shared" si="27"/>
        <v>10</v>
      </c>
      <c r="BO42" s="223">
        <f t="shared" si="28"/>
        <v>10</v>
      </c>
      <c r="BP42" s="223">
        <f t="shared" si="29"/>
        <v>5</v>
      </c>
      <c r="BQ42" s="223">
        <f t="shared" si="30"/>
        <v>10</v>
      </c>
      <c r="BR42" s="223">
        <f t="shared" si="31"/>
        <v>10</v>
      </c>
      <c r="BS42" s="223">
        <f t="shared" si="32"/>
        <v>10</v>
      </c>
      <c r="BT42" s="223">
        <f t="shared" si="33"/>
        <v>10</v>
      </c>
      <c r="BU42" s="223">
        <f t="shared" si="34"/>
        <v>0</v>
      </c>
    </row>
    <row r="43" ht="30" customHeight="1" spans="1:73">
      <c r="A43" s="53" t="s">
        <v>40</v>
      </c>
      <c r="B43" s="130"/>
      <c r="C43" s="77" t="s">
        <v>18</v>
      </c>
      <c r="D43" s="78">
        <v>4</v>
      </c>
      <c r="E43" s="78">
        <v>4</v>
      </c>
      <c r="F43" s="78">
        <v>4</v>
      </c>
      <c r="G43" s="78">
        <v>4</v>
      </c>
      <c r="H43" s="78">
        <v>4</v>
      </c>
      <c r="I43" s="78">
        <v>4</v>
      </c>
      <c r="J43" s="78">
        <v>4</v>
      </c>
      <c r="K43" s="78">
        <v>4</v>
      </c>
      <c r="L43" s="78">
        <v>4</v>
      </c>
      <c r="M43" s="78">
        <v>4</v>
      </c>
      <c r="N43" s="78">
        <v>4</v>
      </c>
      <c r="O43" s="78" t="s">
        <v>21</v>
      </c>
      <c r="P43" s="78">
        <v>4</v>
      </c>
      <c r="Q43" s="78">
        <v>4</v>
      </c>
      <c r="R43" s="78">
        <v>4</v>
      </c>
      <c r="S43" s="78">
        <v>4</v>
      </c>
      <c r="T43" s="78">
        <v>4</v>
      </c>
      <c r="U43" s="78">
        <v>4</v>
      </c>
      <c r="V43" s="78" t="s">
        <v>21</v>
      </c>
      <c r="W43" s="78">
        <v>4</v>
      </c>
      <c r="X43" s="78">
        <v>4</v>
      </c>
      <c r="Y43" s="78">
        <v>4</v>
      </c>
      <c r="Z43" s="78">
        <v>4</v>
      </c>
      <c r="AA43" s="78">
        <v>4</v>
      </c>
      <c r="AB43" s="78">
        <v>4</v>
      </c>
      <c r="AC43" s="78">
        <v>4</v>
      </c>
      <c r="AD43" s="78">
        <v>4</v>
      </c>
      <c r="AE43" s="78">
        <v>4</v>
      </c>
      <c r="AF43" s="78">
        <v>4</v>
      </c>
      <c r="AG43" s="78">
        <v>4</v>
      </c>
      <c r="AH43" s="78"/>
      <c r="AI43" s="106"/>
      <c r="AJ43" s="107"/>
      <c r="AK43" s="107"/>
      <c r="AL43" s="107"/>
      <c r="AM43" s="107"/>
      <c r="AO43" s="223">
        <f t="shared" si="75"/>
        <v>0</v>
      </c>
      <c r="AP43" s="223">
        <f t="shared" si="76"/>
        <v>270</v>
      </c>
      <c r="AQ43" s="223">
        <f t="shared" si="4"/>
        <v>10</v>
      </c>
      <c r="AR43" s="223">
        <f t="shared" si="5"/>
        <v>10</v>
      </c>
      <c r="AS43" s="223">
        <f t="shared" si="6"/>
        <v>10</v>
      </c>
      <c r="AT43" s="223">
        <f t="shared" si="7"/>
        <v>10</v>
      </c>
      <c r="AU43" s="223">
        <f t="shared" si="8"/>
        <v>5</v>
      </c>
      <c r="AV43" s="223">
        <f t="shared" si="9"/>
        <v>10</v>
      </c>
      <c r="AW43" s="223">
        <f t="shared" si="10"/>
        <v>10</v>
      </c>
      <c r="AX43" s="223">
        <f t="shared" si="11"/>
        <v>10</v>
      </c>
      <c r="AY43" s="223">
        <f t="shared" si="12"/>
        <v>10</v>
      </c>
      <c r="AZ43" s="223">
        <f t="shared" si="13"/>
        <v>10</v>
      </c>
      <c r="BA43" s="223">
        <f t="shared" si="14"/>
        <v>10</v>
      </c>
      <c r="BB43" s="223">
        <f t="shared" si="15"/>
        <v>0</v>
      </c>
      <c r="BC43" s="223">
        <f t="shared" si="16"/>
        <v>10</v>
      </c>
      <c r="BD43" s="223">
        <f t="shared" si="17"/>
        <v>10</v>
      </c>
      <c r="BE43" s="223">
        <f t="shared" si="18"/>
        <v>10</v>
      </c>
      <c r="BF43" s="223">
        <f t="shared" si="19"/>
        <v>10</v>
      </c>
      <c r="BG43" s="223">
        <f t="shared" si="20"/>
        <v>10</v>
      </c>
      <c r="BH43" s="223">
        <f t="shared" si="21"/>
        <v>10</v>
      </c>
      <c r="BI43" s="223">
        <f t="shared" si="22"/>
        <v>0</v>
      </c>
      <c r="BJ43" s="223">
        <f t="shared" si="23"/>
        <v>10</v>
      </c>
      <c r="BK43" s="223">
        <f t="shared" si="24"/>
        <v>10</v>
      </c>
      <c r="BL43" s="223">
        <f t="shared" si="25"/>
        <v>10</v>
      </c>
      <c r="BM43" s="223">
        <f t="shared" si="26"/>
        <v>10</v>
      </c>
      <c r="BN43" s="223">
        <f t="shared" si="27"/>
        <v>10</v>
      </c>
      <c r="BO43" s="223">
        <f t="shared" si="28"/>
        <v>10</v>
      </c>
      <c r="BP43" s="223">
        <f t="shared" si="29"/>
        <v>5</v>
      </c>
      <c r="BQ43" s="223">
        <f t="shared" si="30"/>
        <v>10</v>
      </c>
      <c r="BR43" s="223">
        <f t="shared" si="31"/>
        <v>10</v>
      </c>
      <c r="BS43" s="223">
        <f t="shared" si="32"/>
        <v>10</v>
      </c>
      <c r="BT43" s="223">
        <f t="shared" si="33"/>
        <v>10</v>
      </c>
      <c r="BU43" s="223">
        <f t="shared" si="34"/>
        <v>0</v>
      </c>
    </row>
    <row r="44" ht="30" customHeight="1" spans="1:73">
      <c r="A44" s="53" t="s">
        <v>40</v>
      </c>
      <c r="B44" s="131"/>
      <c r="C44" s="81" t="s">
        <v>10</v>
      </c>
      <c r="D44" s="81">
        <v>3</v>
      </c>
      <c r="E44" s="81">
        <v>5</v>
      </c>
      <c r="F44" s="81">
        <v>5</v>
      </c>
      <c r="G44" s="81">
        <v>5</v>
      </c>
      <c r="H44" s="81">
        <v>0.5</v>
      </c>
      <c r="I44" s="81">
        <v>5</v>
      </c>
      <c r="J44" s="81">
        <v>5</v>
      </c>
      <c r="K44" s="81">
        <v>5</v>
      </c>
      <c r="L44" s="81">
        <v>4</v>
      </c>
      <c r="M44" s="81">
        <v>3</v>
      </c>
      <c r="N44" s="81">
        <v>3</v>
      </c>
      <c r="O44" s="81" t="s">
        <v>21</v>
      </c>
      <c r="P44" s="81">
        <v>3</v>
      </c>
      <c r="Q44" s="81">
        <v>3</v>
      </c>
      <c r="R44" s="81">
        <v>3</v>
      </c>
      <c r="S44" s="81">
        <v>5</v>
      </c>
      <c r="T44" s="81">
        <v>5</v>
      </c>
      <c r="U44" s="81">
        <v>4</v>
      </c>
      <c r="V44" s="78" t="s">
        <v>21</v>
      </c>
      <c r="W44" s="81">
        <v>5</v>
      </c>
      <c r="X44" s="81">
        <v>5</v>
      </c>
      <c r="Y44" s="81">
        <v>4</v>
      </c>
      <c r="Z44" s="81">
        <v>5</v>
      </c>
      <c r="AA44" s="81">
        <v>5</v>
      </c>
      <c r="AB44" s="81">
        <v>5</v>
      </c>
      <c r="AC44" s="81">
        <v>0.5</v>
      </c>
      <c r="AD44" s="81">
        <v>5</v>
      </c>
      <c r="AE44" s="81">
        <v>5</v>
      </c>
      <c r="AF44" s="81">
        <v>3</v>
      </c>
      <c r="AG44" s="81">
        <v>3</v>
      </c>
      <c r="AH44" s="81"/>
      <c r="AI44" s="108"/>
      <c r="AJ44" s="109"/>
      <c r="AK44" s="109"/>
      <c r="AL44" s="109"/>
      <c r="AM44" s="109"/>
      <c r="AO44" s="223">
        <f t="shared" si="75"/>
        <v>0</v>
      </c>
      <c r="AP44" s="223">
        <f t="shared" si="76"/>
        <v>270</v>
      </c>
      <c r="AQ44" s="223">
        <f t="shared" si="4"/>
        <v>10</v>
      </c>
      <c r="AR44" s="223">
        <f t="shared" si="5"/>
        <v>10</v>
      </c>
      <c r="AS44" s="223">
        <f t="shared" si="6"/>
        <v>10</v>
      </c>
      <c r="AT44" s="223">
        <f t="shared" si="7"/>
        <v>10</v>
      </c>
      <c r="AU44" s="223">
        <f t="shared" si="8"/>
        <v>5</v>
      </c>
      <c r="AV44" s="223">
        <f t="shared" si="9"/>
        <v>10</v>
      </c>
      <c r="AW44" s="223">
        <f t="shared" si="10"/>
        <v>10</v>
      </c>
      <c r="AX44" s="223">
        <f t="shared" si="11"/>
        <v>10</v>
      </c>
      <c r="AY44" s="223">
        <f t="shared" si="12"/>
        <v>10</v>
      </c>
      <c r="AZ44" s="223">
        <f t="shared" si="13"/>
        <v>10</v>
      </c>
      <c r="BA44" s="223">
        <f t="shared" si="14"/>
        <v>10</v>
      </c>
      <c r="BB44" s="223">
        <f t="shared" si="15"/>
        <v>0</v>
      </c>
      <c r="BC44" s="223">
        <f t="shared" si="16"/>
        <v>10</v>
      </c>
      <c r="BD44" s="223">
        <f t="shared" si="17"/>
        <v>10</v>
      </c>
      <c r="BE44" s="223">
        <f t="shared" si="18"/>
        <v>10</v>
      </c>
      <c r="BF44" s="223">
        <f t="shared" si="19"/>
        <v>10</v>
      </c>
      <c r="BG44" s="223">
        <f t="shared" si="20"/>
        <v>10</v>
      </c>
      <c r="BH44" s="223">
        <f t="shared" si="21"/>
        <v>10</v>
      </c>
      <c r="BI44" s="223">
        <f t="shared" si="22"/>
        <v>0</v>
      </c>
      <c r="BJ44" s="223">
        <f t="shared" si="23"/>
        <v>10</v>
      </c>
      <c r="BK44" s="223">
        <f t="shared" si="24"/>
        <v>10</v>
      </c>
      <c r="BL44" s="223">
        <f t="shared" si="25"/>
        <v>10</v>
      </c>
      <c r="BM44" s="223">
        <f t="shared" si="26"/>
        <v>10</v>
      </c>
      <c r="BN44" s="223">
        <f t="shared" si="27"/>
        <v>10</v>
      </c>
      <c r="BO44" s="223">
        <f t="shared" si="28"/>
        <v>10</v>
      </c>
      <c r="BP44" s="223">
        <f t="shared" si="29"/>
        <v>5</v>
      </c>
      <c r="BQ44" s="223">
        <f t="shared" si="30"/>
        <v>10</v>
      </c>
      <c r="BR44" s="223">
        <f t="shared" si="31"/>
        <v>10</v>
      </c>
      <c r="BS44" s="223">
        <f t="shared" si="32"/>
        <v>10</v>
      </c>
      <c r="BT44" s="223">
        <f t="shared" si="33"/>
        <v>10</v>
      </c>
      <c r="BU44" s="223">
        <f t="shared" si="34"/>
        <v>0</v>
      </c>
    </row>
    <row r="45" ht="30" customHeight="1" spans="1:73">
      <c r="A45" s="53" t="s">
        <v>42</v>
      </c>
      <c r="B45" s="197" t="s">
        <v>43</v>
      </c>
      <c r="C45" s="77" t="s">
        <v>17</v>
      </c>
      <c r="D45" s="78">
        <v>4</v>
      </c>
      <c r="E45" s="78">
        <v>4</v>
      </c>
      <c r="F45" s="78">
        <v>4</v>
      </c>
      <c r="G45" s="78">
        <v>4</v>
      </c>
      <c r="H45" s="78">
        <v>4</v>
      </c>
      <c r="I45" s="78">
        <v>4</v>
      </c>
      <c r="J45" s="78">
        <v>4</v>
      </c>
      <c r="K45" s="78">
        <v>4</v>
      </c>
      <c r="L45" s="78">
        <v>4</v>
      </c>
      <c r="M45" s="78">
        <v>4</v>
      </c>
      <c r="N45" s="78">
        <v>4</v>
      </c>
      <c r="O45" s="78">
        <v>4</v>
      </c>
      <c r="P45" s="78">
        <v>4</v>
      </c>
      <c r="Q45" s="78">
        <v>4</v>
      </c>
      <c r="R45" s="78">
        <v>4</v>
      </c>
      <c r="S45" s="78">
        <v>4</v>
      </c>
      <c r="T45" s="78">
        <v>4</v>
      </c>
      <c r="U45" s="78">
        <v>4</v>
      </c>
      <c r="V45" s="78" t="s">
        <v>21</v>
      </c>
      <c r="W45" s="78">
        <v>4</v>
      </c>
      <c r="X45" s="78">
        <v>4</v>
      </c>
      <c r="Y45" s="78">
        <v>4</v>
      </c>
      <c r="Z45" s="78">
        <v>4</v>
      </c>
      <c r="AA45" s="78">
        <v>4</v>
      </c>
      <c r="AB45" s="78">
        <v>4</v>
      </c>
      <c r="AC45" s="78">
        <v>4</v>
      </c>
      <c r="AD45" s="78">
        <v>4</v>
      </c>
      <c r="AE45" s="78">
        <v>4</v>
      </c>
      <c r="AF45" s="78">
        <v>4</v>
      </c>
      <c r="AG45" s="78">
        <v>4</v>
      </c>
      <c r="AH45" s="78"/>
      <c r="AI45" s="104"/>
      <c r="AJ45" s="105">
        <f t="shared" ref="AJ45" si="85">SUM(D45:F46,I45:M46,P45:T46,W45:AA46,AD45:AH46)/8</f>
        <v>22</v>
      </c>
      <c r="AK45" s="105">
        <f t="shared" ref="AK45" si="86">SUM(D47:F47,I47:M47,P47:T47,W47:AA47,AD47:AH47)/8</f>
        <v>12.25</v>
      </c>
      <c r="AL45" s="105">
        <f t="shared" ref="AL45" si="87">SUM(G45:H47,N45:O47,U45:V47,AB45:AC47)/8</f>
        <v>9.3125</v>
      </c>
      <c r="AM45" s="105">
        <f t="shared" ref="AM45" si="88">SUM(D45:AH47)/8+(AI45)/8</f>
        <v>43.5625</v>
      </c>
      <c r="AO45" s="223" t="str">
        <f t="shared" si="75"/>
        <v>刘福兰  2302199  11月6号转正</v>
      </c>
      <c r="AP45" s="223">
        <f t="shared" si="76"/>
        <v>220</v>
      </c>
      <c r="AQ45" s="223">
        <f t="shared" ref="AQ45:AQ54" si="89">IF(SUM(D45:D47)&gt;=10.5,8,IF(SUM(D45:D47)&gt;=8.5,4,0))</f>
        <v>8</v>
      </c>
      <c r="AR45" s="223">
        <f t="shared" ref="AR45:AR54" si="90">IF(SUM(E45:E47)&gt;=10.5,8,IF(SUM(E45:E47)&gt;=8.5,4,0))</f>
        <v>8</v>
      </c>
      <c r="AS45" s="223">
        <f t="shared" ref="AS45:AS54" si="91">IF(SUM(F45:F47)&gt;=10.5,8,IF(SUM(F45:F47)&gt;=8.5,4,0))</f>
        <v>8</v>
      </c>
      <c r="AT45" s="223">
        <f t="shared" ref="AT45:AT54" si="92">IF(SUM(G45:G47)&gt;=10.5,8,IF(SUM(G45:G47)&gt;=8.5,4,0))</f>
        <v>8</v>
      </c>
      <c r="AU45" s="223">
        <f t="shared" ref="AU45:AU54" si="93">IF(SUM(H45:H47)&gt;=10.5,8,IF(SUM(H45:H47)&gt;=8.5,4,0))</f>
        <v>4</v>
      </c>
      <c r="AV45" s="223">
        <f t="shared" ref="AV45:AV54" si="94">IF(SUM(I45:I47)&gt;=10.5,8,IF(SUM(I45:I47)&gt;=8.5,4,0))</f>
        <v>8</v>
      </c>
      <c r="AW45" s="223">
        <f t="shared" ref="AW45:AW54" si="95">IF(SUM(J45:J47)&gt;=10.5,8,IF(SUM(J45:J47)&gt;=8.5,4,0))</f>
        <v>8</v>
      </c>
      <c r="AX45" s="223">
        <f t="shared" ref="AX45:AX54" si="96">IF(SUM(K45:K47)&gt;=10.5,8,IF(SUM(K45:K47)&gt;=8.5,4,0))</f>
        <v>8</v>
      </c>
      <c r="AY45" s="223">
        <f t="shared" ref="AY45:AY54" si="97">IF(SUM(L45:L47)&gt;=10.5,8,IF(SUM(L45:L47)&gt;=8.5,4,0))</f>
        <v>8</v>
      </c>
      <c r="AZ45" s="223">
        <f t="shared" ref="AZ45:AZ54" si="98">IF(SUM(M45:M47)&gt;=10.5,8,IF(SUM(M45:M47)&gt;=8.5,4,0))</f>
        <v>8</v>
      </c>
      <c r="BA45" s="223">
        <f t="shared" ref="BA45:BA54" si="99">IF(SUM(N45:N47)&gt;=10.5,8,IF(SUM(N45:N47)&gt;=8.5,4,0))</f>
        <v>8</v>
      </c>
      <c r="BB45" s="223">
        <f t="shared" ref="BB45:BB54" si="100">IF(SUM(O45:O47)&gt;=10.5,8,IF(SUM(O45:O47)&gt;=8.5,4,0))</f>
        <v>4</v>
      </c>
      <c r="BC45" s="223">
        <f t="shared" ref="BC45:BC54" si="101">IF(SUM(P45:P47)&gt;=10.5,8,IF(SUM(P45:P47)&gt;=8.5,4,0))</f>
        <v>8</v>
      </c>
      <c r="BD45" s="223">
        <f t="shared" ref="BD45:BD54" si="102">IF(SUM(Q45:Q47)&gt;=10.5,8,IF(SUM(Q45:Q47)&gt;=8.5,4,0))</f>
        <v>8</v>
      </c>
      <c r="BE45" s="223">
        <f t="shared" ref="BE45:BE54" si="103">IF(SUM(R45:R47)&gt;=10.5,8,IF(SUM(R45:R47)&gt;=8.5,4,0))</f>
        <v>8</v>
      </c>
      <c r="BF45" s="223">
        <f t="shared" ref="BF45:BF54" si="104">IF(SUM(S45:S47)&gt;=10.5,8,IF(SUM(S45:S47)&gt;=8.5,4,0))</f>
        <v>8</v>
      </c>
      <c r="BG45" s="223">
        <f t="shared" ref="BG45:BG54" si="105">IF(SUM(T45:T47)&gt;=10.5,8,IF(SUM(T45:T47)&gt;=8.5,4,0))</f>
        <v>8</v>
      </c>
      <c r="BH45" s="223">
        <f t="shared" ref="BH45:BH54" si="106">IF(SUM(U45:U47)&gt;=10.5,8,IF(SUM(U45:U47)&gt;=8.5,4,0))</f>
        <v>8</v>
      </c>
      <c r="BI45" s="223">
        <f t="shared" ref="BI45:BI54" si="107">IF(SUM(V45:V47)&gt;=10.5,8,IF(SUM(V45:V47)&gt;=8.5,4,0))</f>
        <v>0</v>
      </c>
      <c r="BJ45" s="223">
        <f t="shared" ref="BJ45:BJ54" si="108">IF(SUM(W45:W47)&gt;=10.5,8,IF(SUM(W45:W47)&gt;=8.5,4,0))</f>
        <v>8</v>
      </c>
      <c r="BK45" s="223">
        <f t="shared" ref="BK45:BK54" si="109">IF(SUM(X45:X47)&gt;=10.5,8,IF(SUM(X45:X47)&gt;=8.5,4,0))</f>
        <v>8</v>
      </c>
      <c r="BL45" s="223">
        <f t="shared" ref="BL45:BL54" si="110">IF(SUM(Y45:Y47)&gt;=10.5,8,IF(SUM(Y45:Y47)&gt;=8.5,4,0))</f>
        <v>8</v>
      </c>
      <c r="BM45" s="223">
        <f t="shared" ref="BM45:BM54" si="111">IF(SUM(Z45:Z47)&gt;=10.5,8,IF(SUM(Z45:Z47)&gt;=8.5,4,0))</f>
        <v>8</v>
      </c>
      <c r="BN45" s="223">
        <f t="shared" ref="BN45:BN54" si="112">IF(SUM(AA45:AA47)&gt;=10.5,8,IF(SUM(AA45:AA47)&gt;=8.5,4,0))</f>
        <v>8</v>
      </c>
      <c r="BO45" s="223">
        <f t="shared" ref="BO45:BO54" si="113">IF(SUM(AB45:AB47)&gt;=10.5,8,IF(SUM(AB45:AB47)&gt;=8.5,4,0))</f>
        <v>8</v>
      </c>
      <c r="BP45" s="223">
        <f t="shared" ref="BP45:BP54" si="114">IF(SUM(AC45:AC47)&gt;=10.5,8,IF(SUM(AC45:AC47)&gt;=8.5,4,0))</f>
        <v>4</v>
      </c>
      <c r="BQ45" s="223">
        <f t="shared" ref="BQ45:BQ54" si="115">IF(SUM(AD45:AD47)&gt;=10.5,8,IF(SUM(AD45:AD47)&gt;=8.5,4,0))</f>
        <v>8</v>
      </c>
      <c r="BR45" s="223">
        <f t="shared" ref="BR45:BR54" si="116">IF(SUM(AE45:AE47)&gt;=10.5,8,IF(SUM(AE45:AE47)&gt;=8.5,4,0))</f>
        <v>8</v>
      </c>
      <c r="BS45" s="223">
        <f t="shared" ref="BS45:BS54" si="117">IF(SUM(AF45:AF47)&gt;=10.5,8,IF(SUM(AF45:AF47)&gt;=8.5,4,0))</f>
        <v>8</v>
      </c>
      <c r="BT45" s="223">
        <f t="shared" ref="BT45:BT54" si="118">IF(SUM(AG45:AG47)&gt;=10.5,8,IF(SUM(AG45:AG47)&gt;=8.5,4,0))</f>
        <v>8</v>
      </c>
      <c r="BU45" s="223">
        <f t="shared" ref="BU45:BU54" si="119">IF(SUM(AH45:AH47)&gt;=10.5,8,IF(SUM(AH45:AH47)&gt;=8.5,4,0))</f>
        <v>0</v>
      </c>
    </row>
    <row r="46" ht="30" customHeight="1" spans="1:73">
      <c r="A46" s="53" t="s">
        <v>42</v>
      </c>
      <c r="B46" s="198"/>
      <c r="C46" s="77" t="s">
        <v>18</v>
      </c>
      <c r="D46" s="78">
        <v>4</v>
      </c>
      <c r="E46" s="78">
        <v>4</v>
      </c>
      <c r="F46" s="78">
        <v>4</v>
      </c>
      <c r="G46" s="78">
        <v>4</v>
      </c>
      <c r="H46" s="78">
        <v>4</v>
      </c>
      <c r="I46" s="78">
        <v>4</v>
      </c>
      <c r="J46" s="78">
        <v>4</v>
      </c>
      <c r="K46" s="78">
        <v>4</v>
      </c>
      <c r="L46" s="78">
        <v>4</v>
      </c>
      <c r="M46" s="78">
        <v>4</v>
      </c>
      <c r="N46" s="78">
        <v>4</v>
      </c>
      <c r="O46" s="78">
        <v>4</v>
      </c>
      <c r="P46" s="78">
        <v>4</v>
      </c>
      <c r="Q46" s="78">
        <v>4</v>
      </c>
      <c r="R46" s="78">
        <v>4</v>
      </c>
      <c r="S46" s="78">
        <v>4</v>
      </c>
      <c r="T46" s="78">
        <v>4</v>
      </c>
      <c r="U46" s="78">
        <v>4</v>
      </c>
      <c r="V46" s="78" t="s">
        <v>21</v>
      </c>
      <c r="W46" s="78">
        <v>4</v>
      </c>
      <c r="X46" s="78">
        <v>4</v>
      </c>
      <c r="Y46" s="78">
        <v>4</v>
      </c>
      <c r="Z46" s="78">
        <v>4</v>
      </c>
      <c r="AA46" s="78">
        <v>4</v>
      </c>
      <c r="AB46" s="78">
        <v>4</v>
      </c>
      <c r="AC46" s="78">
        <v>4</v>
      </c>
      <c r="AD46" s="78">
        <v>4</v>
      </c>
      <c r="AE46" s="78">
        <v>4</v>
      </c>
      <c r="AF46" s="78">
        <v>4</v>
      </c>
      <c r="AG46" s="78">
        <v>4</v>
      </c>
      <c r="AH46" s="78"/>
      <c r="AI46" s="106"/>
      <c r="AJ46" s="107"/>
      <c r="AK46" s="107"/>
      <c r="AL46" s="107"/>
      <c r="AM46" s="107"/>
      <c r="AO46" s="223">
        <f t="shared" si="75"/>
        <v>0</v>
      </c>
      <c r="AP46" s="223">
        <f t="shared" si="76"/>
        <v>220</v>
      </c>
      <c r="AQ46" s="223">
        <f t="shared" si="89"/>
        <v>8</v>
      </c>
      <c r="AR46" s="223">
        <f t="shared" si="90"/>
        <v>8</v>
      </c>
      <c r="AS46" s="223">
        <f t="shared" si="91"/>
        <v>8</v>
      </c>
      <c r="AT46" s="223">
        <f t="shared" si="92"/>
        <v>8</v>
      </c>
      <c r="AU46" s="223">
        <f t="shared" si="93"/>
        <v>4</v>
      </c>
      <c r="AV46" s="223">
        <f t="shared" si="94"/>
        <v>8</v>
      </c>
      <c r="AW46" s="223">
        <f t="shared" si="95"/>
        <v>8</v>
      </c>
      <c r="AX46" s="223">
        <f t="shared" si="96"/>
        <v>8</v>
      </c>
      <c r="AY46" s="223">
        <f t="shared" si="97"/>
        <v>8</v>
      </c>
      <c r="AZ46" s="223">
        <f t="shared" si="98"/>
        <v>8</v>
      </c>
      <c r="BA46" s="223">
        <f t="shared" si="99"/>
        <v>8</v>
      </c>
      <c r="BB46" s="223">
        <f t="shared" si="100"/>
        <v>4</v>
      </c>
      <c r="BC46" s="223">
        <f t="shared" si="101"/>
        <v>8</v>
      </c>
      <c r="BD46" s="223">
        <f t="shared" si="102"/>
        <v>8</v>
      </c>
      <c r="BE46" s="223">
        <f t="shared" si="103"/>
        <v>8</v>
      </c>
      <c r="BF46" s="223">
        <f t="shared" si="104"/>
        <v>8</v>
      </c>
      <c r="BG46" s="223">
        <f t="shared" si="105"/>
        <v>8</v>
      </c>
      <c r="BH46" s="223">
        <f t="shared" si="106"/>
        <v>8</v>
      </c>
      <c r="BI46" s="223">
        <f t="shared" si="107"/>
        <v>0</v>
      </c>
      <c r="BJ46" s="223">
        <f t="shared" si="108"/>
        <v>8</v>
      </c>
      <c r="BK46" s="223">
        <f t="shared" si="109"/>
        <v>8</v>
      </c>
      <c r="BL46" s="223">
        <f t="shared" si="110"/>
        <v>8</v>
      </c>
      <c r="BM46" s="223">
        <f t="shared" si="111"/>
        <v>8</v>
      </c>
      <c r="BN46" s="223">
        <f t="shared" si="112"/>
        <v>8</v>
      </c>
      <c r="BO46" s="223">
        <f t="shared" si="113"/>
        <v>8</v>
      </c>
      <c r="BP46" s="223">
        <f t="shared" si="114"/>
        <v>4</v>
      </c>
      <c r="BQ46" s="223">
        <f t="shared" si="115"/>
        <v>8</v>
      </c>
      <c r="BR46" s="223">
        <f t="shared" si="116"/>
        <v>8</v>
      </c>
      <c r="BS46" s="223">
        <f t="shared" si="117"/>
        <v>8</v>
      </c>
      <c r="BT46" s="223">
        <f t="shared" si="118"/>
        <v>8</v>
      </c>
      <c r="BU46" s="223">
        <f t="shared" si="119"/>
        <v>0</v>
      </c>
    </row>
    <row r="47" ht="30" customHeight="1" spans="1:73">
      <c r="A47" s="53" t="s">
        <v>42</v>
      </c>
      <c r="B47" s="199"/>
      <c r="C47" s="81" t="s">
        <v>10</v>
      </c>
      <c r="D47" s="81">
        <v>3</v>
      </c>
      <c r="E47" s="81">
        <v>5</v>
      </c>
      <c r="F47" s="81">
        <v>5</v>
      </c>
      <c r="G47" s="81">
        <v>5</v>
      </c>
      <c r="H47" s="81">
        <v>0.5</v>
      </c>
      <c r="I47" s="81">
        <v>5</v>
      </c>
      <c r="J47" s="81">
        <v>5</v>
      </c>
      <c r="K47" s="81">
        <v>5</v>
      </c>
      <c r="L47" s="81">
        <v>4</v>
      </c>
      <c r="M47" s="81">
        <v>3</v>
      </c>
      <c r="N47" s="81">
        <v>3</v>
      </c>
      <c r="O47" s="81">
        <v>0.5</v>
      </c>
      <c r="P47" s="81">
        <v>3</v>
      </c>
      <c r="Q47" s="81">
        <v>3</v>
      </c>
      <c r="R47" s="81">
        <v>3</v>
      </c>
      <c r="S47" s="81">
        <v>5</v>
      </c>
      <c r="T47" s="81">
        <v>5</v>
      </c>
      <c r="U47" s="81">
        <v>4</v>
      </c>
      <c r="V47" s="78" t="s">
        <v>21</v>
      </c>
      <c r="W47" s="81">
        <v>5</v>
      </c>
      <c r="X47" s="81">
        <v>5</v>
      </c>
      <c r="Y47" s="81">
        <v>5</v>
      </c>
      <c r="Z47" s="81">
        <v>5</v>
      </c>
      <c r="AA47" s="81">
        <v>5</v>
      </c>
      <c r="AB47" s="81">
        <v>5</v>
      </c>
      <c r="AC47" s="81">
        <v>0.5</v>
      </c>
      <c r="AD47" s="81">
        <v>5</v>
      </c>
      <c r="AE47" s="81">
        <v>5</v>
      </c>
      <c r="AF47" s="81">
        <v>4</v>
      </c>
      <c r="AG47" s="81">
        <v>5</v>
      </c>
      <c r="AH47" s="81"/>
      <c r="AI47" s="108"/>
      <c r="AJ47" s="109"/>
      <c r="AK47" s="109"/>
      <c r="AL47" s="109"/>
      <c r="AM47" s="109"/>
      <c r="AO47" s="223">
        <f t="shared" si="75"/>
        <v>0</v>
      </c>
      <c r="AP47" s="223">
        <f t="shared" si="76"/>
        <v>220</v>
      </c>
      <c r="AQ47" s="223">
        <f t="shared" si="89"/>
        <v>8</v>
      </c>
      <c r="AR47" s="223">
        <f t="shared" si="90"/>
        <v>8</v>
      </c>
      <c r="AS47" s="223">
        <f t="shared" si="91"/>
        <v>8</v>
      </c>
      <c r="AT47" s="223">
        <f t="shared" si="92"/>
        <v>8</v>
      </c>
      <c r="AU47" s="223">
        <f t="shared" si="93"/>
        <v>4</v>
      </c>
      <c r="AV47" s="223">
        <f t="shared" si="94"/>
        <v>8</v>
      </c>
      <c r="AW47" s="223">
        <f t="shared" si="95"/>
        <v>8</v>
      </c>
      <c r="AX47" s="223">
        <f t="shared" si="96"/>
        <v>8</v>
      </c>
      <c r="AY47" s="223">
        <f t="shared" si="97"/>
        <v>8</v>
      </c>
      <c r="AZ47" s="223">
        <f t="shared" si="98"/>
        <v>8</v>
      </c>
      <c r="BA47" s="223">
        <f t="shared" si="99"/>
        <v>8</v>
      </c>
      <c r="BB47" s="223">
        <f t="shared" si="100"/>
        <v>4</v>
      </c>
      <c r="BC47" s="223">
        <f t="shared" si="101"/>
        <v>8</v>
      </c>
      <c r="BD47" s="223">
        <f t="shared" si="102"/>
        <v>8</v>
      </c>
      <c r="BE47" s="223">
        <f t="shared" si="103"/>
        <v>8</v>
      </c>
      <c r="BF47" s="223">
        <f t="shared" si="104"/>
        <v>8</v>
      </c>
      <c r="BG47" s="223">
        <f t="shared" si="105"/>
        <v>8</v>
      </c>
      <c r="BH47" s="223">
        <f t="shared" si="106"/>
        <v>8</v>
      </c>
      <c r="BI47" s="223">
        <f t="shared" si="107"/>
        <v>0</v>
      </c>
      <c r="BJ47" s="223">
        <f t="shared" si="108"/>
        <v>8</v>
      </c>
      <c r="BK47" s="223">
        <f t="shared" si="109"/>
        <v>8</v>
      </c>
      <c r="BL47" s="223">
        <f t="shared" si="110"/>
        <v>8</v>
      </c>
      <c r="BM47" s="223">
        <f t="shared" si="111"/>
        <v>8</v>
      </c>
      <c r="BN47" s="223">
        <f t="shared" si="112"/>
        <v>8</v>
      </c>
      <c r="BO47" s="223">
        <f t="shared" si="113"/>
        <v>8</v>
      </c>
      <c r="BP47" s="223">
        <f t="shared" si="114"/>
        <v>4</v>
      </c>
      <c r="BQ47" s="223">
        <f t="shared" si="115"/>
        <v>8</v>
      </c>
      <c r="BR47" s="223">
        <f t="shared" si="116"/>
        <v>8</v>
      </c>
      <c r="BS47" s="223">
        <f t="shared" si="117"/>
        <v>8</v>
      </c>
      <c r="BT47" s="223">
        <f t="shared" si="118"/>
        <v>8</v>
      </c>
      <c r="BU47" s="223">
        <f t="shared" si="119"/>
        <v>0</v>
      </c>
    </row>
    <row r="48" ht="30" customHeight="1" spans="1:73">
      <c r="A48" s="53" t="s">
        <v>44</v>
      </c>
      <c r="B48" s="133" t="s">
        <v>45</v>
      </c>
      <c r="C48" s="77" t="s">
        <v>17</v>
      </c>
      <c r="D48" s="78">
        <v>4</v>
      </c>
      <c r="E48" s="78">
        <v>4</v>
      </c>
      <c r="F48" s="78">
        <v>4</v>
      </c>
      <c r="G48" s="78">
        <v>4</v>
      </c>
      <c r="H48" s="78">
        <v>4</v>
      </c>
      <c r="I48" s="78">
        <v>4</v>
      </c>
      <c r="J48" s="78">
        <v>4</v>
      </c>
      <c r="K48" s="78">
        <v>4</v>
      </c>
      <c r="L48" s="78">
        <v>4</v>
      </c>
      <c r="M48" s="78">
        <v>4</v>
      </c>
      <c r="N48" s="78">
        <v>4</v>
      </c>
      <c r="O48" s="78">
        <v>4</v>
      </c>
      <c r="P48" s="78">
        <v>4</v>
      </c>
      <c r="Q48" s="78">
        <v>4</v>
      </c>
      <c r="R48" s="78">
        <v>4</v>
      </c>
      <c r="S48" s="78">
        <v>4</v>
      </c>
      <c r="T48" s="78">
        <v>4</v>
      </c>
      <c r="U48" s="78">
        <v>4</v>
      </c>
      <c r="V48" s="78" t="s">
        <v>21</v>
      </c>
      <c r="W48" s="78">
        <v>4</v>
      </c>
      <c r="X48" s="78">
        <v>4</v>
      </c>
      <c r="Y48" s="78">
        <v>4</v>
      </c>
      <c r="Z48" s="78">
        <v>4</v>
      </c>
      <c r="AA48" s="78">
        <v>4</v>
      </c>
      <c r="AB48" s="78">
        <v>4</v>
      </c>
      <c r="AC48" s="78">
        <v>4</v>
      </c>
      <c r="AD48" s="78">
        <v>4</v>
      </c>
      <c r="AE48" s="78">
        <v>4</v>
      </c>
      <c r="AF48" s="78">
        <v>4</v>
      </c>
      <c r="AG48" s="78">
        <v>4</v>
      </c>
      <c r="AH48" s="78"/>
      <c r="AI48" s="104"/>
      <c r="AJ48" s="105">
        <f t="shared" ref="AJ48" si="120">SUM(D48:F49,I48:M49,P48:T49,W48:AA49,AD48:AH49)/8</f>
        <v>22</v>
      </c>
      <c r="AK48" s="105">
        <f t="shared" ref="AK48" si="121">SUM(D50:F50,I50:M50,P50:T50,W50:AA50,AD50:AH50)/8</f>
        <v>10.0625</v>
      </c>
      <c r="AL48" s="105">
        <f t="shared" ref="AL48" si="122">SUM(G48:H50,N48:O50,U48:V50,AB48:AC50)/8</f>
        <v>8.75</v>
      </c>
      <c r="AM48" s="105">
        <f t="shared" ref="AM48" si="123">SUM(D48:AH50)/8+(AI48)/8</f>
        <v>40.8125</v>
      </c>
      <c r="AO48" s="223" t="str">
        <f t="shared" si="75"/>
        <v>李娅娜  2309026  劳务工</v>
      </c>
      <c r="AP48" s="223">
        <f t="shared" si="76"/>
        <v>204</v>
      </c>
      <c r="AQ48" s="223">
        <f t="shared" si="89"/>
        <v>8</v>
      </c>
      <c r="AR48" s="223">
        <f t="shared" si="90"/>
        <v>8</v>
      </c>
      <c r="AS48" s="223">
        <f t="shared" si="91"/>
        <v>8</v>
      </c>
      <c r="AT48" s="223">
        <f t="shared" si="92"/>
        <v>8</v>
      </c>
      <c r="AU48" s="223">
        <f t="shared" si="93"/>
        <v>4</v>
      </c>
      <c r="AV48" s="223">
        <f t="shared" si="94"/>
        <v>8</v>
      </c>
      <c r="AW48" s="223">
        <f t="shared" si="95"/>
        <v>8</v>
      </c>
      <c r="AX48" s="223">
        <f t="shared" si="96"/>
        <v>8</v>
      </c>
      <c r="AY48" s="223">
        <f t="shared" si="97"/>
        <v>8</v>
      </c>
      <c r="AZ48" s="223">
        <f t="shared" si="98"/>
        <v>8</v>
      </c>
      <c r="BA48" s="223">
        <f t="shared" si="99"/>
        <v>4</v>
      </c>
      <c r="BB48" s="223">
        <f t="shared" si="100"/>
        <v>4</v>
      </c>
      <c r="BC48" s="223">
        <f t="shared" si="101"/>
        <v>4</v>
      </c>
      <c r="BD48" s="223">
        <f t="shared" si="102"/>
        <v>4</v>
      </c>
      <c r="BE48" s="223">
        <f t="shared" si="103"/>
        <v>8</v>
      </c>
      <c r="BF48" s="223">
        <f t="shared" si="104"/>
        <v>8</v>
      </c>
      <c r="BG48" s="223">
        <f t="shared" si="105"/>
        <v>4</v>
      </c>
      <c r="BH48" s="223">
        <f t="shared" si="106"/>
        <v>8</v>
      </c>
      <c r="BI48" s="223">
        <f t="shared" si="107"/>
        <v>0</v>
      </c>
      <c r="BJ48" s="223">
        <f t="shared" si="108"/>
        <v>8</v>
      </c>
      <c r="BK48" s="223">
        <f t="shared" si="109"/>
        <v>8</v>
      </c>
      <c r="BL48" s="223">
        <f t="shared" si="110"/>
        <v>8</v>
      </c>
      <c r="BM48" s="223">
        <f t="shared" si="111"/>
        <v>8</v>
      </c>
      <c r="BN48" s="223">
        <f t="shared" si="112"/>
        <v>8</v>
      </c>
      <c r="BO48" s="223">
        <f t="shared" si="113"/>
        <v>8</v>
      </c>
      <c r="BP48" s="223">
        <f t="shared" si="114"/>
        <v>4</v>
      </c>
      <c r="BQ48" s="223">
        <f t="shared" si="115"/>
        <v>8</v>
      </c>
      <c r="BR48" s="223">
        <f t="shared" si="116"/>
        <v>8</v>
      </c>
      <c r="BS48" s="223">
        <f t="shared" si="117"/>
        <v>8</v>
      </c>
      <c r="BT48" s="223">
        <f t="shared" si="118"/>
        <v>8</v>
      </c>
      <c r="BU48" s="223">
        <f t="shared" si="119"/>
        <v>0</v>
      </c>
    </row>
    <row r="49" ht="30" customHeight="1" spans="1:73">
      <c r="A49" s="53" t="s">
        <v>44</v>
      </c>
      <c r="B49" s="134"/>
      <c r="C49" s="77" t="s">
        <v>18</v>
      </c>
      <c r="D49" s="78">
        <v>4</v>
      </c>
      <c r="E49" s="78">
        <v>4</v>
      </c>
      <c r="F49" s="78">
        <v>4</v>
      </c>
      <c r="G49" s="78">
        <v>4</v>
      </c>
      <c r="H49" s="78">
        <v>4</v>
      </c>
      <c r="I49" s="78">
        <v>4</v>
      </c>
      <c r="J49" s="78">
        <v>4</v>
      </c>
      <c r="K49" s="78">
        <v>4</v>
      </c>
      <c r="L49" s="78">
        <v>4</v>
      </c>
      <c r="M49" s="78">
        <v>4</v>
      </c>
      <c r="N49" s="78">
        <v>4</v>
      </c>
      <c r="O49" s="78">
        <v>4</v>
      </c>
      <c r="P49" s="78">
        <v>4</v>
      </c>
      <c r="Q49" s="78">
        <v>4</v>
      </c>
      <c r="R49" s="78">
        <v>4</v>
      </c>
      <c r="S49" s="78">
        <v>4</v>
      </c>
      <c r="T49" s="78">
        <v>4</v>
      </c>
      <c r="U49" s="78">
        <v>4</v>
      </c>
      <c r="V49" s="78" t="s">
        <v>21</v>
      </c>
      <c r="W49" s="78">
        <v>4</v>
      </c>
      <c r="X49" s="78">
        <v>4</v>
      </c>
      <c r="Y49" s="78">
        <v>4</v>
      </c>
      <c r="Z49" s="78">
        <v>4</v>
      </c>
      <c r="AA49" s="78">
        <v>4</v>
      </c>
      <c r="AB49" s="78">
        <v>4</v>
      </c>
      <c r="AC49" s="78">
        <v>4</v>
      </c>
      <c r="AD49" s="78">
        <v>4</v>
      </c>
      <c r="AE49" s="78">
        <v>4</v>
      </c>
      <c r="AF49" s="78">
        <v>4</v>
      </c>
      <c r="AG49" s="78">
        <v>4</v>
      </c>
      <c r="AH49" s="78"/>
      <c r="AI49" s="106"/>
      <c r="AJ49" s="107"/>
      <c r="AK49" s="107"/>
      <c r="AL49" s="107"/>
      <c r="AM49" s="107"/>
      <c r="AO49" s="223">
        <f t="shared" si="75"/>
        <v>0</v>
      </c>
      <c r="AP49" s="223">
        <f t="shared" si="76"/>
        <v>196</v>
      </c>
      <c r="AQ49" s="223">
        <f t="shared" si="89"/>
        <v>8</v>
      </c>
      <c r="AR49" s="223">
        <f t="shared" si="90"/>
        <v>8</v>
      </c>
      <c r="AS49" s="223">
        <f t="shared" si="91"/>
        <v>8</v>
      </c>
      <c r="AT49" s="223">
        <f t="shared" si="92"/>
        <v>8</v>
      </c>
      <c r="AU49" s="223">
        <f t="shared" si="93"/>
        <v>4</v>
      </c>
      <c r="AV49" s="223">
        <f t="shared" si="94"/>
        <v>8</v>
      </c>
      <c r="AW49" s="223">
        <f t="shared" si="95"/>
        <v>8</v>
      </c>
      <c r="AX49" s="223">
        <f t="shared" si="96"/>
        <v>8</v>
      </c>
      <c r="AY49" s="223">
        <f t="shared" si="97"/>
        <v>8</v>
      </c>
      <c r="AZ49" s="223">
        <f t="shared" si="98"/>
        <v>8</v>
      </c>
      <c r="BA49" s="223">
        <f t="shared" si="99"/>
        <v>4</v>
      </c>
      <c r="BB49" s="223">
        <f t="shared" si="100"/>
        <v>4</v>
      </c>
      <c r="BC49" s="223">
        <f t="shared" si="101"/>
        <v>4</v>
      </c>
      <c r="BD49" s="223">
        <f t="shared" si="102"/>
        <v>4</v>
      </c>
      <c r="BE49" s="223">
        <f t="shared" si="103"/>
        <v>8</v>
      </c>
      <c r="BF49" s="223">
        <f t="shared" si="104"/>
        <v>0</v>
      </c>
      <c r="BG49" s="223">
        <f t="shared" si="105"/>
        <v>4</v>
      </c>
      <c r="BH49" s="223">
        <f t="shared" si="106"/>
        <v>8</v>
      </c>
      <c r="BI49" s="223">
        <f t="shared" si="107"/>
        <v>0</v>
      </c>
      <c r="BJ49" s="223">
        <f t="shared" si="108"/>
        <v>8</v>
      </c>
      <c r="BK49" s="223">
        <f t="shared" si="109"/>
        <v>8</v>
      </c>
      <c r="BL49" s="223">
        <f t="shared" si="110"/>
        <v>8</v>
      </c>
      <c r="BM49" s="223">
        <f t="shared" si="111"/>
        <v>8</v>
      </c>
      <c r="BN49" s="223">
        <f t="shared" si="112"/>
        <v>8</v>
      </c>
      <c r="BO49" s="223">
        <f t="shared" si="113"/>
        <v>8</v>
      </c>
      <c r="BP49" s="223">
        <f t="shared" si="114"/>
        <v>4</v>
      </c>
      <c r="BQ49" s="223">
        <f t="shared" si="115"/>
        <v>8</v>
      </c>
      <c r="BR49" s="223">
        <f t="shared" si="116"/>
        <v>8</v>
      </c>
      <c r="BS49" s="223">
        <f t="shared" si="117"/>
        <v>8</v>
      </c>
      <c r="BT49" s="223">
        <f t="shared" si="118"/>
        <v>8</v>
      </c>
      <c r="BU49" s="223">
        <f t="shared" si="119"/>
        <v>0</v>
      </c>
    </row>
    <row r="50" ht="30" customHeight="1" spans="1:73">
      <c r="A50" s="53" t="s">
        <v>44</v>
      </c>
      <c r="B50" s="135"/>
      <c r="C50" s="81" t="s">
        <v>10</v>
      </c>
      <c r="D50" s="81">
        <v>3</v>
      </c>
      <c r="E50" s="81">
        <v>4</v>
      </c>
      <c r="F50" s="81">
        <v>5</v>
      </c>
      <c r="G50" s="81">
        <v>4</v>
      </c>
      <c r="H50" s="81">
        <v>0.5</v>
      </c>
      <c r="I50" s="81">
        <v>5</v>
      </c>
      <c r="J50" s="81">
        <v>4</v>
      </c>
      <c r="K50" s="81">
        <v>4</v>
      </c>
      <c r="L50" s="81">
        <v>4</v>
      </c>
      <c r="M50" s="81">
        <v>3</v>
      </c>
      <c r="N50" s="81">
        <v>0.5</v>
      </c>
      <c r="O50" s="81">
        <v>0.5</v>
      </c>
      <c r="P50" s="81">
        <v>0.5</v>
      </c>
      <c r="Q50" s="81">
        <v>0.5</v>
      </c>
      <c r="R50" s="81">
        <v>3</v>
      </c>
      <c r="S50" s="81">
        <v>4</v>
      </c>
      <c r="T50" s="81">
        <v>0.5</v>
      </c>
      <c r="U50" s="81">
        <v>4</v>
      </c>
      <c r="V50" s="78" t="s">
        <v>21</v>
      </c>
      <c r="W50" s="81">
        <v>4</v>
      </c>
      <c r="X50" s="81">
        <v>4</v>
      </c>
      <c r="Y50" s="81">
        <v>4</v>
      </c>
      <c r="Z50" s="81">
        <v>5</v>
      </c>
      <c r="AA50" s="81">
        <v>5</v>
      </c>
      <c r="AB50" s="81">
        <v>4</v>
      </c>
      <c r="AC50" s="81">
        <v>0.5</v>
      </c>
      <c r="AD50" s="81">
        <v>5</v>
      </c>
      <c r="AE50" s="81">
        <v>5</v>
      </c>
      <c r="AF50" s="81">
        <v>4</v>
      </c>
      <c r="AG50" s="81">
        <v>4</v>
      </c>
      <c r="AH50" s="81"/>
      <c r="AI50" s="108"/>
      <c r="AJ50" s="109"/>
      <c r="AK50" s="109"/>
      <c r="AL50" s="109"/>
      <c r="AM50" s="109"/>
      <c r="AO50" s="223">
        <f t="shared" si="75"/>
        <v>0</v>
      </c>
      <c r="AP50" s="223">
        <f t="shared" si="76"/>
        <v>196</v>
      </c>
      <c r="AQ50" s="223">
        <f t="shared" si="89"/>
        <v>8</v>
      </c>
      <c r="AR50" s="223">
        <f t="shared" si="90"/>
        <v>8</v>
      </c>
      <c r="AS50" s="223">
        <f t="shared" si="91"/>
        <v>8</v>
      </c>
      <c r="AT50" s="223">
        <f t="shared" si="92"/>
        <v>8</v>
      </c>
      <c r="AU50" s="223">
        <f t="shared" si="93"/>
        <v>4</v>
      </c>
      <c r="AV50" s="223">
        <f t="shared" si="94"/>
        <v>8</v>
      </c>
      <c r="AW50" s="223">
        <f t="shared" si="95"/>
        <v>8</v>
      </c>
      <c r="AX50" s="223">
        <f t="shared" si="96"/>
        <v>8</v>
      </c>
      <c r="AY50" s="223">
        <f t="shared" si="97"/>
        <v>8</v>
      </c>
      <c r="AZ50" s="223">
        <f t="shared" si="98"/>
        <v>8</v>
      </c>
      <c r="BA50" s="223">
        <f t="shared" si="99"/>
        <v>4</v>
      </c>
      <c r="BB50" s="223">
        <f t="shared" si="100"/>
        <v>4</v>
      </c>
      <c r="BC50" s="223">
        <f t="shared" si="101"/>
        <v>4</v>
      </c>
      <c r="BD50" s="223">
        <f t="shared" si="102"/>
        <v>4</v>
      </c>
      <c r="BE50" s="223">
        <f t="shared" si="103"/>
        <v>8</v>
      </c>
      <c r="BF50" s="223">
        <f t="shared" si="104"/>
        <v>0</v>
      </c>
      <c r="BG50" s="223">
        <f t="shared" si="105"/>
        <v>4</v>
      </c>
      <c r="BH50" s="223">
        <f t="shared" si="106"/>
        <v>8</v>
      </c>
      <c r="BI50" s="223">
        <f t="shared" si="107"/>
        <v>0</v>
      </c>
      <c r="BJ50" s="223">
        <f t="shared" si="108"/>
        <v>8</v>
      </c>
      <c r="BK50" s="223">
        <f t="shared" si="109"/>
        <v>8</v>
      </c>
      <c r="BL50" s="223">
        <f t="shared" si="110"/>
        <v>8</v>
      </c>
      <c r="BM50" s="223">
        <f t="shared" si="111"/>
        <v>8</v>
      </c>
      <c r="BN50" s="223">
        <f t="shared" si="112"/>
        <v>8</v>
      </c>
      <c r="BO50" s="223">
        <f t="shared" si="113"/>
        <v>8</v>
      </c>
      <c r="BP50" s="223">
        <f t="shared" si="114"/>
        <v>4</v>
      </c>
      <c r="BQ50" s="223">
        <f t="shared" si="115"/>
        <v>8</v>
      </c>
      <c r="BR50" s="223">
        <f t="shared" si="116"/>
        <v>8</v>
      </c>
      <c r="BS50" s="223">
        <f t="shared" si="117"/>
        <v>8</v>
      </c>
      <c r="BT50" s="223">
        <f t="shared" si="118"/>
        <v>8</v>
      </c>
      <c r="BU50" s="223">
        <f t="shared" si="119"/>
        <v>0</v>
      </c>
    </row>
    <row r="51" ht="30" customHeight="1" spans="1:73">
      <c r="A51" s="53" t="s">
        <v>46</v>
      </c>
      <c r="B51" s="133" t="s">
        <v>47</v>
      </c>
      <c r="C51" s="77" t="s">
        <v>17</v>
      </c>
      <c r="D51" s="78">
        <v>4</v>
      </c>
      <c r="E51" s="78">
        <v>4</v>
      </c>
      <c r="F51" s="78">
        <v>4</v>
      </c>
      <c r="G51" s="78">
        <v>4</v>
      </c>
      <c r="H51" s="78">
        <v>4</v>
      </c>
      <c r="I51" s="78">
        <v>4</v>
      </c>
      <c r="J51" s="78">
        <v>4</v>
      </c>
      <c r="K51" s="78">
        <v>4</v>
      </c>
      <c r="L51" s="78">
        <v>4</v>
      </c>
      <c r="M51" s="78">
        <v>4</v>
      </c>
      <c r="N51" s="78">
        <v>4</v>
      </c>
      <c r="O51" s="78">
        <v>4</v>
      </c>
      <c r="P51" s="78">
        <v>4</v>
      </c>
      <c r="Q51" s="78">
        <v>4</v>
      </c>
      <c r="R51" s="78">
        <v>4</v>
      </c>
      <c r="S51" s="78">
        <v>0</v>
      </c>
      <c r="T51" s="78">
        <v>4</v>
      </c>
      <c r="U51" s="78">
        <v>4</v>
      </c>
      <c r="V51" s="78" t="s">
        <v>21</v>
      </c>
      <c r="W51" s="78">
        <v>4</v>
      </c>
      <c r="X51" s="78">
        <v>4</v>
      </c>
      <c r="Y51" s="78">
        <v>4</v>
      </c>
      <c r="Z51" s="78">
        <v>4</v>
      </c>
      <c r="AA51" s="78">
        <v>4</v>
      </c>
      <c r="AB51" s="78">
        <v>4</v>
      </c>
      <c r="AC51" s="78">
        <v>4</v>
      </c>
      <c r="AD51" s="78">
        <v>4</v>
      </c>
      <c r="AE51" s="78">
        <v>4</v>
      </c>
      <c r="AF51" s="78">
        <v>4</v>
      </c>
      <c r="AG51" s="78">
        <v>4</v>
      </c>
      <c r="AH51" s="78"/>
      <c r="AI51" s="104"/>
      <c r="AJ51" s="105">
        <f t="shared" ref="AJ51" si="124">SUM(D51:F52,I51:M52,P51:T52,W51:AA52,AD51:AH52)/8</f>
        <v>21</v>
      </c>
      <c r="AK51" s="105">
        <f t="shared" ref="AK51" si="125">SUM(D53:F53,I53:M53,P53:T53,W53:AA53,AD53:AH53)/8</f>
        <v>9.625</v>
      </c>
      <c r="AL51" s="105">
        <f t="shared" ref="AL51" si="126">SUM(G51:H53,N51:O53,U51:V53,AB51:AC53)/8</f>
        <v>9</v>
      </c>
      <c r="AM51" s="105">
        <f t="shared" ref="AM51" si="127">SUM(D51:AH53)/8+(AI51)/8</f>
        <v>39.625</v>
      </c>
      <c r="AO51" s="223" t="str">
        <f t="shared" si="75"/>
        <v>宋杰               2309109  劳务工</v>
      </c>
      <c r="AP51" s="223">
        <f t="shared" si="76"/>
        <v>192</v>
      </c>
      <c r="AQ51" s="223">
        <f t="shared" si="89"/>
        <v>8</v>
      </c>
      <c r="AR51" s="223">
        <f t="shared" si="90"/>
        <v>4</v>
      </c>
      <c r="AS51" s="223">
        <f t="shared" si="91"/>
        <v>8</v>
      </c>
      <c r="AT51" s="223">
        <f t="shared" si="92"/>
        <v>8</v>
      </c>
      <c r="AU51" s="223">
        <f t="shared" si="93"/>
        <v>4</v>
      </c>
      <c r="AV51" s="223">
        <f t="shared" si="94"/>
        <v>8</v>
      </c>
      <c r="AW51" s="223">
        <f t="shared" si="95"/>
        <v>8</v>
      </c>
      <c r="AX51" s="223">
        <f t="shared" si="96"/>
        <v>8</v>
      </c>
      <c r="AY51" s="223">
        <f t="shared" si="97"/>
        <v>8</v>
      </c>
      <c r="AZ51" s="223">
        <f t="shared" si="98"/>
        <v>8</v>
      </c>
      <c r="BA51" s="223">
        <f t="shared" si="99"/>
        <v>4</v>
      </c>
      <c r="BB51" s="223">
        <f t="shared" si="100"/>
        <v>4</v>
      </c>
      <c r="BC51" s="223">
        <f t="shared" si="101"/>
        <v>4</v>
      </c>
      <c r="BD51" s="223">
        <f t="shared" si="102"/>
        <v>8</v>
      </c>
      <c r="BE51" s="223">
        <f t="shared" si="103"/>
        <v>4</v>
      </c>
      <c r="BF51" s="223">
        <f t="shared" si="104"/>
        <v>0</v>
      </c>
      <c r="BG51" s="223">
        <f t="shared" si="105"/>
        <v>8</v>
      </c>
      <c r="BH51" s="223">
        <f t="shared" si="106"/>
        <v>8</v>
      </c>
      <c r="BI51" s="223">
        <f t="shared" si="107"/>
        <v>0</v>
      </c>
      <c r="BJ51" s="223">
        <f t="shared" si="108"/>
        <v>8</v>
      </c>
      <c r="BK51" s="223">
        <f t="shared" si="109"/>
        <v>8</v>
      </c>
      <c r="BL51" s="223">
        <f t="shared" si="110"/>
        <v>8</v>
      </c>
      <c r="BM51" s="223">
        <f t="shared" si="111"/>
        <v>8</v>
      </c>
      <c r="BN51" s="223">
        <f t="shared" si="112"/>
        <v>8</v>
      </c>
      <c r="BO51" s="223">
        <f t="shared" si="113"/>
        <v>8</v>
      </c>
      <c r="BP51" s="223">
        <f t="shared" si="114"/>
        <v>4</v>
      </c>
      <c r="BQ51" s="223">
        <f t="shared" si="115"/>
        <v>8</v>
      </c>
      <c r="BR51" s="223">
        <f t="shared" si="116"/>
        <v>8</v>
      </c>
      <c r="BS51" s="223">
        <f t="shared" si="117"/>
        <v>8</v>
      </c>
      <c r="BT51" s="223">
        <f t="shared" si="118"/>
        <v>4</v>
      </c>
      <c r="BU51" s="223">
        <f t="shared" si="119"/>
        <v>0</v>
      </c>
    </row>
    <row r="52" ht="30" customHeight="1" spans="1:73">
      <c r="A52" s="53" t="s">
        <v>46</v>
      </c>
      <c r="B52" s="134"/>
      <c r="C52" s="77" t="s">
        <v>18</v>
      </c>
      <c r="D52" s="78">
        <v>4</v>
      </c>
      <c r="E52" s="78">
        <v>4</v>
      </c>
      <c r="F52" s="78">
        <v>4</v>
      </c>
      <c r="G52" s="78">
        <v>4</v>
      </c>
      <c r="H52" s="78">
        <v>4</v>
      </c>
      <c r="I52" s="78">
        <v>4</v>
      </c>
      <c r="J52" s="78">
        <v>4</v>
      </c>
      <c r="K52" s="78">
        <v>4</v>
      </c>
      <c r="L52" s="78">
        <v>4</v>
      </c>
      <c r="M52" s="78">
        <v>4</v>
      </c>
      <c r="N52" s="78">
        <v>4</v>
      </c>
      <c r="O52" s="78">
        <v>4</v>
      </c>
      <c r="P52" s="78">
        <v>4</v>
      </c>
      <c r="Q52" s="78">
        <v>4</v>
      </c>
      <c r="R52" s="78">
        <v>4</v>
      </c>
      <c r="S52" s="78">
        <v>0</v>
      </c>
      <c r="T52" s="78">
        <v>4</v>
      </c>
      <c r="U52" s="78">
        <v>4</v>
      </c>
      <c r="V52" s="78" t="s">
        <v>21</v>
      </c>
      <c r="W52" s="78">
        <v>4</v>
      </c>
      <c r="X52" s="78">
        <v>4</v>
      </c>
      <c r="Y52" s="78">
        <v>4</v>
      </c>
      <c r="Z52" s="78">
        <v>4</v>
      </c>
      <c r="AA52" s="78">
        <v>4</v>
      </c>
      <c r="AB52" s="78">
        <v>4</v>
      </c>
      <c r="AC52" s="78">
        <v>4</v>
      </c>
      <c r="AD52" s="78">
        <v>4</v>
      </c>
      <c r="AE52" s="78">
        <v>4</v>
      </c>
      <c r="AF52" s="78">
        <v>4</v>
      </c>
      <c r="AG52" s="78">
        <v>4</v>
      </c>
      <c r="AH52" s="78"/>
      <c r="AI52" s="106"/>
      <c r="AJ52" s="107"/>
      <c r="AK52" s="107"/>
      <c r="AL52" s="107"/>
      <c r="AM52" s="107"/>
      <c r="AO52" s="223">
        <f t="shared" si="75"/>
        <v>0</v>
      </c>
      <c r="AP52" s="223">
        <f t="shared" si="76"/>
        <v>180</v>
      </c>
      <c r="AQ52" s="223">
        <f t="shared" si="89"/>
        <v>8</v>
      </c>
      <c r="AR52" s="223">
        <f t="shared" si="90"/>
        <v>4</v>
      </c>
      <c r="AS52" s="223">
        <f t="shared" si="91"/>
        <v>8</v>
      </c>
      <c r="AT52" s="223">
        <f t="shared" si="92"/>
        <v>8</v>
      </c>
      <c r="AU52" s="223">
        <f t="shared" si="93"/>
        <v>4</v>
      </c>
      <c r="AV52" s="223">
        <f t="shared" si="94"/>
        <v>8</v>
      </c>
      <c r="AW52" s="223">
        <f t="shared" si="95"/>
        <v>8</v>
      </c>
      <c r="AX52" s="223">
        <f t="shared" si="96"/>
        <v>8</v>
      </c>
      <c r="AY52" s="223">
        <f t="shared" si="97"/>
        <v>8</v>
      </c>
      <c r="AZ52" s="223">
        <f t="shared" si="98"/>
        <v>8</v>
      </c>
      <c r="BA52" s="223">
        <f t="shared" si="99"/>
        <v>4</v>
      </c>
      <c r="BB52" s="223">
        <f t="shared" si="100"/>
        <v>0</v>
      </c>
      <c r="BC52" s="223">
        <f t="shared" si="101"/>
        <v>4</v>
      </c>
      <c r="BD52" s="223">
        <f t="shared" si="102"/>
        <v>8</v>
      </c>
      <c r="BE52" s="223">
        <f t="shared" si="103"/>
        <v>0</v>
      </c>
      <c r="BF52" s="223">
        <f t="shared" si="104"/>
        <v>0</v>
      </c>
      <c r="BG52" s="223">
        <f t="shared" si="105"/>
        <v>4</v>
      </c>
      <c r="BH52" s="223">
        <f t="shared" si="106"/>
        <v>8</v>
      </c>
      <c r="BI52" s="223">
        <f t="shared" si="107"/>
        <v>0</v>
      </c>
      <c r="BJ52" s="223">
        <f t="shared" si="108"/>
        <v>8</v>
      </c>
      <c r="BK52" s="223">
        <f t="shared" si="109"/>
        <v>8</v>
      </c>
      <c r="BL52" s="223">
        <f t="shared" si="110"/>
        <v>8</v>
      </c>
      <c r="BM52" s="223">
        <f t="shared" si="111"/>
        <v>8</v>
      </c>
      <c r="BN52" s="223">
        <f t="shared" si="112"/>
        <v>8</v>
      </c>
      <c r="BO52" s="223">
        <f t="shared" si="113"/>
        <v>8</v>
      </c>
      <c r="BP52" s="223">
        <f t="shared" si="114"/>
        <v>4</v>
      </c>
      <c r="BQ52" s="223">
        <f t="shared" si="115"/>
        <v>8</v>
      </c>
      <c r="BR52" s="223">
        <f t="shared" si="116"/>
        <v>8</v>
      </c>
      <c r="BS52" s="223">
        <f t="shared" si="117"/>
        <v>8</v>
      </c>
      <c r="BT52" s="223">
        <f t="shared" si="118"/>
        <v>4</v>
      </c>
      <c r="BU52" s="223">
        <f t="shared" si="119"/>
        <v>0</v>
      </c>
    </row>
    <row r="53" ht="30" customHeight="1" spans="1:73">
      <c r="A53" s="53" t="s">
        <v>46</v>
      </c>
      <c r="B53" s="135"/>
      <c r="C53" s="81" t="s">
        <v>10</v>
      </c>
      <c r="D53" s="81">
        <v>3</v>
      </c>
      <c r="E53" s="81">
        <v>0.5</v>
      </c>
      <c r="F53" s="81">
        <v>5</v>
      </c>
      <c r="G53" s="81">
        <v>5</v>
      </c>
      <c r="H53" s="81">
        <v>0.5</v>
      </c>
      <c r="I53" s="81">
        <v>5</v>
      </c>
      <c r="J53" s="81">
        <v>5</v>
      </c>
      <c r="K53" s="81">
        <v>5</v>
      </c>
      <c r="L53" s="81">
        <v>4</v>
      </c>
      <c r="M53" s="81">
        <v>3</v>
      </c>
      <c r="N53" s="81">
        <v>0.5</v>
      </c>
      <c r="O53" s="81">
        <v>0.5</v>
      </c>
      <c r="P53" s="81">
        <v>0.5</v>
      </c>
      <c r="Q53" s="81">
        <v>3</v>
      </c>
      <c r="R53" s="81">
        <v>0.5</v>
      </c>
      <c r="S53" s="81">
        <v>0</v>
      </c>
      <c r="T53" s="81">
        <v>5</v>
      </c>
      <c r="U53" s="81">
        <v>4</v>
      </c>
      <c r="V53" s="78" t="s">
        <v>21</v>
      </c>
      <c r="W53" s="81">
        <v>4</v>
      </c>
      <c r="X53" s="81">
        <v>5</v>
      </c>
      <c r="Y53" s="81">
        <v>5</v>
      </c>
      <c r="Z53" s="81">
        <v>5</v>
      </c>
      <c r="AA53" s="81">
        <v>5</v>
      </c>
      <c r="AB53" s="81">
        <v>5</v>
      </c>
      <c r="AC53" s="81">
        <v>0.5</v>
      </c>
      <c r="AD53" s="81">
        <v>5</v>
      </c>
      <c r="AE53" s="81">
        <v>5</v>
      </c>
      <c r="AF53" s="81">
        <v>3</v>
      </c>
      <c r="AG53" s="81">
        <v>0.5</v>
      </c>
      <c r="AH53" s="81"/>
      <c r="AI53" s="108"/>
      <c r="AJ53" s="109"/>
      <c r="AK53" s="109"/>
      <c r="AL53" s="109"/>
      <c r="AM53" s="109"/>
      <c r="AO53" s="223">
        <f t="shared" si="75"/>
        <v>0</v>
      </c>
      <c r="AP53" s="223">
        <f t="shared" si="76"/>
        <v>176</v>
      </c>
      <c r="AQ53" s="223">
        <f t="shared" si="89"/>
        <v>8</v>
      </c>
      <c r="AR53" s="223">
        <f t="shared" si="90"/>
        <v>4</v>
      </c>
      <c r="AS53" s="223">
        <f t="shared" si="91"/>
        <v>8</v>
      </c>
      <c r="AT53" s="223">
        <f t="shared" si="92"/>
        <v>8</v>
      </c>
      <c r="AU53" s="223">
        <f t="shared" si="93"/>
        <v>4</v>
      </c>
      <c r="AV53" s="223">
        <f t="shared" si="94"/>
        <v>8</v>
      </c>
      <c r="AW53" s="223">
        <f t="shared" si="95"/>
        <v>8</v>
      </c>
      <c r="AX53" s="223">
        <f t="shared" si="96"/>
        <v>8</v>
      </c>
      <c r="AY53" s="223">
        <f t="shared" si="97"/>
        <v>8</v>
      </c>
      <c r="AZ53" s="223">
        <f t="shared" si="98"/>
        <v>8</v>
      </c>
      <c r="BA53" s="223">
        <f t="shared" si="99"/>
        <v>4</v>
      </c>
      <c r="BB53" s="223">
        <f t="shared" si="100"/>
        <v>0</v>
      </c>
      <c r="BC53" s="223">
        <f t="shared" si="101"/>
        <v>4</v>
      </c>
      <c r="BD53" s="223">
        <f t="shared" si="102"/>
        <v>8</v>
      </c>
      <c r="BE53" s="223">
        <f t="shared" si="103"/>
        <v>0</v>
      </c>
      <c r="BF53" s="223">
        <f t="shared" si="104"/>
        <v>0</v>
      </c>
      <c r="BG53" s="223">
        <f t="shared" si="105"/>
        <v>0</v>
      </c>
      <c r="BH53" s="223">
        <f t="shared" si="106"/>
        <v>8</v>
      </c>
      <c r="BI53" s="223">
        <f t="shared" si="107"/>
        <v>0</v>
      </c>
      <c r="BJ53" s="223">
        <f t="shared" si="108"/>
        <v>8</v>
      </c>
      <c r="BK53" s="223">
        <f t="shared" si="109"/>
        <v>8</v>
      </c>
      <c r="BL53" s="223">
        <f t="shared" si="110"/>
        <v>8</v>
      </c>
      <c r="BM53" s="223">
        <f t="shared" si="111"/>
        <v>8</v>
      </c>
      <c r="BN53" s="223">
        <f t="shared" si="112"/>
        <v>8</v>
      </c>
      <c r="BO53" s="223">
        <f t="shared" si="113"/>
        <v>8</v>
      </c>
      <c r="BP53" s="223">
        <f t="shared" si="114"/>
        <v>4</v>
      </c>
      <c r="BQ53" s="223">
        <f t="shared" si="115"/>
        <v>8</v>
      </c>
      <c r="BR53" s="223">
        <f t="shared" si="116"/>
        <v>8</v>
      </c>
      <c r="BS53" s="223">
        <f t="shared" si="117"/>
        <v>8</v>
      </c>
      <c r="BT53" s="223">
        <f t="shared" si="118"/>
        <v>4</v>
      </c>
      <c r="BU53" s="223">
        <f t="shared" si="119"/>
        <v>0</v>
      </c>
    </row>
    <row r="54" ht="30" customHeight="1" spans="1:73">
      <c r="A54" s="53" t="s">
        <v>48</v>
      </c>
      <c r="B54" s="133" t="s">
        <v>49</v>
      </c>
      <c r="C54" s="77" t="s">
        <v>17</v>
      </c>
      <c r="D54" s="78">
        <v>4</v>
      </c>
      <c r="E54" s="78">
        <v>4</v>
      </c>
      <c r="F54" s="78">
        <v>4</v>
      </c>
      <c r="G54" s="78">
        <v>4</v>
      </c>
      <c r="H54" s="78">
        <v>4</v>
      </c>
      <c r="I54" s="78">
        <v>4</v>
      </c>
      <c r="J54" s="78">
        <v>4</v>
      </c>
      <c r="K54" s="78">
        <v>4</v>
      </c>
      <c r="L54" s="78">
        <v>4</v>
      </c>
      <c r="M54" s="78">
        <v>4</v>
      </c>
      <c r="N54" s="78">
        <v>4</v>
      </c>
      <c r="O54" s="78">
        <v>0</v>
      </c>
      <c r="P54" s="78">
        <v>4</v>
      </c>
      <c r="Q54" s="78">
        <v>4</v>
      </c>
      <c r="R54" s="78">
        <v>0</v>
      </c>
      <c r="S54" s="78">
        <v>0</v>
      </c>
      <c r="T54" s="78">
        <v>0</v>
      </c>
      <c r="U54" s="78">
        <v>4</v>
      </c>
      <c r="V54" s="78" t="s">
        <v>21</v>
      </c>
      <c r="W54" s="78">
        <v>4</v>
      </c>
      <c r="X54" s="78">
        <v>4</v>
      </c>
      <c r="Y54" s="78">
        <v>4</v>
      </c>
      <c r="Z54" s="78">
        <v>4</v>
      </c>
      <c r="AA54" s="78">
        <v>4</v>
      </c>
      <c r="AB54" s="78">
        <v>4</v>
      </c>
      <c r="AC54" s="78">
        <v>4</v>
      </c>
      <c r="AD54" s="78">
        <v>4</v>
      </c>
      <c r="AE54" s="78">
        <v>4</v>
      </c>
      <c r="AF54" s="78">
        <v>4</v>
      </c>
      <c r="AG54" s="78">
        <v>4</v>
      </c>
      <c r="AH54" s="78"/>
      <c r="AI54" s="104"/>
      <c r="AJ54" s="105">
        <f t="shared" ref="AJ54" si="128">SUM(D54:F55,I54:M55,P54:T55,W54:AA55,AD54:AH55)/8</f>
        <v>19</v>
      </c>
      <c r="AK54" s="105">
        <f t="shared" ref="AK54" si="129">SUM(D56:F56,I56:M56,P56:T56,W56:AA56,AD56:AH56)/8</f>
        <v>9.1875</v>
      </c>
      <c r="AL54" s="105">
        <f t="shared" ref="AL54" si="130">SUM(G54:H56,N54:O56,U54:V56,AB54:AC56)/8</f>
        <v>7.9375</v>
      </c>
      <c r="AM54" s="105">
        <f t="shared" ref="AM54" si="131">SUM(D54:AH56)/8+(AI54)/8</f>
        <v>36.125</v>
      </c>
      <c r="AO54" s="223" t="str">
        <f t="shared" si="75"/>
        <v>陈小东    2309115 劳务工</v>
      </c>
      <c r="AP54" s="223">
        <f t="shared" si="76"/>
        <v>176</v>
      </c>
      <c r="AQ54" s="223">
        <f t="shared" si="89"/>
        <v>8</v>
      </c>
      <c r="AR54" s="223">
        <f t="shared" si="90"/>
        <v>4</v>
      </c>
      <c r="AS54" s="223">
        <f t="shared" si="91"/>
        <v>8</v>
      </c>
      <c r="AT54" s="223">
        <f t="shared" si="92"/>
        <v>8</v>
      </c>
      <c r="AU54" s="223">
        <f t="shared" si="93"/>
        <v>4</v>
      </c>
      <c r="AV54" s="223">
        <f t="shared" si="94"/>
        <v>8</v>
      </c>
      <c r="AW54" s="223">
        <f t="shared" si="95"/>
        <v>8</v>
      </c>
      <c r="AX54" s="223">
        <f t="shared" si="96"/>
        <v>8</v>
      </c>
      <c r="AY54" s="223">
        <f t="shared" si="97"/>
        <v>8</v>
      </c>
      <c r="AZ54" s="223">
        <f t="shared" si="98"/>
        <v>8</v>
      </c>
      <c r="BA54" s="223">
        <f t="shared" si="99"/>
        <v>4</v>
      </c>
      <c r="BB54" s="223">
        <f t="shared" si="100"/>
        <v>0</v>
      </c>
      <c r="BC54" s="223">
        <f t="shared" si="101"/>
        <v>4</v>
      </c>
      <c r="BD54" s="223">
        <f t="shared" si="102"/>
        <v>4</v>
      </c>
      <c r="BE54" s="223">
        <f t="shared" si="103"/>
        <v>0</v>
      </c>
      <c r="BF54" s="223">
        <f t="shared" si="104"/>
        <v>0</v>
      </c>
      <c r="BG54" s="223">
        <f t="shared" si="105"/>
        <v>0</v>
      </c>
      <c r="BH54" s="223">
        <f t="shared" si="106"/>
        <v>8</v>
      </c>
      <c r="BI54" s="223">
        <f t="shared" si="107"/>
        <v>0</v>
      </c>
      <c r="BJ54" s="223">
        <f t="shared" si="108"/>
        <v>8</v>
      </c>
      <c r="BK54" s="223">
        <f t="shared" si="109"/>
        <v>8</v>
      </c>
      <c r="BL54" s="223">
        <f t="shared" si="110"/>
        <v>8</v>
      </c>
      <c r="BM54" s="223">
        <f t="shared" si="111"/>
        <v>8</v>
      </c>
      <c r="BN54" s="223">
        <f t="shared" si="112"/>
        <v>8</v>
      </c>
      <c r="BO54" s="223">
        <f t="shared" si="113"/>
        <v>8</v>
      </c>
      <c r="BP54" s="223">
        <f t="shared" si="114"/>
        <v>4</v>
      </c>
      <c r="BQ54" s="223">
        <f t="shared" si="115"/>
        <v>8</v>
      </c>
      <c r="BR54" s="223">
        <f t="shared" si="116"/>
        <v>8</v>
      </c>
      <c r="BS54" s="223">
        <f t="shared" si="117"/>
        <v>8</v>
      </c>
      <c r="BT54" s="223">
        <f t="shared" si="118"/>
        <v>8</v>
      </c>
      <c r="BU54" s="223">
        <f t="shared" si="119"/>
        <v>0</v>
      </c>
    </row>
    <row r="55" ht="30" customHeight="1" spans="1:73">
      <c r="A55" s="53" t="s">
        <v>48</v>
      </c>
      <c r="B55" s="134"/>
      <c r="C55" s="77" t="s">
        <v>18</v>
      </c>
      <c r="D55" s="78">
        <v>4</v>
      </c>
      <c r="E55" s="78">
        <v>4</v>
      </c>
      <c r="F55" s="78">
        <v>4</v>
      </c>
      <c r="G55" s="78">
        <v>4</v>
      </c>
      <c r="H55" s="78">
        <v>4</v>
      </c>
      <c r="I55" s="78">
        <v>4</v>
      </c>
      <c r="J55" s="78">
        <v>4</v>
      </c>
      <c r="K55" s="78">
        <v>4</v>
      </c>
      <c r="L55" s="78">
        <v>4</v>
      </c>
      <c r="M55" s="78">
        <v>4</v>
      </c>
      <c r="N55" s="78">
        <v>4</v>
      </c>
      <c r="O55" s="78">
        <v>0</v>
      </c>
      <c r="P55" s="78">
        <v>4</v>
      </c>
      <c r="Q55" s="78">
        <v>4</v>
      </c>
      <c r="R55" s="78">
        <v>0</v>
      </c>
      <c r="S55" s="78">
        <v>0</v>
      </c>
      <c r="T55" s="78">
        <v>0</v>
      </c>
      <c r="U55" s="78">
        <v>4</v>
      </c>
      <c r="V55" s="78" t="s">
        <v>21</v>
      </c>
      <c r="W55" s="78">
        <v>4</v>
      </c>
      <c r="X55" s="78">
        <v>4</v>
      </c>
      <c r="Y55" s="78">
        <v>4</v>
      </c>
      <c r="Z55" s="78">
        <v>4</v>
      </c>
      <c r="AA55" s="78">
        <v>4</v>
      </c>
      <c r="AB55" s="78">
        <v>4</v>
      </c>
      <c r="AC55" s="78">
        <v>4</v>
      </c>
      <c r="AD55" s="78">
        <v>4</v>
      </c>
      <c r="AE55" s="78">
        <v>4</v>
      </c>
      <c r="AF55" s="78">
        <v>4</v>
      </c>
      <c r="AG55" s="78">
        <v>4</v>
      </c>
      <c r="AH55" s="78"/>
      <c r="AI55" s="106"/>
      <c r="AJ55" s="107"/>
      <c r="AK55" s="107"/>
      <c r="AL55" s="107"/>
      <c r="AM55" s="107"/>
      <c r="AO55" s="223">
        <f t="shared" si="75"/>
        <v>0</v>
      </c>
      <c r="AP55" s="223">
        <f t="shared" si="76"/>
        <v>232</v>
      </c>
      <c r="AQ55" s="223">
        <f t="shared" ref="AQ55:BU55" si="132">IF(SUM(D55:D86)&gt;=10.5,8,IF(SUM(D55:D86)&gt;=8.5,4,0))</f>
        <v>8</v>
      </c>
      <c r="AR55" s="223">
        <f t="shared" si="132"/>
        <v>8</v>
      </c>
      <c r="AS55" s="223">
        <f t="shared" si="132"/>
        <v>8</v>
      </c>
      <c r="AT55" s="223">
        <f t="shared" si="132"/>
        <v>8</v>
      </c>
      <c r="AU55" s="223">
        <f t="shared" si="132"/>
        <v>8</v>
      </c>
      <c r="AV55" s="223">
        <f t="shared" si="132"/>
        <v>8</v>
      </c>
      <c r="AW55" s="223">
        <f t="shared" si="132"/>
        <v>8</v>
      </c>
      <c r="AX55" s="223">
        <f t="shared" si="132"/>
        <v>8</v>
      </c>
      <c r="AY55" s="223">
        <f t="shared" si="132"/>
        <v>8</v>
      </c>
      <c r="AZ55" s="223">
        <f t="shared" si="132"/>
        <v>8</v>
      </c>
      <c r="BA55" s="223">
        <f t="shared" si="132"/>
        <v>8</v>
      </c>
      <c r="BB55" s="223">
        <f t="shared" si="132"/>
        <v>8</v>
      </c>
      <c r="BC55" s="223">
        <f t="shared" si="132"/>
        <v>8</v>
      </c>
      <c r="BD55" s="223">
        <f t="shared" si="132"/>
        <v>8</v>
      </c>
      <c r="BE55" s="223">
        <f t="shared" si="132"/>
        <v>8</v>
      </c>
      <c r="BF55" s="223">
        <f t="shared" si="132"/>
        <v>8</v>
      </c>
      <c r="BG55" s="223">
        <f t="shared" si="132"/>
        <v>8</v>
      </c>
      <c r="BH55" s="223">
        <f t="shared" si="132"/>
        <v>8</v>
      </c>
      <c r="BI55" s="223">
        <f t="shared" si="132"/>
        <v>0</v>
      </c>
      <c r="BJ55" s="223">
        <f t="shared" si="132"/>
        <v>8</v>
      </c>
      <c r="BK55" s="223">
        <f t="shared" si="132"/>
        <v>8</v>
      </c>
      <c r="BL55" s="223">
        <f t="shared" si="132"/>
        <v>8</v>
      </c>
      <c r="BM55" s="223">
        <f t="shared" si="132"/>
        <v>8</v>
      </c>
      <c r="BN55" s="223">
        <f t="shared" si="132"/>
        <v>8</v>
      </c>
      <c r="BO55" s="223">
        <f t="shared" si="132"/>
        <v>8</v>
      </c>
      <c r="BP55" s="223">
        <f t="shared" si="132"/>
        <v>8</v>
      </c>
      <c r="BQ55" s="223">
        <f t="shared" si="132"/>
        <v>8</v>
      </c>
      <c r="BR55" s="223">
        <f t="shared" si="132"/>
        <v>8</v>
      </c>
      <c r="BS55" s="223">
        <f t="shared" si="132"/>
        <v>8</v>
      </c>
      <c r="BT55" s="223">
        <f t="shared" si="132"/>
        <v>8</v>
      </c>
      <c r="BU55" s="223">
        <f t="shared" si="132"/>
        <v>0</v>
      </c>
    </row>
    <row r="56" ht="30" customHeight="1" spans="1:73">
      <c r="A56" s="53" t="s">
        <v>48</v>
      </c>
      <c r="B56" s="135"/>
      <c r="C56" s="81" t="s">
        <v>10</v>
      </c>
      <c r="D56" s="81">
        <v>3</v>
      </c>
      <c r="E56" s="81">
        <v>0.5</v>
      </c>
      <c r="F56" s="81">
        <v>5</v>
      </c>
      <c r="G56" s="81">
        <v>5</v>
      </c>
      <c r="H56" s="81">
        <v>0.5</v>
      </c>
      <c r="I56" s="81">
        <v>5</v>
      </c>
      <c r="J56" s="81">
        <v>5</v>
      </c>
      <c r="K56" s="81">
        <v>5</v>
      </c>
      <c r="L56" s="81">
        <v>5</v>
      </c>
      <c r="M56" s="81">
        <v>3</v>
      </c>
      <c r="N56" s="81">
        <v>0.5</v>
      </c>
      <c r="O56" s="81">
        <v>0</v>
      </c>
      <c r="P56" s="81">
        <v>0.5</v>
      </c>
      <c r="Q56" s="81">
        <v>0.5</v>
      </c>
      <c r="R56" s="81">
        <v>0</v>
      </c>
      <c r="S56" s="81">
        <v>0</v>
      </c>
      <c r="T56" s="81">
        <v>0</v>
      </c>
      <c r="U56" s="81">
        <v>4</v>
      </c>
      <c r="V56" s="78" t="s">
        <v>21</v>
      </c>
      <c r="W56" s="81">
        <v>5</v>
      </c>
      <c r="X56" s="81">
        <v>5</v>
      </c>
      <c r="Y56" s="81">
        <v>5</v>
      </c>
      <c r="Z56" s="81">
        <v>5</v>
      </c>
      <c r="AA56" s="81">
        <v>5</v>
      </c>
      <c r="AB56" s="81">
        <v>5</v>
      </c>
      <c r="AC56" s="81">
        <v>0.5</v>
      </c>
      <c r="AD56" s="81">
        <v>5</v>
      </c>
      <c r="AE56" s="81">
        <v>5</v>
      </c>
      <c r="AF56" s="81">
        <v>3</v>
      </c>
      <c r="AG56" s="81">
        <v>3</v>
      </c>
      <c r="AH56" s="81"/>
      <c r="AI56" s="108"/>
      <c r="AJ56" s="109"/>
      <c r="AK56" s="109"/>
      <c r="AL56" s="109"/>
      <c r="AM56" s="109"/>
      <c r="AO56" s="223">
        <f t="shared" si="75"/>
        <v>0</v>
      </c>
      <c r="AP56" s="223">
        <f t="shared" si="76"/>
        <v>232</v>
      </c>
      <c r="AQ56" s="223">
        <f t="shared" ref="AQ56:BU56" si="133">IF(SUM(D56:D86)&gt;=10.5,8,IF(SUM(D56:D86)&gt;=8.5,4,0))</f>
        <v>8</v>
      </c>
      <c r="AR56" s="223">
        <f t="shared" si="133"/>
        <v>8</v>
      </c>
      <c r="AS56" s="223">
        <f t="shared" si="133"/>
        <v>8</v>
      </c>
      <c r="AT56" s="223">
        <f t="shared" si="133"/>
        <v>8</v>
      </c>
      <c r="AU56" s="223">
        <f t="shared" si="133"/>
        <v>8</v>
      </c>
      <c r="AV56" s="223">
        <f t="shared" si="133"/>
        <v>8</v>
      </c>
      <c r="AW56" s="223">
        <f t="shared" si="133"/>
        <v>8</v>
      </c>
      <c r="AX56" s="223">
        <f t="shared" si="133"/>
        <v>8</v>
      </c>
      <c r="AY56" s="223">
        <f t="shared" si="133"/>
        <v>8</v>
      </c>
      <c r="AZ56" s="223">
        <f t="shared" si="133"/>
        <v>8</v>
      </c>
      <c r="BA56" s="223">
        <f t="shared" si="133"/>
        <v>8</v>
      </c>
      <c r="BB56" s="223">
        <f t="shared" si="133"/>
        <v>8</v>
      </c>
      <c r="BC56" s="223">
        <f t="shared" si="133"/>
        <v>8</v>
      </c>
      <c r="BD56" s="223">
        <f t="shared" si="133"/>
        <v>8</v>
      </c>
      <c r="BE56" s="223">
        <f t="shared" si="133"/>
        <v>8</v>
      </c>
      <c r="BF56" s="223">
        <f t="shared" si="133"/>
        <v>8</v>
      </c>
      <c r="BG56" s="223">
        <f t="shared" si="133"/>
        <v>8</v>
      </c>
      <c r="BH56" s="223">
        <f t="shared" si="133"/>
        <v>8</v>
      </c>
      <c r="BI56" s="223">
        <f t="shared" si="133"/>
        <v>0</v>
      </c>
      <c r="BJ56" s="223">
        <f t="shared" si="133"/>
        <v>8</v>
      </c>
      <c r="BK56" s="223">
        <f t="shared" si="133"/>
        <v>8</v>
      </c>
      <c r="BL56" s="223">
        <f t="shared" si="133"/>
        <v>8</v>
      </c>
      <c r="BM56" s="223">
        <f t="shared" si="133"/>
        <v>8</v>
      </c>
      <c r="BN56" s="223">
        <f t="shared" si="133"/>
        <v>8</v>
      </c>
      <c r="BO56" s="223">
        <f t="shared" si="133"/>
        <v>8</v>
      </c>
      <c r="BP56" s="223">
        <f t="shared" si="133"/>
        <v>8</v>
      </c>
      <c r="BQ56" s="223">
        <f t="shared" si="133"/>
        <v>8</v>
      </c>
      <c r="BR56" s="223">
        <f t="shared" si="133"/>
        <v>8</v>
      </c>
      <c r="BS56" s="223">
        <f t="shared" si="133"/>
        <v>8</v>
      </c>
      <c r="BT56" s="223">
        <f t="shared" si="133"/>
        <v>8</v>
      </c>
      <c r="BU56" s="223">
        <f t="shared" si="133"/>
        <v>0</v>
      </c>
    </row>
    <row r="57" ht="30" customHeight="1" spans="1:73">
      <c r="A57" s="53" t="s">
        <v>50</v>
      </c>
      <c r="B57" s="133" t="s">
        <v>51</v>
      </c>
      <c r="C57" s="77" t="s">
        <v>17</v>
      </c>
      <c r="D57" s="78">
        <v>4</v>
      </c>
      <c r="E57" s="78">
        <v>4</v>
      </c>
      <c r="F57" s="78">
        <v>4</v>
      </c>
      <c r="G57" s="78">
        <v>4</v>
      </c>
      <c r="H57" s="78">
        <v>4</v>
      </c>
      <c r="I57" s="78">
        <v>4</v>
      </c>
      <c r="J57" s="78">
        <v>4</v>
      </c>
      <c r="K57" s="78">
        <v>4</v>
      </c>
      <c r="L57" s="78">
        <v>4</v>
      </c>
      <c r="M57" s="78">
        <v>4</v>
      </c>
      <c r="N57" s="78">
        <v>4</v>
      </c>
      <c r="O57" s="78">
        <v>4</v>
      </c>
      <c r="P57" s="78">
        <v>4</v>
      </c>
      <c r="Q57" s="78">
        <v>4</v>
      </c>
      <c r="R57" s="78">
        <v>4</v>
      </c>
      <c r="S57" s="78">
        <v>0</v>
      </c>
      <c r="T57" s="78">
        <v>4</v>
      </c>
      <c r="U57" s="78">
        <v>4</v>
      </c>
      <c r="V57" s="78" t="s">
        <v>21</v>
      </c>
      <c r="W57" s="78">
        <v>4</v>
      </c>
      <c r="X57" s="78">
        <v>4</v>
      </c>
      <c r="Y57" s="78">
        <v>4</v>
      </c>
      <c r="Z57" s="78">
        <v>4</v>
      </c>
      <c r="AA57" s="78">
        <v>4</v>
      </c>
      <c r="AB57" s="78">
        <v>4</v>
      </c>
      <c r="AC57" s="78">
        <v>4</v>
      </c>
      <c r="AD57" s="78">
        <v>4</v>
      </c>
      <c r="AE57" s="78">
        <v>4</v>
      </c>
      <c r="AF57" s="78">
        <v>4</v>
      </c>
      <c r="AG57" s="78">
        <v>4</v>
      </c>
      <c r="AH57" s="78"/>
      <c r="AI57" s="104"/>
      <c r="AJ57" s="105">
        <f t="shared" ref="AJ57" si="134">SUM(D57:F58,I57:M58,P57:T58,W57:AA58,AD57:AH58)/8</f>
        <v>21.5</v>
      </c>
      <c r="AK57" s="105">
        <f t="shared" ref="AK57" si="135">SUM(D59:F59,I59:M59,P59:T59,W59:AA59,AD59:AH59)/8</f>
        <v>10.9375</v>
      </c>
      <c r="AL57" s="105">
        <f t="shared" ref="AL57" si="136">SUM(G57:H59,N57:O59,U57:V59,AB57:AC59)/8</f>
        <v>9</v>
      </c>
      <c r="AM57" s="105">
        <f t="shared" ref="AM57" si="137">SUM(D57:AH59)/8+(AI57)/8</f>
        <v>41.4375</v>
      </c>
      <c r="AO57" s="223" t="str">
        <f t="shared" si="75"/>
        <v>叶宇新      2309533 劳务工</v>
      </c>
      <c r="AP57" s="223">
        <f t="shared" si="76"/>
        <v>200</v>
      </c>
      <c r="AQ57" s="223">
        <f t="shared" ref="AQ57:AZ57" si="138">IF(SUM(D57:D59)&gt;=10.5,8,IF(SUM(D57:D59)&gt;=8.5,4,0))</f>
        <v>8</v>
      </c>
      <c r="AR57" s="223">
        <f t="shared" si="138"/>
        <v>8</v>
      </c>
      <c r="AS57" s="223">
        <f t="shared" si="138"/>
        <v>8</v>
      </c>
      <c r="AT57" s="223">
        <f t="shared" si="138"/>
        <v>8</v>
      </c>
      <c r="AU57" s="223">
        <f t="shared" si="138"/>
        <v>4</v>
      </c>
      <c r="AV57" s="223">
        <f t="shared" si="138"/>
        <v>8</v>
      </c>
      <c r="AW57" s="223">
        <f t="shared" si="138"/>
        <v>8</v>
      </c>
      <c r="AX57" s="223">
        <f t="shared" si="138"/>
        <v>8</v>
      </c>
      <c r="AY57" s="223">
        <f t="shared" si="138"/>
        <v>8</v>
      </c>
      <c r="AZ57" s="223">
        <f t="shared" si="138"/>
        <v>8</v>
      </c>
      <c r="BA57" s="223">
        <f t="shared" ref="BA57:BJ57" si="139">IF(SUM(N57:N59)&gt;=10.5,8,IF(SUM(N57:N59)&gt;=8.5,4,0))</f>
        <v>4</v>
      </c>
      <c r="BB57" s="223">
        <f t="shared" si="139"/>
        <v>4</v>
      </c>
      <c r="BC57" s="223">
        <f t="shared" si="139"/>
        <v>4</v>
      </c>
      <c r="BD57" s="223">
        <f t="shared" si="139"/>
        <v>4</v>
      </c>
      <c r="BE57" s="223">
        <f t="shared" si="139"/>
        <v>8</v>
      </c>
      <c r="BF57" s="223">
        <f t="shared" si="139"/>
        <v>4</v>
      </c>
      <c r="BG57" s="223">
        <f t="shared" si="139"/>
        <v>8</v>
      </c>
      <c r="BH57" s="223">
        <f t="shared" si="139"/>
        <v>8</v>
      </c>
      <c r="BI57" s="223">
        <f t="shared" si="139"/>
        <v>0</v>
      </c>
      <c r="BJ57" s="223">
        <f t="shared" si="139"/>
        <v>8</v>
      </c>
      <c r="BK57" s="223">
        <f t="shared" ref="BK57:BT57" si="140">IF(SUM(X57:X59)&gt;=10.5,8,IF(SUM(X57:X59)&gt;=8.5,4,0))</f>
        <v>8</v>
      </c>
      <c r="BL57" s="223">
        <f t="shared" si="140"/>
        <v>8</v>
      </c>
      <c r="BM57" s="223">
        <f t="shared" si="140"/>
        <v>8</v>
      </c>
      <c r="BN57" s="223">
        <f t="shared" si="140"/>
        <v>8</v>
      </c>
      <c r="BO57" s="223">
        <f t="shared" si="140"/>
        <v>8</v>
      </c>
      <c r="BP57" s="223">
        <f t="shared" si="140"/>
        <v>4</v>
      </c>
      <c r="BQ57" s="223">
        <f t="shared" si="140"/>
        <v>8</v>
      </c>
      <c r="BR57" s="223">
        <f t="shared" si="140"/>
        <v>8</v>
      </c>
      <c r="BS57" s="223">
        <f t="shared" si="140"/>
        <v>4</v>
      </c>
      <c r="BT57" s="223">
        <f t="shared" si="140"/>
        <v>8</v>
      </c>
      <c r="BU57" s="223">
        <f t="shared" ref="BU57" si="141">IF(SUM(AH57:AH59)&gt;=10.5,8,IF(SUM(AH57:AH59)&gt;=8.5,4,0))</f>
        <v>0</v>
      </c>
    </row>
    <row r="58" ht="30" customHeight="1" spans="1:73">
      <c r="A58" s="53" t="s">
        <v>50</v>
      </c>
      <c r="B58" s="134"/>
      <c r="C58" s="77" t="s">
        <v>18</v>
      </c>
      <c r="D58" s="78">
        <v>4</v>
      </c>
      <c r="E58" s="78">
        <v>4</v>
      </c>
      <c r="F58" s="78">
        <v>4</v>
      </c>
      <c r="G58" s="78">
        <v>4</v>
      </c>
      <c r="H58" s="78">
        <v>4</v>
      </c>
      <c r="I58" s="78">
        <v>4</v>
      </c>
      <c r="J58" s="78">
        <v>4</v>
      </c>
      <c r="K58" s="78">
        <v>4</v>
      </c>
      <c r="L58" s="78">
        <v>4</v>
      </c>
      <c r="M58" s="78">
        <v>4</v>
      </c>
      <c r="N58" s="78">
        <v>4</v>
      </c>
      <c r="O58" s="78">
        <v>4</v>
      </c>
      <c r="P58" s="78">
        <v>4</v>
      </c>
      <c r="Q58" s="78">
        <v>4</v>
      </c>
      <c r="R58" s="78">
        <v>4</v>
      </c>
      <c r="S58" s="78">
        <v>4</v>
      </c>
      <c r="T58" s="78">
        <v>4</v>
      </c>
      <c r="U58" s="78">
        <v>4</v>
      </c>
      <c r="V58" s="78" t="s">
        <v>21</v>
      </c>
      <c r="W58" s="78">
        <v>4</v>
      </c>
      <c r="X58" s="78">
        <v>4</v>
      </c>
      <c r="Y58" s="78">
        <v>4</v>
      </c>
      <c r="Z58" s="78">
        <v>4</v>
      </c>
      <c r="AA58" s="78">
        <v>4</v>
      </c>
      <c r="AB58" s="78">
        <v>4</v>
      </c>
      <c r="AC58" s="78">
        <v>4</v>
      </c>
      <c r="AD58" s="78">
        <v>4</v>
      </c>
      <c r="AE58" s="78">
        <v>4</v>
      </c>
      <c r="AF58" s="78">
        <v>4</v>
      </c>
      <c r="AG58" s="78">
        <v>4</v>
      </c>
      <c r="AH58" s="78"/>
      <c r="AI58" s="106"/>
      <c r="AJ58" s="107"/>
      <c r="AK58" s="107"/>
      <c r="AL58" s="107"/>
      <c r="AM58" s="107"/>
      <c r="AO58" s="223">
        <f t="shared" si="75"/>
        <v>0</v>
      </c>
      <c r="AP58" s="223">
        <f t="shared" si="76"/>
        <v>232</v>
      </c>
      <c r="AQ58" s="223">
        <f t="shared" ref="AQ58:BU58" si="142">IF(SUM(D58:D86)&gt;=10.5,8,IF(SUM(D58:D86)&gt;=8.5,4,0))</f>
        <v>8</v>
      </c>
      <c r="AR58" s="223">
        <f t="shared" si="142"/>
        <v>8</v>
      </c>
      <c r="AS58" s="223">
        <f t="shared" si="142"/>
        <v>8</v>
      </c>
      <c r="AT58" s="223">
        <f t="shared" si="142"/>
        <v>8</v>
      </c>
      <c r="AU58" s="223">
        <f t="shared" si="142"/>
        <v>8</v>
      </c>
      <c r="AV58" s="223">
        <f t="shared" si="142"/>
        <v>8</v>
      </c>
      <c r="AW58" s="223">
        <f t="shared" si="142"/>
        <v>8</v>
      </c>
      <c r="AX58" s="223">
        <f t="shared" si="142"/>
        <v>8</v>
      </c>
      <c r="AY58" s="223">
        <f t="shared" si="142"/>
        <v>8</v>
      </c>
      <c r="AZ58" s="223">
        <f t="shared" si="142"/>
        <v>8</v>
      </c>
      <c r="BA58" s="223">
        <f t="shared" si="142"/>
        <v>8</v>
      </c>
      <c r="BB58" s="223">
        <f t="shared" si="142"/>
        <v>8</v>
      </c>
      <c r="BC58" s="223">
        <f t="shared" si="142"/>
        <v>8</v>
      </c>
      <c r="BD58" s="223">
        <f t="shared" si="142"/>
        <v>8</v>
      </c>
      <c r="BE58" s="223">
        <f t="shared" si="142"/>
        <v>8</v>
      </c>
      <c r="BF58" s="223">
        <f t="shared" si="142"/>
        <v>8</v>
      </c>
      <c r="BG58" s="223">
        <f t="shared" si="142"/>
        <v>8</v>
      </c>
      <c r="BH58" s="223">
        <f t="shared" si="142"/>
        <v>8</v>
      </c>
      <c r="BI58" s="223">
        <f t="shared" si="142"/>
        <v>0</v>
      </c>
      <c r="BJ58" s="223">
        <f t="shared" si="142"/>
        <v>8</v>
      </c>
      <c r="BK58" s="223">
        <f t="shared" si="142"/>
        <v>8</v>
      </c>
      <c r="BL58" s="223">
        <f t="shared" si="142"/>
        <v>8</v>
      </c>
      <c r="BM58" s="223">
        <f t="shared" si="142"/>
        <v>8</v>
      </c>
      <c r="BN58" s="223">
        <f t="shared" si="142"/>
        <v>8</v>
      </c>
      <c r="BO58" s="223">
        <f t="shared" si="142"/>
        <v>8</v>
      </c>
      <c r="BP58" s="223">
        <f t="shared" si="142"/>
        <v>8</v>
      </c>
      <c r="BQ58" s="223">
        <f t="shared" si="142"/>
        <v>8</v>
      </c>
      <c r="BR58" s="223">
        <f t="shared" si="142"/>
        <v>8</v>
      </c>
      <c r="BS58" s="223">
        <f t="shared" si="142"/>
        <v>8</v>
      </c>
      <c r="BT58" s="223">
        <f t="shared" si="142"/>
        <v>8</v>
      </c>
      <c r="BU58" s="223">
        <f t="shared" si="142"/>
        <v>0</v>
      </c>
    </row>
    <row r="59" ht="30" customHeight="1" spans="1:73">
      <c r="A59" s="53" t="s">
        <v>50</v>
      </c>
      <c r="B59" s="135"/>
      <c r="C59" s="81" t="s">
        <v>10</v>
      </c>
      <c r="D59" s="81">
        <v>3</v>
      </c>
      <c r="E59" s="81">
        <v>5</v>
      </c>
      <c r="F59" s="81">
        <v>5</v>
      </c>
      <c r="G59" s="81">
        <v>5</v>
      </c>
      <c r="H59" s="81">
        <v>0.5</v>
      </c>
      <c r="I59" s="81">
        <v>5</v>
      </c>
      <c r="J59" s="81">
        <v>5</v>
      </c>
      <c r="K59" s="81">
        <v>5</v>
      </c>
      <c r="L59" s="81">
        <v>4</v>
      </c>
      <c r="M59" s="81">
        <v>3</v>
      </c>
      <c r="N59" s="81">
        <v>0.5</v>
      </c>
      <c r="O59" s="81">
        <v>0.5</v>
      </c>
      <c r="P59" s="81">
        <v>0.5</v>
      </c>
      <c r="Q59" s="81">
        <v>0.5</v>
      </c>
      <c r="R59" s="81">
        <v>3</v>
      </c>
      <c r="S59" s="81">
        <v>5</v>
      </c>
      <c r="T59" s="81">
        <v>5</v>
      </c>
      <c r="U59" s="81">
        <v>4</v>
      </c>
      <c r="V59" s="78" t="s">
        <v>21</v>
      </c>
      <c r="W59" s="81">
        <v>5</v>
      </c>
      <c r="X59" s="81">
        <v>5</v>
      </c>
      <c r="Y59" s="81">
        <v>5</v>
      </c>
      <c r="Z59" s="81">
        <v>5</v>
      </c>
      <c r="AA59" s="81">
        <v>5</v>
      </c>
      <c r="AB59" s="81">
        <v>5</v>
      </c>
      <c r="AC59" s="81">
        <v>0.5</v>
      </c>
      <c r="AD59" s="81">
        <v>5</v>
      </c>
      <c r="AE59" s="81">
        <v>5</v>
      </c>
      <c r="AF59" s="81">
        <v>0.5</v>
      </c>
      <c r="AG59" s="81">
        <v>3</v>
      </c>
      <c r="AH59" s="81"/>
      <c r="AI59" s="108"/>
      <c r="AJ59" s="109"/>
      <c r="AK59" s="109"/>
      <c r="AL59" s="109"/>
      <c r="AM59" s="109"/>
      <c r="AO59" s="223">
        <f t="shared" si="75"/>
        <v>0</v>
      </c>
      <c r="AP59" s="223">
        <f t="shared" si="76"/>
        <v>232</v>
      </c>
      <c r="AQ59" s="223">
        <f t="shared" ref="AQ59:BU59" si="143">IF(SUM(D59:D86)&gt;=10.5,8,IF(SUM(D59:D86)&gt;=8.5,4,0))</f>
        <v>8</v>
      </c>
      <c r="AR59" s="223">
        <f t="shared" si="143"/>
        <v>8</v>
      </c>
      <c r="AS59" s="223">
        <f t="shared" si="143"/>
        <v>8</v>
      </c>
      <c r="AT59" s="223">
        <f t="shared" si="143"/>
        <v>8</v>
      </c>
      <c r="AU59" s="223">
        <f t="shared" si="143"/>
        <v>8</v>
      </c>
      <c r="AV59" s="223">
        <f t="shared" si="143"/>
        <v>8</v>
      </c>
      <c r="AW59" s="223">
        <f t="shared" si="143"/>
        <v>8</v>
      </c>
      <c r="AX59" s="223">
        <f t="shared" si="143"/>
        <v>8</v>
      </c>
      <c r="AY59" s="223">
        <f t="shared" si="143"/>
        <v>8</v>
      </c>
      <c r="AZ59" s="223">
        <f t="shared" si="143"/>
        <v>8</v>
      </c>
      <c r="BA59" s="223">
        <f t="shared" si="143"/>
        <v>8</v>
      </c>
      <c r="BB59" s="223">
        <f t="shared" si="143"/>
        <v>8</v>
      </c>
      <c r="BC59" s="223">
        <f t="shared" si="143"/>
        <v>8</v>
      </c>
      <c r="BD59" s="223">
        <f t="shared" si="143"/>
        <v>8</v>
      </c>
      <c r="BE59" s="223">
        <f t="shared" si="143"/>
        <v>8</v>
      </c>
      <c r="BF59" s="223">
        <f t="shared" si="143"/>
        <v>8</v>
      </c>
      <c r="BG59" s="223">
        <f t="shared" si="143"/>
        <v>8</v>
      </c>
      <c r="BH59" s="223">
        <f t="shared" si="143"/>
        <v>8</v>
      </c>
      <c r="BI59" s="223">
        <f t="shared" si="143"/>
        <v>0</v>
      </c>
      <c r="BJ59" s="223">
        <f t="shared" si="143"/>
        <v>8</v>
      </c>
      <c r="BK59" s="223">
        <f t="shared" si="143"/>
        <v>8</v>
      </c>
      <c r="BL59" s="223">
        <f t="shared" si="143"/>
        <v>8</v>
      </c>
      <c r="BM59" s="223">
        <f t="shared" si="143"/>
        <v>8</v>
      </c>
      <c r="BN59" s="223">
        <f t="shared" si="143"/>
        <v>8</v>
      </c>
      <c r="BO59" s="223">
        <f t="shared" si="143"/>
        <v>8</v>
      </c>
      <c r="BP59" s="223">
        <f t="shared" si="143"/>
        <v>8</v>
      </c>
      <c r="BQ59" s="223">
        <f t="shared" si="143"/>
        <v>8</v>
      </c>
      <c r="BR59" s="223">
        <f t="shared" si="143"/>
        <v>8</v>
      </c>
      <c r="BS59" s="223">
        <f t="shared" si="143"/>
        <v>8</v>
      </c>
      <c r="BT59" s="223">
        <f t="shared" si="143"/>
        <v>8</v>
      </c>
      <c r="BU59" s="223">
        <f t="shared" si="143"/>
        <v>0</v>
      </c>
    </row>
    <row r="60" ht="30.75" customHeight="1" spans="1:73">
      <c r="A60" s="145" t="s">
        <v>52</v>
      </c>
      <c r="B60" s="133" t="s">
        <v>53</v>
      </c>
      <c r="C60" s="77" t="s">
        <v>17</v>
      </c>
      <c r="D60" s="78">
        <v>4</v>
      </c>
      <c r="E60" s="78">
        <v>4</v>
      </c>
      <c r="F60" s="78">
        <v>4</v>
      </c>
      <c r="G60" s="78">
        <v>4</v>
      </c>
      <c r="H60" s="78">
        <v>4</v>
      </c>
      <c r="I60" s="78">
        <v>4</v>
      </c>
      <c r="J60" s="78">
        <v>4</v>
      </c>
      <c r="K60" s="78">
        <v>4</v>
      </c>
      <c r="L60" s="78">
        <v>4</v>
      </c>
      <c r="M60" s="78">
        <v>4</v>
      </c>
      <c r="N60" s="78">
        <v>4</v>
      </c>
      <c r="O60" s="78">
        <v>4</v>
      </c>
      <c r="P60" s="78">
        <v>4</v>
      </c>
      <c r="Q60" s="78">
        <v>4</v>
      </c>
      <c r="R60" s="78">
        <v>4</v>
      </c>
      <c r="S60" s="78">
        <v>4</v>
      </c>
      <c r="T60" s="78">
        <v>4</v>
      </c>
      <c r="U60" s="78">
        <v>4</v>
      </c>
      <c r="V60" s="78" t="s">
        <v>21</v>
      </c>
      <c r="W60" s="78">
        <v>4</v>
      </c>
      <c r="X60" s="78">
        <v>4</v>
      </c>
      <c r="Y60" s="78">
        <v>4</v>
      </c>
      <c r="Z60" s="78">
        <v>4</v>
      </c>
      <c r="AA60" s="78">
        <v>4</v>
      </c>
      <c r="AB60" s="78">
        <v>4</v>
      </c>
      <c r="AC60" s="78">
        <v>4</v>
      </c>
      <c r="AD60" s="78">
        <v>4</v>
      </c>
      <c r="AE60" s="78">
        <v>4</v>
      </c>
      <c r="AF60" s="78">
        <v>4</v>
      </c>
      <c r="AG60" s="78">
        <v>4</v>
      </c>
      <c r="AH60" s="78"/>
      <c r="AI60" s="104"/>
      <c r="AJ60" s="105">
        <f t="shared" ref="AJ60" si="144">SUM(D60:F61,I60:M61,P60:T61,W60:AA61,AD60:AH61)/8</f>
        <v>22</v>
      </c>
      <c r="AK60" s="105">
        <f t="shared" ref="AK60" si="145">SUM(D62:F62,I62:M62,P62:T62,W62:AA62,AD62:AH62)/8</f>
        <v>11.8125</v>
      </c>
      <c r="AL60" s="105">
        <f t="shared" ref="AL60" si="146">SUM(G60:H62,N60:O62,U60:V62,AB60:AC62)/8</f>
        <v>9.3125</v>
      </c>
      <c r="AM60" s="105">
        <f t="shared" ref="AM60" si="147">SUM(D60:AH62)/8+(AI60)/8</f>
        <v>43.125</v>
      </c>
      <c r="AO60" s="223" t="str">
        <f t="shared" ref="AO60:AO63" si="148">B60</f>
        <v>张财运   2310115  劳务工</v>
      </c>
      <c r="AP60" s="223">
        <f t="shared" ref="AP60:AP63" si="149">SUM(AQ60:BU60)</f>
        <v>216</v>
      </c>
      <c r="AQ60" s="223">
        <f t="shared" ref="AQ60:AZ63" si="150">IF(SUM(D60:D62)&gt;=10.5,8,IF(SUM(D60:D62)&gt;=8.5,4,0))</f>
        <v>8</v>
      </c>
      <c r="AR60" s="223">
        <f t="shared" si="150"/>
        <v>8</v>
      </c>
      <c r="AS60" s="223">
        <f t="shared" si="150"/>
        <v>8</v>
      </c>
      <c r="AT60" s="223">
        <f t="shared" si="150"/>
        <v>8</v>
      </c>
      <c r="AU60" s="223">
        <f t="shared" si="150"/>
        <v>4</v>
      </c>
      <c r="AV60" s="223">
        <f t="shared" si="150"/>
        <v>8</v>
      </c>
      <c r="AW60" s="223">
        <f t="shared" si="150"/>
        <v>8</v>
      </c>
      <c r="AX60" s="223">
        <f t="shared" si="150"/>
        <v>8</v>
      </c>
      <c r="AY60" s="223">
        <f t="shared" si="150"/>
        <v>8</v>
      </c>
      <c r="AZ60" s="223">
        <f t="shared" si="150"/>
        <v>8</v>
      </c>
      <c r="BA60" s="223">
        <f t="shared" ref="BA60:BJ63" si="151">IF(SUM(N60:N62)&gt;=10.5,8,IF(SUM(N60:N62)&gt;=8.5,4,0))</f>
        <v>8</v>
      </c>
      <c r="BB60" s="223">
        <f t="shared" si="151"/>
        <v>4</v>
      </c>
      <c r="BC60" s="223">
        <f t="shared" si="151"/>
        <v>8</v>
      </c>
      <c r="BD60" s="223">
        <f t="shared" si="151"/>
        <v>8</v>
      </c>
      <c r="BE60" s="223">
        <f t="shared" si="151"/>
        <v>8</v>
      </c>
      <c r="BF60" s="223">
        <f t="shared" si="151"/>
        <v>8</v>
      </c>
      <c r="BG60" s="223">
        <f t="shared" si="151"/>
        <v>8</v>
      </c>
      <c r="BH60" s="223">
        <f t="shared" si="151"/>
        <v>8</v>
      </c>
      <c r="BI60" s="223">
        <f t="shared" si="151"/>
        <v>0</v>
      </c>
      <c r="BJ60" s="223">
        <f t="shared" si="151"/>
        <v>8</v>
      </c>
      <c r="BK60" s="223">
        <f t="shared" ref="BK60:BT63" si="152">IF(SUM(X60:X62)&gt;=10.5,8,IF(SUM(X60:X62)&gt;=8.5,4,0))</f>
        <v>8</v>
      </c>
      <c r="BL60" s="223">
        <f t="shared" si="152"/>
        <v>8</v>
      </c>
      <c r="BM60" s="223">
        <f t="shared" si="152"/>
        <v>8</v>
      </c>
      <c r="BN60" s="223">
        <f t="shared" si="152"/>
        <v>8</v>
      </c>
      <c r="BO60" s="223">
        <f t="shared" si="152"/>
        <v>8</v>
      </c>
      <c r="BP60" s="223">
        <f t="shared" si="152"/>
        <v>4</v>
      </c>
      <c r="BQ60" s="223">
        <f t="shared" si="152"/>
        <v>8</v>
      </c>
      <c r="BR60" s="223">
        <f t="shared" si="152"/>
        <v>8</v>
      </c>
      <c r="BS60" s="223">
        <f t="shared" si="152"/>
        <v>4</v>
      </c>
      <c r="BT60" s="223">
        <f t="shared" si="152"/>
        <v>8</v>
      </c>
      <c r="BU60" s="223">
        <f t="shared" ref="BU60:BU63" si="153">IF(SUM(AH60:AH62)&gt;=10.5,8,IF(SUM(AH60:AH62)&gt;=8.5,4,0))</f>
        <v>0</v>
      </c>
    </row>
    <row r="61" ht="30.75" customHeight="1" spans="1:73">
      <c r="A61" s="145" t="s">
        <v>52</v>
      </c>
      <c r="B61" s="134"/>
      <c r="C61" s="77" t="s">
        <v>18</v>
      </c>
      <c r="D61" s="78">
        <v>4</v>
      </c>
      <c r="E61" s="78">
        <v>4</v>
      </c>
      <c r="F61" s="78">
        <v>4</v>
      </c>
      <c r="G61" s="78">
        <v>4</v>
      </c>
      <c r="H61" s="78">
        <v>4</v>
      </c>
      <c r="I61" s="78">
        <v>4</v>
      </c>
      <c r="J61" s="78">
        <v>4</v>
      </c>
      <c r="K61" s="78">
        <v>4</v>
      </c>
      <c r="L61" s="78">
        <v>4</v>
      </c>
      <c r="M61" s="78">
        <v>4</v>
      </c>
      <c r="N61" s="78">
        <v>4</v>
      </c>
      <c r="O61" s="78">
        <v>4</v>
      </c>
      <c r="P61" s="78">
        <v>4</v>
      </c>
      <c r="Q61" s="78">
        <v>4</v>
      </c>
      <c r="R61" s="78">
        <v>4</v>
      </c>
      <c r="S61" s="78">
        <v>4</v>
      </c>
      <c r="T61" s="78">
        <v>4</v>
      </c>
      <c r="U61" s="78">
        <v>4</v>
      </c>
      <c r="V61" s="78" t="s">
        <v>21</v>
      </c>
      <c r="W61" s="78">
        <v>4</v>
      </c>
      <c r="X61" s="78">
        <v>4</v>
      </c>
      <c r="Y61" s="78">
        <v>4</v>
      </c>
      <c r="Z61" s="78">
        <v>4</v>
      </c>
      <c r="AA61" s="78">
        <v>4</v>
      </c>
      <c r="AB61" s="78">
        <v>4</v>
      </c>
      <c r="AC61" s="78">
        <v>4</v>
      </c>
      <c r="AD61" s="78">
        <v>4</v>
      </c>
      <c r="AE61" s="78">
        <v>4</v>
      </c>
      <c r="AF61" s="78">
        <v>4</v>
      </c>
      <c r="AG61" s="78">
        <v>4</v>
      </c>
      <c r="AH61" s="78"/>
      <c r="AI61" s="106"/>
      <c r="AJ61" s="107"/>
      <c r="AK61" s="107"/>
      <c r="AL61" s="107"/>
      <c r="AM61" s="107"/>
      <c r="AO61" s="223">
        <f t="shared" si="148"/>
        <v>0</v>
      </c>
      <c r="AP61" s="223">
        <f t="shared" si="149"/>
        <v>204</v>
      </c>
      <c r="AQ61" s="223">
        <f t="shared" si="150"/>
        <v>8</v>
      </c>
      <c r="AR61" s="223">
        <f t="shared" si="150"/>
        <v>8</v>
      </c>
      <c r="AS61" s="223">
        <f t="shared" si="150"/>
        <v>8</v>
      </c>
      <c r="AT61" s="223">
        <f t="shared" si="150"/>
        <v>8</v>
      </c>
      <c r="AU61" s="223">
        <f t="shared" si="150"/>
        <v>4</v>
      </c>
      <c r="AV61" s="223">
        <f t="shared" si="150"/>
        <v>8</v>
      </c>
      <c r="AW61" s="223">
        <f t="shared" si="150"/>
        <v>8</v>
      </c>
      <c r="AX61" s="223">
        <f t="shared" si="150"/>
        <v>8</v>
      </c>
      <c r="AY61" s="223">
        <f t="shared" si="150"/>
        <v>0</v>
      </c>
      <c r="AZ61" s="223">
        <f t="shared" si="150"/>
        <v>8</v>
      </c>
      <c r="BA61" s="223">
        <f t="shared" si="151"/>
        <v>8</v>
      </c>
      <c r="BB61" s="223">
        <f t="shared" si="151"/>
        <v>4</v>
      </c>
      <c r="BC61" s="223">
        <f t="shared" si="151"/>
        <v>8</v>
      </c>
      <c r="BD61" s="223">
        <f t="shared" si="151"/>
        <v>8</v>
      </c>
      <c r="BE61" s="223">
        <f t="shared" si="151"/>
        <v>8</v>
      </c>
      <c r="BF61" s="223">
        <f t="shared" si="151"/>
        <v>8</v>
      </c>
      <c r="BG61" s="223">
        <f t="shared" si="151"/>
        <v>8</v>
      </c>
      <c r="BH61" s="223">
        <f t="shared" si="151"/>
        <v>8</v>
      </c>
      <c r="BI61" s="223">
        <f t="shared" si="151"/>
        <v>0</v>
      </c>
      <c r="BJ61" s="223">
        <f t="shared" si="151"/>
        <v>8</v>
      </c>
      <c r="BK61" s="223">
        <f t="shared" si="152"/>
        <v>8</v>
      </c>
      <c r="BL61" s="223">
        <f t="shared" si="152"/>
        <v>8</v>
      </c>
      <c r="BM61" s="223">
        <f t="shared" si="152"/>
        <v>8</v>
      </c>
      <c r="BN61" s="223">
        <f t="shared" si="152"/>
        <v>8</v>
      </c>
      <c r="BO61" s="223">
        <f t="shared" si="152"/>
        <v>8</v>
      </c>
      <c r="BP61" s="223">
        <f t="shared" si="152"/>
        <v>4</v>
      </c>
      <c r="BQ61" s="223">
        <f t="shared" si="152"/>
        <v>8</v>
      </c>
      <c r="BR61" s="223">
        <f t="shared" si="152"/>
        <v>8</v>
      </c>
      <c r="BS61" s="223">
        <f t="shared" si="152"/>
        <v>0</v>
      </c>
      <c r="BT61" s="223">
        <f t="shared" si="152"/>
        <v>8</v>
      </c>
      <c r="BU61" s="223">
        <f t="shared" si="153"/>
        <v>0</v>
      </c>
    </row>
    <row r="62" ht="30.75" customHeight="1" spans="1:73">
      <c r="A62" s="145" t="s">
        <v>52</v>
      </c>
      <c r="B62" s="135"/>
      <c r="C62" s="81" t="s">
        <v>10</v>
      </c>
      <c r="D62" s="81">
        <v>3</v>
      </c>
      <c r="E62" s="81">
        <v>5</v>
      </c>
      <c r="F62" s="81">
        <v>5</v>
      </c>
      <c r="G62" s="81">
        <v>5</v>
      </c>
      <c r="H62" s="81">
        <v>0.5</v>
      </c>
      <c r="I62" s="81">
        <v>5</v>
      </c>
      <c r="J62" s="81">
        <v>5</v>
      </c>
      <c r="K62" s="81">
        <v>5</v>
      </c>
      <c r="L62" s="81">
        <v>4</v>
      </c>
      <c r="M62" s="81">
        <v>5</v>
      </c>
      <c r="N62" s="81">
        <v>3</v>
      </c>
      <c r="O62" s="81">
        <v>0.5</v>
      </c>
      <c r="P62" s="81">
        <v>3</v>
      </c>
      <c r="Q62" s="81">
        <v>3</v>
      </c>
      <c r="R62" s="81">
        <v>3</v>
      </c>
      <c r="S62" s="81">
        <v>5</v>
      </c>
      <c r="T62" s="81">
        <v>5</v>
      </c>
      <c r="U62" s="81">
        <v>4</v>
      </c>
      <c r="V62" s="78" t="s">
        <v>21</v>
      </c>
      <c r="W62" s="81">
        <v>5</v>
      </c>
      <c r="X62" s="81">
        <v>5</v>
      </c>
      <c r="Y62" s="81">
        <v>5</v>
      </c>
      <c r="Z62" s="81">
        <v>5</v>
      </c>
      <c r="AA62" s="81">
        <v>5</v>
      </c>
      <c r="AB62" s="81">
        <v>5</v>
      </c>
      <c r="AC62" s="81">
        <v>0.5</v>
      </c>
      <c r="AD62" s="81">
        <v>5</v>
      </c>
      <c r="AE62" s="81">
        <v>5</v>
      </c>
      <c r="AF62" s="81">
        <v>0.5</v>
      </c>
      <c r="AG62" s="81">
        <v>3</v>
      </c>
      <c r="AH62" s="81"/>
      <c r="AI62" s="108"/>
      <c r="AJ62" s="109"/>
      <c r="AK62" s="109"/>
      <c r="AL62" s="109"/>
      <c r="AM62" s="109"/>
      <c r="AO62" s="223">
        <f t="shared" si="148"/>
        <v>0</v>
      </c>
      <c r="AP62" s="223">
        <f t="shared" si="149"/>
        <v>204</v>
      </c>
      <c r="AQ62" s="223">
        <f t="shared" si="150"/>
        <v>8</v>
      </c>
      <c r="AR62" s="223">
        <f t="shared" si="150"/>
        <v>8</v>
      </c>
      <c r="AS62" s="223">
        <f t="shared" si="150"/>
        <v>8</v>
      </c>
      <c r="AT62" s="223">
        <f t="shared" si="150"/>
        <v>8</v>
      </c>
      <c r="AU62" s="223">
        <f t="shared" si="150"/>
        <v>4</v>
      </c>
      <c r="AV62" s="223">
        <f t="shared" si="150"/>
        <v>8</v>
      </c>
      <c r="AW62" s="223">
        <f t="shared" si="150"/>
        <v>8</v>
      </c>
      <c r="AX62" s="223">
        <f t="shared" si="150"/>
        <v>8</v>
      </c>
      <c r="AY62" s="223">
        <f t="shared" si="150"/>
        <v>0</v>
      </c>
      <c r="AZ62" s="223">
        <f t="shared" si="150"/>
        <v>8</v>
      </c>
      <c r="BA62" s="223">
        <f t="shared" si="151"/>
        <v>8</v>
      </c>
      <c r="BB62" s="223">
        <f t="shared" si="151"/>
        <v>4</v>
      </c>
      <c r="BC62" s="223">
        <f t="shared" si="151"/>
        <v>8</v>
      </c>
      <c r="BD62" s="223">
        <f t="shared" si="151"/>
        <v>8</v>
      </c>
      <c r="BE62" s="223">
        <f t="shared" si="151"/>
        <v>8</v>
      </c>
      <c r="BF62" s="223">
        <f t="shared" si="151"/>
        <v>8</v>
      </c>
      <c r="BG62" s="223">
        <f t="shared" si="151"/>
        <v>8</v>
      </c>
      <c r="BH62" s="223">
        <f t="shared" si="151"/>
        <v>8</v>
      </c>
      <c r="BI62" s="223">
        <f t="shared" si="151"/>
        <v>0</v>
      </c>
      <c r="BJ62" s="223">
        <f t="shared" si="151"/>
        <v>8</v>
      </c>
      <c r="BK62" s="223">
        <f t="shared" si="152"/>
        <v>8</v>
      </c>
      <c r="BL62" s="223">
        <f t="shared" si="152"/>
        <v>8</v>
      </c>
      <c r="BM62" s="223">
        <f t="shared" si="152"/>
        <v>8</v>
      </c>
      <c r="BN62" s="223">
        <f t="shared" si="152"/>
        <v>8</v>
      </c>
      <c r="BO62" s="223">
        <f t="shared" si="152"/>
        <v>8</v>
      </c>
      <c r="BP62" s="223">
        <f t="shared" si="152"/>
        <v>4</v>
      </c>
      <c r="BQ62" s="223">
        <f t="shared" si="152"/>
        <v>8</v>
      </c>
      <c r="BR62" s="223">
        <f t="shared" si="152"/>
        <v>8</v>
      </c>
      <c r="BS62" s="223">
        <f t="shared" si="152"/>
        <v>0</v>
      </c>
      <c r="BT62" s="223">
        <f t="shared" si="152"/>
        <v>8</v>
      </c>
      <c r="BU62" s="223">
        <f t="shared" si="153"/>
        <v>0</v>
      </c>
    </row>
    <row r="63" ht="30.75" customHeight="1" spans="1:73">
      <c r="A63" s="145" t="s">
        <v>54</v>
      </c>
      <c r="B63" s="133" t="s">
        <v>55</v>
      </c>
      <c r="C63" s="77" t="s">
        <v>17</v>
      </c>
      <c r="D63" s="78">
        <v>4</v>
      </c>
      <c r="E63" s="78">
        <v>4</v>
      </c>
      <c r="F63" s="78">
        <v>4</v>
      </c>
      <c r="G63" s="78">
        <v>4</v>
      </c>
      <c r="H63" s="78">
        <v>4</v>
      </c>
      <c r="I63" s="78">
        <v>4</v>
      </c>
      <c r="J63" s="78">
        <v>4</v>
      </c>
      <c r="K63" s="78">
        <v>4</v>
      </c>
      <c r="L63" s="78">
        <v>0</v>
      </c>
      <c r="M63" s="78">
        <v>4</v>
      </c>
      <c r="N63" s="78">
        <v>4</v>
      </c>
      <c r="O63" s="78">
        <v>4</v>
      </c>
      <c r="P63" s="78">
        <v>4</v>
      </c>
      <c r="Q63" s="78">
        <v>4</v>
      </c>
      <c r="R63" s="78">
        <v>4</v>
      </c>
      <c r="S63" s="78">
        <v>4</v>
      </c>
      <c r="T63" s="78">
        <v>4</v>
      </c>
      <c r="U63" s="78">
        <v>4</v>
      </c>
      <c r="V63" s="78" t="s">
        <v>21</v>
      </c>
      <c r="W63" s="78">
        <v>4</v>
      </c>
      <c r="X63" s="78">
        <v>4</v>
      </c>
      <c r="Y63" s="78">
        <v>4</v>
      </c>
      <c r="Z63" s="78">
        <v>4</v>
      </c>
      <c r="AA63" s="78">
        <v>4</v>
      </c>
      <c r="AB63" s="78">
        <v>4</v>
      </c>
      <c r="AC63" s="78">
        <v>4</v>
      </c>
      <c r="AD63" s="78">
        <v>4</v>
      </c>
      <c r="AE63" s="78">
        <v>4</v>
      </c>
      <c r="AF63" s="78">
        <v>0</v>
      </c>
      <c r="AG63" s="78">
        <v>4</v>
      </c>
      <c r="AH63" s="78"/>
      <c r="AI63" s="104"/>
      <c r="AJ63" s="105">
        <f t="shared" ref="AJ63" si="154">SUM(D63:F64,I63:M64,P63:T64,W63:AA64,AD63:AH64)/8</f>
        <v>20.5</v>
      </c>
      <c r="AK63" s="105">
        <f t="shared" ref="AK63" si="155">SUM(D65:F65,I65:M65,P65:T65,W65:AA65,AD65:AH65)/8</f>
        <v>11.625</v>
      </c>
      <c r="AL63" s="105">
        <f t="shared" ref="AL63" si="156">SUM(G63:H65,N63:O65,U63:V65,AB63:AC65)/8</f>
        <v>9</v>
      </c>
      <c r="AM63" s="105">
        <f t="shared" ref="AM63" si="157">SUM(D63:AH65)/8+(AI63)/8</f>
        <v>41.125</v>
      </c>
      <c r="AO63" s="223" t="str">
        <f t="shared" si="148"/>
        <v>李雯雯   2310249   劳务工</v>
      </c>
      <c r="AP63" s="223">
        <f t="shared" si="149"/>
        <v>200</v>
      </c>
      <c r="AQ63" s="223">
        <f t="shared" si="150"/>
        <v>8</v>
      </c>
      <c r="AR63" s="223">
        <f t="shared" si="150"/>
        <v>8</v>
      </c>
      <c r="AS63" s="223">
        <f t="shared" si="150"/>
        <v>8</v>
      </c>
      <c r="AT63" s="223">
        <f t="shared" si="150"/>
        <v>8</v>
      </c>
      <c r="AU63" s="223">
        <f t="shared" si="150"/>
        <v>4</v>
      </c>
      <c r="AV63" s="223">
        <f t="shared" si="150"/>
        <v>8</v>
      </c>
      <c r="AW63" s="223">
        <f t="shared" si="150"/>
        <v>8</v>
      </c>
      <c r="AX63" s="223">
        <f t="shared" si="150"/>
        <v>8</v>
      </c>
      <c r="AY63" s="223">
        <f t="shared" si="150"/>
        <v>0</v>
      </c>
      <c r="AZ63" s="223">
        <f t="shared" si="150"/>
        <v>8</v>
      </c>
      <c r="BA63" s="223">
        <f t="shared" si="151"/>
        <v>4</v>
      </c>
      <c r="BB63" s="223">
        <f t="shared" si="151"/>
        <v>4</v>
      </c>
      <c r="BC63" s="223">
        <f t="shared" si="151"/>
        <v>8</v>
      </c>
      <c r="BD63" s="223">
        <f t="shared" si="151"/>
        <v>8</v>
      </c>
      <c r="BE63" s="223">
        <f t="shared" si="151"/>
        <v>8</v>
      </c>
      <c r="BF63" s="223">
        <f t="shared" si="151"/>
        <v>8</v>
      </c>
      <c r="BG63" s="223">
        <f t="shared" si="151"/>
        <v>8</v>
      </c>
      <c r="BH63" s="223">
        <f t="shared" si="151"/>
        <v>8</v>
      </c>
      <c r="BI63" s="223">
        <f t="shared" si="151"/>
        <v>0</v>
      </c>
      <c r="BJ63" s="223">
        <f t="shared" si="151"/>
        <v>8</v>
      </c>
      <c r="BK63" s="223">
        <f t="shared" si="152"/>
        <v>8</v>
      </c>
      <c r="BL63" s="223">
        <f t="shared" si="152"/>
        <v>8</v>
      </c>
      <c r="BM63" s="223">
        <f t="shared" si="152"/>
        <v>8</v>
      </c>
      <c r="BN63" s="223">
        <f t="shared" si="152"/>
        <v>8</v>
      </c>
      <c r="BO63" s="223">
        <f t="shared" si="152"/>
        <v>8</v>
      </c>
      <c r="BP63" s="223">
        <f t="shared" si="152"/>
        <v>4</v>
      </c>
      <c r="BQ63" s="223">
        <f t="shared" si="152"/>
        <v>8</v>
      </c>
      <c r="BR63" s="223">
        <f t="shared" si="152"/>
        <v>8</v>
      </c>
      <c r="BS63" s="223">
        <f t="shared" si="152"/>
        <v>0</v>
      </c>
      <c r="BT63" s="223">
        <f t="shared" si="152"/>
        <v>8</v>
      </c>
      <c r="BU63" s="223">
        <f t="shared" si="153"/>
        <v>0</v>
      </c>
    </row>
    <row r="64" ht="30.75" customHeight="1" spans="1:73">
      <c r="A64" s="145" t="s">
        <v>54</v>
      </c>
      <c r="B64" s="134"/>
      <c r="C64" s="77" t="s">
        <v>18</v>
      </c>
      <c r="D64" s="78">
        <v>4</v>
      </c>
      <c r="E64" s="78">
        <v>4</v>
      </c>
      <c r="F64" s="78">
        <v>4</v>
      </c>
      <c r="G64" s="78">
        <v>4</v>
      </c>
      <c r="H64" s="78">
        <v>4</v>
      </c>
      <c r="I64" s="78">
        <v>4</v>
      </c>
      <c r="J64" s="78">
        <v>4</v>
      </c>
      <c r="K64" s="78">
        <v>4</v>
      </c>
      <c r="L64" s="78">
        <v>0</v>
      </c>
      <c r="M64" s="78">
        <v>4</v>
      </c>
      <c r="N64" s="78">
        <v>4</v>
      </c>
      <c r="O64" s="78">
        <v>4</v>
      </c>
      <c r="P64" s="78">
        <v>4</v>
      </c>
      <c r="Q64" s="78">
        <v>4</v>
      </c>
      <c r="R64" s="78">
        <v>4</v>
      </c>
      <c r="S64" s="78">
        <v>4</v>
      </c>
      <c r="T64" s="78">
        <v>4</v>
      </c>
      <c r="U64" s="78">
        <v>4</v>
      </c>
      <c r="V64" s="78" t="s">
        <v>21</v>
      </c>
      <c r="W64" s="78">
        <v>4</v>
      </c>
      <c r="X64" s="78">
        <v>4</v>
      </c>
      <c r="Y64" s="78">
        <v>4</v>
      </c>
      <c r="Z64" s="78">
        <v>4</v>
      </c>
      <c r="AA64" s="78">
        <v>4</v>
      </c>
      <c r="AB64" s="78">
        <v>4</v>
      </c>
      <c r="AC64" s="78">
        <v>4</v>
      </c>
      <c r="AD64" s="78">
        <v>4</v>
      </c>
      <c r="AE64" s="78">
        <v>4</v>
      </c>
      <c r="AF64" s="78">
        <v>4</v>
      </c>
      <c r="AG64" s="78">
        <v>4</v>
      </c>
      <c r="AH64" s="78"/>
      <c r="AI64" s="106"/>
      <c r="AJ64" s="107"/>
      <c r="AK64" s="107"/>
      <c r="AL64" s="107"/>
      <c r="AM64" s="107"/>
      <c r="AO64" s="223">
        <f t="shared" ref="AO64:AO68" si="158">B64</f>
        <v>0</v>
      </c>
      <c r="AP64" s="223">
        <f t="shared" ref="AP64:AP68" si="159">SUM(AQ64:BU64)</f>
        <v>228</v>
      </c>
      <c r="AQ64" s="223">
        <f t="shared" ref="AQ64:BU64" si="160">IF(SUM(D64:D68)&gt;=10.5,8,IF(SUM(D64:D68)&gt;=8.5,4,0))</f>
        <v>8</v>
      </c>
      <c r="AR64" s="223">
        <f t="shared" si="160"/>
        <v>8</v>
      </c>
      <c r="AS64" s="223">
        <f t="shared" si="160"/>
        <v>8</v>
      </c>
      <c r="AT64" s="223">
        <f t="shared" si="160"/>
        <v>8</v>
      </c>
      <c r="AU64" s="223">
        <f t="shared" si="160"/>
        <v>8</v>
      </c>
      <c r="AV64" s="223">
        <f t="shared" si="160"/>
        <v>8</v>
      </c>
      <c r="AW64" s="223">
        <f t="shared" si="160"/>
        <v>8</v>
      </c>
      <c r="AX64" s="223">
        <f t="shared" si="160"/>
        <v>8</v>
      </c>
      <c r="AY64" s="223">
        <f t="shared" si="160"/>
        <v>8</v>
      </c>
      <c r="AZ64" s="223">
        <f t="shared" si="160"/>
        <v>8</v>
      </c>
      <c r="BA64" s="223">
        <f t="shared" si="160"/>
        <v>8</v>
      </c>
      <c r="BB64" s="223">
        <f t="shared" si="160"/>
        <v>8</v>
      </c>
      <c r="BC64" s="223">
        <f t="shared" si="160"/>
        <v>8</v>
      </c>
      <c r="BD64" s="223">
        <f t="shared" si="160"/>
        <v>8</v>
      </c>
      <c r="BE64" s="223">
        <f t="shared" si="160"/>
        <v>8</v>
      </c>
      <c r="BF64" s="223">
        <f t="shared" si="160"/>
        <v>8</v>
      </c>
      <c r="BG64" s="223">
        <f t="shared" si="160"/>
        <v>8</v>
      </c>
      <c r="BH64" s="223">
        <f t="shared" si="160"/>
        <v>8</v>
      </c>
      <c r="BI64" s="223">
        <f t="shared" si="160"/>
        <v>0</v>
      </c>
      <c r="BJ64" s="223">
        <f t="shared" si="160"/>
        <v>8</v>
      </c>
      <c r="BK64" s="223">
        <f t="shared" si="160"/>
        <v>8</v>
      </c>
      <c r="BL64" s="223">
        <f t="shared" si="160"/>
        <v>8</v>
      </c>
      <c r="BM64" s="223">
        <f t="shared" si="160"/>
        <v>8</v>
      </c>
      <c r="BN64" s="223">
        <f t="shared" si="160"/>
        <v>4</v>
      </c>
      <c r="BO64" s="223">
        <f t="shared" si="160"/>
        <v>8</v>
      </c>
      <c r="BP64" s="223">
        <f t="shared" si="160"/>
        <v>8</v>
      </c>
      <c r="BQ64" s="223">
        <f t="shared" si="160"/>
        <v>8</v>
      </c>
      <c r="BR64" s="223">
        <f t="shared" si="160"/>
        <v>8</v>
      </c>
      <c r="BS64" s="223">
        <f t="shared" si="160"/>
        <v>8</v>
      </c>
      <c r="BT64" s="223">
        <f t="shared" si="160"/>
        <v>8</v>
      </c>
      <c r="BU64" s="223">
        <f t="shared" si="160"/>
        <v>0</v>
      </c>
    </row>
    <row r="65" ht="30.75" customHeight="1" spans="1:73">
      <c r="A65" s="145" t="s">
        <v>54</v>
      </c>
      <c r="B65" s="135"/>
      <c r="C65" s="81" t="s">
        <v>10</v>
      </c>
      <c r="D65" s="81">
        <v>3</v>
      </c>
      <c r="E65" s="81">
        <v>5</v>
      </c>
      <c r="F65" s="81">
        <v>5</v>
      </c>
      <c r="G65" s="81">
        <v>5</v>
      </c>
      <c r="H65" s="81">
        <v>0.5</v>
      </c>
      <c r="I65" s="81">
        <v>5</v>
      </c>
      <c r="J65" s="81">
        <v>5</v>
      </c>
      <c r="K65" s="81">
        <v>5</v>
      </c>
      <c r="L65" s="81">
        <v>0</v>
      </c>
      <c r="M65" s="81">
        <v>3</v>
      </c>
      <c r="N65" s="81">
        <v>0.5</v>
      </c>
      <c r="O65" s="81">
        <v>0.5</v>
      </c>
      <c r="P65" s="81">
        <v>3</v>
      </c>
      <c r="Q65" s="81">
        <v>3</v>
      </c>
      <c r="R65" s="81">
        <v>3</v>
      </c>
      <c r="S65" s="81">
        <v>5</v>
      </c>
      <c r="T65" s="81">
        <v>5</v>
      </c>
      <c r="U65" s="81">
        <v>4</v>
      </c>
      <c r="V65" s="78" t="s">
        <v>21</v>
      </c>
      <c r="W65" s="81">
        <v>5</v>
      </c>
      <c r="X65" s="81">
        <v>5</v>
      </c>
      <c r="Y65" s="81">
        <v>5</v>
      </c>
      <c r="Z65" s="81">
        <v>5</v>
      </c>
      <c r="AA65" s="81">
        <v>5</v>
      </c>
      <c r="AB65" s="81">
        <v>5</v>
      </c>
      <c r="AC65" s="81">
        <v>0.5</v>
      </c>
      <c r="AD65" s="81">
        <v>5</v>
      </c>
      <c r="AE65" s="81">
        <v>5</v>
      </c>
      <c r="AF65" s="81">
        <v>3</v>
      </c>
      <c r="AG65" s="81">
        <v>5</v>
      </c>
      <c r="AH65" s="81"/>
      <c r="AI65" s="108"/>
      <c r="AJ65" s="109"/>
      <c r="AK65" s="109"/>
      <c r="AL65" s="109"/>
      <c r="AM65" s="109"/>
      <c r="AO65" s="223">
        <f t="shared" si="158"/>
        <v>0</v>
      </c>
      <c r="AP65" s="223">
        <f t="shared" si="159"/>
        <v>204</v>
      </c>
      <c r="AQ65" s="223">
        <f t="shared" ref="AQ65:BU65" si="161">IF(SUM(D65:D68)&gt;=10.5,8,IF(SUM(D65:D68)&gt;=8.5,4,0))</f>
        <v>8</v>
      </c>
      <c r="AR65" s="223">
        <f t="shared" si="161"/>
        <v>8</v>
      </c>
      <c r="AS65" s="223">
        <f t="shared" si="161"/>
        <v>8</v>
      </c>
      <c r="AT65" s="223">
        <f t="shared" si="161"/>
        <v>8</v>
      </c>
      <c r="AU65" s="223">
        <f t="shared" si="161"/>
        <v>4</v>
      </c>
      <c r="AV65" s="223">
        <f t="shared" si="161"/>
        <v>8</v>
      </c>
      <c r="AW65" s="223">
        <f t="shared" si="161"/>
        <v>8</v>
      </c>
      <c r="AX65" s="223">
        <f t="shared" si="161"/>
        <v>8</v>
      </c>
      <c r="AY65" s="223">
        <f t="shared" si="161"/>
        <v>8</v>
      </c>
      <c r="AZ65" s="223">
        <f t="shared" si="161"/>
        <v>8</v>
      </c>
      <c r="BA65" s="223">
        <f t="shared" si="161"/>
        <v>4</v>
      </c>
      <c r="BB65" s="223">
        <f t="shared" si="161"/>
        <v>4</v>
      </c>
      <c r="BC65" s="223">
        <f t="shared" si="161"/>
        <v>8</v>
      </c>
      <c r="BD65" s="223">
        <f t="shared" si="161"/>
        <v>8</v>
      </c>
      <c r="BE65" s="223">
        <f t="shared" si="161"/>
        <v>8</v>
      </c>
      <c r="BF65" s="223">
        <f t="shared" si="161"/>
        <v>8</v>
      </c>
      <c r="BG65" s="223">
        <f t="shared" si="161"/>
        <v>8</v>
      </c>
      <c r="BH65" s="223">
        <f t="shared" si="161"/>
        <v>8</v>
      </c>
      <c r="BI65" s="223">
        <f t="shared" si="161"/>
        <v>0</v>
      </c>
      <c r="BJ65" s="223">
        <f t="shared" si="161"/>
        <v>8</v>
      </c>
      <c r="BK65" s="223">
        <f t="shared" si="161"/>
        <v>8</v>
      </c>
      <c r="BL65" s="223">
        <f t="shared" si="161"/>
        <v>8</v>
      </c>
      <c r="BM65" s="223">
        <f t="shared" si="161"/>
        <v>8</v>
      </c>
      <c r="BN65" s="223">
        <f t="shared" si="161"/>
        <v>0</v>
      </c>
      <c r="BO65" s="223">
        <f t="shared" si="161"/>
        <v>8</v>
      </c>
      <c r="BP65" s="223">
        <f t="shared" si="161"/>
        <v>4</v>
      </c>
      <c r="BQ65" s="223">
        <f t="shared" si="161"/>
        <v>8</v>
      </c>
      <c r="BR65" s="223">
        <f t="shared" si="161"/>
        <v>8</v>
      </c>
      <c r="BS65" s="223">
        <f t="shared" si="161"/>
        <v>4</v>
      </c>
      <c r="BT65" s="223">
        <f t="shared" si="161"/>
        <v>8</v>
      </c>
      <c r="BU65" s="223">
        <f t="shared" si="161"/>
        <v>0</v>
      </c>
    </row>
    <row r="66" ht="30.75" customHeight="1" spans="1:73">
      <c r="A66" s="145" t="s">
        <v>56</v>
      </c>
      <c r="B66" s="133" t="s">
        <v>57</v>
      </c>
      <c r="C66" s="77" t="s">
        <v>17</v>
      </c>
      <c r="D66" s="78">
        <v>4</v>
      </c>
      <c r="E66" s="78">
        <v>4</v>
      </c>
      <c r="F66" s="78">
        <v>4</v>
      </c>
      <c r="G66" s="78">
        <v>4</v>
      </c>
      <c r="H66" s="78">
        <v>4</v>
      </c>
      <c r="I66" s="78">
        <v>4</v>
      </c>
      <c r="J66" s="78">
        <v>4</v>
      </c>
      <c r="K66" s="78">
        <v>4</v>
      </c>
      <c r="L66" s="78">
        <v>4</v>
      </c>
      <c r="M66" s="78">
        <v>4</v>
      </c>
      <c r="N66" s="78">
        <v>4</v>
      </c>
      <c r="O66" s="78">
        <v>4</v>
      </c>
      <c r="P66" s="78">
        <v>4</v>
      </c>
      <c r="Q66" s="78">
        <v>4</v>
      </c>
      <c r="R66" s="78">
        <v>4</v>
      </c>
      <c r="S66" s="78">
        <v>4</v>
      </c>
      <c r="T66" s="78">
        <v>4</v>
      </c>
      <c r="U66" s="78">
        <v>4</v>
      </c>
      <c r="V66" s="78" t="s">
        <v>21</v>
      </c>
      <c r="W66" s="78">
        <v>4</v>
      </c>
      <c r="X66" s="78">
        <v>4</v>
      </c>
      <c r="Y66" s="78">
        <v>4</v>
      </c>
      <c r="Z66" s="78">
        <v>4</v>
      </c>
      <c r="AA66" s="78">
        <v>0</v>
      </c>
      <c r="AB66" s="78">
        <v>4</v>
      </c>
      <c r="AC66" s="78">
        <v>4</v>
      </c>
      <c r="AD66" s="78">
        <v>4</v>
      </c>
      <c r="AE66" s="78">
        <v>4</v>
      </c>
      <c r="AF66" s="78">
        <v>0</v>
      </c>
      <c r="AG66" s="78">
        <v>4</v>
      </c>
      <c r="AH66" s="78"/>
      <c r="AI66" s="104"/>
      <c r="AJ66" s="105">
        <f t="shared" ref="AJ66" si="162">SUM(D66:F67,I66:M67,P66:T67,W66:AA67,AD66:AH67)/8</f>
        <v>20.5</v>
      </c>
      <c r="AK66" s="105">
        <f t="shared" ref="AK66" si="163">SUM(D68:F68,I68:M68,P68:T68,W68:AA68,AD68:AH68)/8</f>
        <v>10.625</v>
      </c>
      <c r="AL66" s="105">
        <f t="shared" ref="AL66" si="164">SUM(G66:H68,N66:O68,U66:V68,AB66:AC68)/8</f>
        <v>9</v>
      </c>
      <c r="AM66" s="105">
        <f t="shared" ref="AM66" si="165">SUM(D66:AH68)/8+(AI66)/8</f>
        <v>40.125</v>
      </c>
      <c r="AO66" s="223" t="str">
        <f t="shared" si="158"/>
        <v>董仪仁   2310248  劳务工    </v>
      </c>
      <c r="AP66" s="223">
        <f t="shared" si="159"/>
        <v>192</v>
      </c>
      <c r="AQ66" s="223">
        <f t="shared" ref="AQ66:BU66" si="166">IF(SUM(D66:D68)&gt;=10.5,8,IF(SUM(D66:D68)&gt;=8.5,4,0))</f>
        <v>8</v>
      </c>
      <c r="AR66" s="223">
        <f t="shared" si="166"/>
        <v>8</v>
      </c>
      <c r="AS66" s="223">
        <f t="shared" si="166"/>
        <v>8</v>
      </c>
      <c r="AT66" s="223">
        <f t="shared" si="166"/>
        <v>8</v>
      </c>
      <c r="AU66" s="223">
        <f t="shared" si="166"/>
        <v>4</v>
      </c>
      <c r="AV66" s="223">
        <f t="shared" si="166"/>
        <v>8</v>
      </c>
      <c r="AW66" s="223">
        <f t="shared" si="166"/>
        <v>8</v>
      </c>
      <c r="AX66" s="223">
        <f t="shared" si="166"/>
        <v>8</v>
      </c>
      <c r="AY66" s="223">
        <f t="shared" si="166"/>
        <v>8</v>
      </c>
      <c r="AZ66" s="223">
        <f t="shared" si="166"/>
        <v>8</v>
      </c>
      <c r="BA66" s="223">
        <f t="shared" si="166"/>
        <v>4</v>
      </c>
      <c r="BB66" s="223">
        <f t="shared" si="166"/>
        <v>4</v>
      </c>
      <c r="BC66" s="223">
        <f t="shared" si="166"/>
        <v>4</v>
      </c>
      <c r="BD66" s="223">
        <f t="shared" si="166"/>
        <v>4</v>
      </c>
      <c r="BE66" s="223">
        <f t="shared" si="166"/>
        <v>8</v>
      </c>
      <c r="BF66" s="223">
        <f t="shared" si="166"/>
        <v>8</v>
      </c>
      <c r="BG66" s="223">
        <f t="shared" si="166"/>
        <v>8</v>
      </c>
      <c r="BH66" s="223">
        <f t="shared" si="166"/>
        <v>8</v>
      </c>
      <c r="BI66" s="223">
        <f t="shared" si="166"/>
        <v>0</v>
      </c>
      <c r="BJ66" s="223">
        <f t="shared" si="166"/>
        <v>8</v>
      </c>
      <c r="BK66" s="223">
        <f t="shared" si="166"/>
        <v>8</v>
      </c>
      <c r="BL66" s="223">
        <f t="shared" si="166"/>
        <v>8</v>
      </c>
      <c r="BM66" s="223">
        <f t="shared" si="166"/>
        <v>8</v>
      </c>
      <c r="BN66" s="223">
        <f t="shared" si="166"/>
        <v>0</v>
      </c>
      <c r="BO66" s="223">
        <f t="shared" si="166"/>
        <v>8</v>
      </c>
      <c r="BP66" s="223">
        <f t="shared" si="166"/>
        <v>4</v>
      </c>
      <c r="BQ66" s="223">
        <f t="shared" si="166"/>
        <v>8</v>
      </c>
      <c r="BR66" s="223">
        <f t="shared" si="166"/>
        <v>8</v>
      </c>
      <c r="BS66" s="223">
        <f t="shared" si="166"/>
        <v>0</v>
      </c>
      <c r="BT66" s="223">
        <f t="shared" si="166"/>
        <v>8</v>
      </c>
      <c r="BU66" s="223">
        <f t="shared" si="166"/>
        <v>0</v>
      </c>
    </row>
    <row r="67" ht="30.75" customHeight="1" spans="1:73">
      <c r="A67" s="145" t="s">
        <v>56</v>
      </c>
      <c r="B67" s="134"/>
      <c r="C67" s="77" t="s">
        <v>18</v>
      </c>
      <c r="D67" s="78">
        <v>4</v>
      </c>
      <c r="E67" s="78">
        <v>4</v>
      </c>
      <c r="F67" s="78">
        <v>4</v>
      </c>
      <c r="G67" s="78">
        <v>4</v>
      </c>
      <c r="H67" s="78">
        <v>4</v>
      </c>
      <c r="I67" s="78">
        <v>4</v>
      </c>
      <c r="J67" s="78">
        <v>4</v>
      </c>
      <c r="K67" s="78">
        <v>4</v>
      </c>
      <c r="L67" s="78">
        <v>4</v>
      </c>
      <c r="M67" s="78">
        <v>4</v>
      </c>
      <c r="N67" s="78">
        <v>4</v>
      </c>
      <c r="O67" s="78">
        <v>4</v>
      </c>
      <c r="P67" s="78">
        <v>4</v>
      </c>
      <c r="Q67" s="78">
        <v>4</v>
      </c>
      <c r="R67" s="78">
        <v>4</v>
      </c>
      <c r="S67" s="78">
        <v>4</v>
      </c>
      <c r="T67" s="78">
        <v>4</v>
      </c>
      <c r="U67" s="78">
        <v>4</v>
      </c>
      <c r="V67" s="78" t="s">
        <v>21</v>
      </c>
      <c r="W67" s="78">
        <v>4</v>
      </c>
      <c r="X67" s="78">
        <v>4</v>
      </c>
      <c r="Y67" s="78">
        <v>4</v>
      </c>
      <c r="Z67" s="78">
        <v>4</v>
      </c>
      <c r="AA67" s="78">
        <v>0</v>
      </c>
      <c r="AB67" s="78">
        <v>4</v>
      </c>
      <c r="AC67" s="78">
        <v>4</v>
      </c>
      <c r="AD67" s="78">
        <v>4</v>
      </c>
      <c r="AE67" s="78">
        <v>4</v>
      </c>
      <c r="AF67" s="78">
        <v>4</v>
      </c>
      <c r="AG67" s="78">
        <v>4</v>
      </c>
      <c r="AH67" s="78"/>
      <c r="AI67" s="106"/>
      <c r="AJ67" s="107"/>
      <c r="AK67" s="107"/>
      <c r="AL67" s="107"/>
      <c r="AM67" s="107"/>
      <c r="AO67" s="223">
        <f t="shared" si="158"/>
        <v>0</v>
      </c>
      <c r="AP67" s="223">
        <f t="shared" si="159"/>
        <v>60</v>
      </c>
      <c r="AQ67" s="223">
        <f t="shared" ref="AQ67" si="167">IF(SUM(D67:D68)&gt;=10.5,8,IF(SUM(D67:D68)&gt;=8.5,4,0))</f>
        <v>0</v>
      </c>
      <c r="AR67" s="223">
        <f t="shared" ref="AR67" si="168">IF(SUM(E67:E68)&gt;=10.5,8,IF(SUM(E67:E68)&gt;=8.5,4,0))</f>
        <v>4</v>
      </c>
      <c r="AS67" s="223">
        <f t="shared" ref="AS67" si="169">IF(SUM(F67:F68)&gt;=10.5,8,IF(SUM(F67:F68)&gt;=8.5,4,0))</f>
        <v>4</v>
      </c>
      <c r="AT67" s="223">
        <f t="shared" ref="AT67" si="170">IF(SUM(G67:G68)&gt;=10.5,8,IF(SUM(G67:G68)&gt;=8.5,4,0))</f>
        <v>4</v>
      </c>
      <c r="AU67" s="223">
        <f t="shared" ref="AU67" si="171">IF(SUM(H67:H68)&gt;=10.5,8,IF(SUM(H67:H68)&gt;=8.5,4,0))</f>
        <v>0</v>
      </c>
      <c r="AV67" s="223">
        <f t="shared" ref="AV67" si="172">IF(SUM(I67:I68)&gt;=10.5,8,IF(SUM(I67:I68)&gt;=8.5,4,0))</f>
        <v>4</v>
      </c>
      <c r="AW67" s="223">
        <f t="shared" ref="AW67" si="173">IF(SUM(J67:J68)&gt;=10.5,8,IF(SUM(J67:J68)&gt;=8.5,4,0))</f>
        <v>4</v>
      </c>
      <c r="AX67" s="223">
        <f t="shared" ref="AX67" si="174">IF(SUM(K67:K68)&gt;=10.5,8,IF(SUM(K67:K68)&gt;=8.5,4,0))</f>
        <v>4</v>
      </c>
      <c r="AY67" s="223">
        <f t="shared" ref="AY67" si="175">IF(SUM(L67:L68)&gt;=10.5,8,IF(SUM(L67:L68)&gt;=8.5,4,0))</f>
        <v>0</v>
      </c>
      <c r="AZ67" s="223">
        <f t="shared" ref="AZ67" si="176">IF(SUM(M67:M68)&gt;=10.5,8,IF(SUM(M67:M68)&gt;=8.5,4,0))</f>
        <v>0</v>
      </c>
      <c r="BA67" s="223">
        <f t="shared" ref="BA67" si="177">IF(SUM(N67:N68)&gt;=10.5,8,IF(SUM(N67:N68)&gt;=8.5,4,0))</f>
        <v>0</v>
      </c>
      <c r="BB67" s="223">
        <f t="shared" ref="BB67" si="178">IF(SUM(O67:O68)&gt;=10.5,8,IF(SUM(O67:O68)&gt;=8.5,4,0))</f>
        <v>0</v>
      </c>
      <c r="BC67" s="223">
        <f t="shared" ref="BC67" si="179">IF(SUM(P67:P68)&gt;=10.5,8,IF(SUM(P67:P68)&gt;=8.5,4,0))</f>
        <v>0</v>
      </c>
      <c r="BD67" s="223">
        <f t="shared" ref="BD67" si="180">IF(SUM(Q67:Q68)&gt;=10.5,8,IF(SUM(Q67:Q68)&gt;=8.5,4,0))</f>
        <v>0</v>
      </c>
      <c r="BE67" s="223">
        <f t="shared" ref="BE67" si="181">IF(SUM(R67:R68)&gt;=10.5,8,IF(SUM(R67:R68)&gt;=8.5,4,0))</f>
        <v>0</v>
      </c>
      <c r="BF67" s="223">
        <f t="shared" ref="BF67" si="182">IF(SUM(S67:S68)&gt;=10.5,8,IF(SUM(S67:S68)&gt;=8.5,4,0))</f>
        <v>4</v>
      </c>
      <c r="BG67" s="223">
        <f t="shared" ref="BG67" si="183">IF(SUM(T67:T68)&gt;=10.5,8,IF(SUM(T67:T68)&gt;=8.5,4,0))</f>
        <v>4</v>
      </c>
      <c r="BH67" s="223">
        <f t="shared" ref="BH67" si="184">IF(SUM(U67:U68)&gt;=10.5,8,IF(SUM(U67:U68)&gt;=8.5,4,0))</f>
        <v>0</v>
      </c>
      <c r="BI67" s="223">
        <f t="shared" ref="BI67" si="185">IF(SUM(V67:V68)&gt;=10.5,8,IF(SUM(V67:V68)&gt;=8.5,4,0))</f>
        <v>0</v>
      </c>
      <c r="BJ67" s="223">
        <f t="shared" ref="BJ67" si="186">IF(SUM(W67:W68)&gt;=10.5,8,IF(SUM(W67:W68)&gt;=8.5,4,0))</f>
        <v>4</v>
      </c>
      <c r="BK67" s="223">
        <f t="shared" ref="BK67" si="187">IF(SUM(X67:X68)&gt;=10.5,8,IF(SUM(X67:X68)&gt;=8.5,4,0))</f>
        <v>4</v>
      </c>
      <c r="BL67" s="223">
        <f t="shared" ref="BL67" si="188">IF(SUM(Y67:Y68)&gt;=10.5,8,IF(SUM(Y67:Y68)&gt;=8.5,4,0))</f>
        <v>4</v>
      </c>
      <c r="BM67" s="223">
        <f t="shared" ref="BM67" si="189">IF(SUM(Z67:Z68)&gt;=10.5,8,IF(SUM(Z67:Z68)&gt;=8.5,4,0))</f>
        <v>4</v>
      </c>
      <c r="BN67" s="223">
        <f t="shared" ref="BN67" si="190">IF(SUM(AA67:AA68)&gt;=10.5,8,IF(SUM(AA67:AA68)&gt;=8.5,4,0))</f>
        <v>0</v>
      </c>
      <c r="BO67" s="223">
        <f t="shared" ref="BO67" si="191">IF(SUM(AB67:AB68)&gt;=10.5,8,IF(SUM(AB67:AB68)&gt;=8.5,4,0))</f>
        <v>4</v>
      </c>
      <c r="BP67" s="223">
        <f t="shared" ref="BP67" si="192">IF(SUM(AC67:AC68)&gt;=10.5,8,IF(SUM(AC67:AC68)&gt;=8.5,4,0))</f>
        <v>0</v>
      </c>
      <c r="BQ67" s="223">
        <f t="shared" ref="BQ67" si="193">IF(SUM(AD67:AD68)&gt;=10.5,8,IF(SUM(AD67:AD68)&gt;=8.5,4,0))</f>
        <v>4</v>
      </c>
      <c r="BR67" s="223">
        <f t="shared" ref="BR67" si="194">IF(SUM(AE67:AE68)&gt;=10.5,8,IF(SUM(AE67:AE68)&gt;=8.5,4,0))</f>
        <v>4</v>
      </c>
      <c r="BS67" s="223">
        <f t="shared" ref="BS67" si="195">IF(SUM(AF67:AF68)&gt;=10.5,8,IF(SUM(AF67:AF68)&gt;=8.5,4,0))</f>
        <v>0</v>
      </c>
      <c r="BT67" s="223">
        <f t="shared" ref="BT67" si="196">IF(SUM(AG67:AG68)&gt;=10.5,8,IF(SUM(AG67:AG68)&gt;=8.5,4,0))</f>
        <v>0</v>
      </c>
      <c r="BU67" s="223">
        <f t="shared" ref="BU67" si="197">IF(SUM(AH67:AH68)&gt;=10.5,8,IF(SUM(AH67:AH68)&gt;=8.5,4,0))</f>
        <v>0</v>
      </c>
    </row>
    <row r="68" ht="30.75" customHeight="1" spans="1:73">
      <c r="A68" s="145" t="s">
        <v>56</v>
      </c>
      <c r="B68" s="135"/>
      <c r="C68" s="81" t="s">
        <v>10</v>
      </c>
      <c r="D68" s="81">
        <v>3</v>
      </c>
      <c r="E68" s="81">
        <v>5</v>
      </c>
      <c r="F68" s="81">
        <v>5</v>
      </c>
      <c r="G68" s="81">
        <v>5</v>
      </c>
      <c r="H68" s="81">
        <v>0.5</v>
      </c>
      <c r="I68" s="81">
        <v>5</v>
      </c>
      <c r="J68" s="81">
        <v>5</v>
      </c>
      <c r="K68" s="81">
        <v>5</v>
      </c>
      <c r="L68" s="81">
        <v>4</v>
      </c>
      <c r="M68" s="81">
        <v>3</v>
      </c>
      <c r="N68" s="81">
        <v>0.5</v>
      </c>
      <c r="O68" s="81">
        <v>0.5</v>
      </c>
      <c r="P68" s="81">
        <v>0.5</v>
      </c>
      <c r="Q68" s="81">
        <v>0.5</v>
      </c>
      <c r="R68" s="81">
        <v>3</v>
      </c>
      <c r="S68" s="81">
        <v>5</v>
      </c>
      <c r="T68" s="81">
        <v>5</v>
      </c>
      <c r="U68" s="81">
        <v>4</v>
      </c>
      <c r="V68" s="78" t="s">
        <v>21</v>
      </c>
      <c r="W68" s="81">
        <v>5</v>
      </c>
      <c r="X68" s="81">
        <v>5</v>
      </c>
      <c r="Y68" s="81">
        <v>5</v>
      </c>
      <c r="Z68" s="81">
        <v>5</v>
      </c>
      <c r="AA68" s="81">
        <v>0</v>
      </c>
      <c r="AB68" s="81">
        <v>5</v>
      </c>
      <c r="AC68" s="81">
        <v>0.5</v>
      </c>
      <c r="AD68" s="81">
        <v>5</v>
      </c>
      <c r="AE68" s="81">
        <v>5</v>
      </c>
      <c r="AF68" s="81">
        <v>3</v>
      </c>
      <c r="AG68" s="81">
        <v>3</v>
      </c>
      <c r="AH68" s="81"/>
      <c r="AI68" s="108"/>
      <c r="AJ68" s="109"/>
      <c r="AK68" s="109"/>
      <c r="AL68" s="109"/>
      <c r="AM68" s="109"/>
      <c r="AO68" s="223">
        <f t="shared" si="158"/>
        <v>0</v>
      </c>
      <c r="AP68" s="223">
        <f t="shared" si="159"/>
        <v>0</v>
      </c>
      <c r="AQ68" s="223">
        <f t="shared" ref="AQ68" si="198">IF(SUM(D68:D68)&gt;=10.5,8,IF(SUM(D68:D68)&gt;=8.5,4,0))</f>
        <v>0</v>
      </c>
      <c r="AR68" s="223">
        <f t="shared" ref="AR68" si="199">IF(SUM(E68:E68)&gt;=10.5,8,IF(SUM(E68:E68)&gt;=8.5,4,0))</f>
        <v>0</v>
      </c>
      <c r="AS68" s="223">
        <f t="shared" ref="AS68" si="200">IF(SUM(F68:F68)&gt;=10.5,8,IF(SUM(F68:F68)&gt;=8.5,4,0))</f>
        <v>0</v>
      </c>
      <c r="AT68" s="223">
        <f t="shared" ref="AT68" si="201">IF(SUM(G68:G68)&gt;=10.5,8,IF(SUM(G68:G68)&gt;=8.5,4,0))</f>
        <v>0</v>
      </c>
      <c r="AU68" s="223">
        <f t="shared" ref="AU68" si="202">IF(SUM(H68:H68)&gt;=10.5,8,IF(SUM(H68:H68)&gt;=8.5,4,0))</f>
        <v>0</v>
      </c>
      <c r="AV68" s="223">
        <f t="shared" ref="AV68" si="203">IF(SUM(I68:I68)&gt;=10.5,8,IF(SUM(I68:I68)&gt;=8.5,4,0))</f>
        <v>0</v>
      </c>
      <c r="AW68" s="223">
        <f t="shared" ref="AW68" si="204">IF(SUM(J68:J68)&gt;=10.5,8,IF(SUM(J68:J68)&gt;=8.5,4,0))</f>
        <v>0</v>
      </c>
      <c r="AX68" s="223">
        <f t="shared" ref="AX68" si="205">IF(SUM(K68:K68)&gt;=10.5,8,IF(SUM(K68:K68)&gt;=8.5,4,0))</f>
        <v>0</v>
      </c>
      <c r="AY68" s="223">
        <f t="shared" ref="AY68" si="206">IF(SUM(L68:L68)&gt;=10.5,8,IF(SUM(L68:L68)&gt;=8.5,4,0))</f>
        <v>0</v>
      </c>
      <c r="AZ68" s="223">
        <f t="shared" ref="AZ68" si="207">IF(SUM(M68:M68)&gt;=10.5,8,IF(SUM(M68:M68)&gt;=8.5,4,0))</f>
        <v>0</v>
      </c>
      <c r="BA68" s="223">
        <f t="shared" ref="BA68" si="208">IF(SUM(N68:N68)&gt;=10.5,8,IF(SUM(N68:N68)&gt;=8.5,4,0))</f>
        <v>0</v>
      </c>
      <c r="BB68" s="223">
        <f t="shared" ref="BB68" si="209">IF(SUM(O68:O68)&gt;=10.5,8,IF(SUM(O68:O68)&gt;=8.5,4,0))</f>
        <v>0</v>
      </c>
      <c r="BC68" s="223">
        <f t="shared" ref="BC68" si="210">IF(SUM(P68:P68)&gt;=10.5,8,IF(SUM(P68:P68)&gt;=8.5,4,0))</f>
        <v>0</v>
      </c>
      <c r="BD68" s="223">
        <f t="shared" ref="BD68" si="211">IF(SUM(Q68:Q68)&gt;=10.5,8,IF(SUM(Q68:Q68)&gt;=8.5,4,0))</f>
        <v>0</v>
      </c>
      <c r="BE68" s="223">
        <f t="shared" ref="BE68" si="212">IF(SUM(R68:R68)&gt;=10.5,8,IF(SUM(R68:R68)&gt;=8.5,4,0))</f>
        <v>0</v>
      </c>
      <c r="BF68" s="223">
        <f t="shared" ref="BF68" si="213">IF(SUM(S68:S68)&gt;=10.5,8,IF(SUM(S68:S68)&gt;=8.5,4,0))</f>
        <v>0</v>
      </c>
      <c r="BG68" s="223">
        <f t="shared" ref="BG68" si="214">IF(SUM(T68:T68)&gt;=10.5,8,IF(SUM(T68:T68)&gt;=8.5,4,0))</f>
        <v>0</v>
      </c>
      <c r="BH68" s="223">
        <f t="shared" ref="BH68" si="215">IF(SUM(U68:U68)&gt;=10.5,8,IF(SUM(U68:U68)&gt;=8.5,4,0))</f>
        <v>0</v>
      </c>
      <c r="BI68" s="223">
        <f t="shared" ref="BI68" si="216">IF(SUM(V68:V68)&gt;=10.5,8,IF(SUM(V68:V68)&gt;=8.5,4,0))</f>
        <v>0</v>
      </c>
      <c r="BJ68" s="223">
        <f t="shared" ref="BJ68" si="217">IF(SUM(W68:W68)&gt;=10.5,8,IF(SUM(W68:W68)&gt;=8.5,4,0))</f>
        <v>0</v>
      </c>
      <c r="BK68" s="223">
        <f t="shared" ref="BK68" si="218">IF(SUM(X68:X68)&gt;=10.5,8,IF(SUM(X68:X68)&gt;=8.5,4,0))</f>
        <v>0</v>
      </c>
      <c r="BL68" s="223">
        <f t="shared" ref="BL68" si="219">IF(SUM(Y68:Y68)&gt;=10.5,8,IF(SUM(Y68:Y68)&gt;=8.5,4,0))</f>
        <v>0</v>
      </c>
      <c r="BM68" s="223">
        <f t="shared" ref="BM68" si="220">IF(SUM(Z68:Z68)&gt;=10.5,8,IF(SUM(Z68:Z68)&gt;=8.5,4,0))</f>
        <v>0</v>
      </c>
      <c r="BN68" s="223">
        <f t="shared" ref="BN68" si="221">IF(SUM(AA68:AA68)&gt;=10.5,8,IF(SUM(AA68:AA68)&gt;=8.5,4,0))</f>
        <v>0</v>
      </c>
      <c r="BO68" s="223">
        <f t="shared" ref="BO68" si="222">IF(SUM(AB68:AB68)&gt;=10.5,8,IF(SUM(AB68:AB68)&gt;=8.5,4,0))</f>
        <v>0</v>
      </c>
      <c r="BP68" s="223">
        <f t="shared" ref="BP68" si="223">IF(SUM(AC68:AC68)&gt;=10.5,8,IF(SUM(AC68:AC68)&gt;=8.5,4,0))</f>
        <v>0</v>
      </c>
      <c r="BQ68" s="223">
        <f t="shared" ref="BQ68" si="224">IF(SUM(AD68:AD68)&gt;=10.5,8,IF(SUM(AD68:AD68)&gt;=8.5,4,0))</f>
        <v>0</v>
      </c>
      <c r="BR68" s="223">
        <f t="shared" ref="BR68" si="225">IF(SUM(AE68:AE68)&gt;=10.5,8,IF(SUM(AE68:AE68)&gt;=8.5,4,0))</f>
        <v>0</v>
      </c>
      <c r="BS68" s="223">
        <f t="shared" ref="BS68" si="226">IF(SUM(AF68:AF68)&gt;=10.5,8,IF(SUM(AF68:AF68)&gt;=8.5,4,0))</f>
        <v>0</v>
      </c>
      <c r="BT68" s="223">
        <f t="shared" ref="BT68" si="227">IF(SUM(AG68:AG68)&gt;=10.5,8,IF(SUM(AG68:AG68)&gt;=8.5,4,0))</f>
        <v>0</v>
      </c>
      <c r="BU68" s="223">
        <f t="shared" ref="BU68" si="228">IF(SUM(AH68:AH68)&gt;=10.5,8,IF(SUM(AH68:AH68)&gt;=8.5,4,0))</f>
        <v>0</v>
      </c>
    </row>
    <row r="69" ht="30.75" customHeight="1" spans="1:39">
      <c r="A69" s="145" t="s">
        <v>58</v>
      </c>
      <c r="B69" s="190" t="s">
        <v>59</v>
      </c>
      <c r="C69" s="77" t="s">
        <v>17</v>
      </c>
      <c r="D69" s="78">
        <v>4</v>
      </c>
      <c r="E69" s="78">
        <v>4</v>
      </c>
      <c r="F69" s="78">
        <v>0</v>
      </c>
      <c r="G69" s="78">
        <v>4</v>
      </c>
      <c r="H69" s="78">
        <v>4</v>
      </c>
      <c r="I69" s="78">
        <v>4</v>
      </c>
      <c r="J69" s="78">
        <v>4</v>
      </c>
      <c r="K69" s="78">
        <v>4</v>
      </c>
      <c r="L69" s="78">
        <v>4</v>
      </c>
      <c r="M69" s="78">
        <v>4</v>
      </c>
      <c r="N69" s="78">
        <v>4</v>
      </c>
      <c r="O69" s="78">
        <v>4</v>
      </c>
      <c r="P69" s="78">
        <v>4</v>
      </c>
      <c r="Q69" s="78">
        <v>4</v>
      </c>
      <c r="R69" s="78">
        <v>4</v>
      </c>
      <c r="S69" s="78">
        <v>4</v>
      </c>
      <c r="T69" s="78">
        <v>4</v>
      </c>
      <c r="U69" s="78">
        <v>4</v>
      </c>
      <c r="V69" s="78" t="s">
        <v>21</v>
      </c>
      <c r="W69" s="78">
        <v>4</v>
      </c>
      <c r="X69" s="78">
        <v>4</v>
      </c>
      <c r="Y69" s="78">
        <v>4</v>
      </c>
      <c r="Z69" s="78">
        <v>4</v>
      </c>
      <c r="AA69" s="78">
        <v>4</v>
      </c>
      <c r="AB69" s="78">
        <v>4</v>
      </c>
      <c r="AC69" s="78">
        <v>4</v>
      </c>
      <c r="AD69" s="78">
        <v>4</v>
      </c>
      <c r="AE69" s="78">
        <v>4</v>
      </c>
      <c r="AF69" s="78">
        <v>4</v>
      </c>
      <c r="AG69" s="78">
        <v>4</v>
      </c>
      <c r="AH69" s="78"/>
      <c r="AI69" s="104"/>
      <c r="AJ69" s="105">
        <f>SUM(D69:F70,I69:M70,P69:T70,W69:AA70,AD69:AH70)/8</f>
        <v>20.5</v>
      </c>
      <c r="AK69" s="105">
        <f>SUM(D71:F71,I71:M71,P71:T71,W71:AA71,AD71:AH71)/8</f>
        <v>10.3125</v>
      </c>
      <c r="AL69" s="105">
        <f>SUM(G69:H71,N69:O71,U69:V71,AB69:AC71)/8</f>
        <v>8</v>
      </c>
      <c r="AM69" s="105">
        <f>SUM(D69:AH71)/8+(AI69)/8</f>
        <v>38.8125</v>
      </c>
    </row>
    <row r="70" ht="30.75" customHeight="1" spans="1:39">
      <c r="A70" s="145" t="s">
        <v>58</v>
      </c>
      <c r="B70" s="193"/>
      <c r="C70" s="77" t="s">
        <v>18</v>
      </c>
      <c r="D70" s="78">
        <v>4</v>
      </c>
      <c r="E70" s="78">
        <v>0</v>
      </c>
      <c r="F70" s="78">
        <v>0</v>
      </c>
      <c r="G70" s="78">
        <v>4</v>
      </c>
      <c r="H70" s="78">
        <v>4</v>
      </c>
      <c r="I70" s="78">
        <v>4</v>
      </c>
      <c r="J70" s="78">
        <v>4</v>
      </c>
      <c r="K70" s="78">
        <v>4</v>
      </c>
      <c r="L70" s="78">
        <v>4</v>
      </c>
      <c r="M70" s="78">
        <v>4</v>
      </c>
      <c r="N70" s="78">
        <v>4</v>
      </c>
      <c r="O70" s="78">
        <v>4</v>
      </c>
      <c r="P70" s="78">
        <v>4</v>
      </c>
      <c r="Q70" s="78">
        <v>4</v>
      </c>
      <c r="R70" s="78">
        <v>4</v>
      </c>
      <c r="S70" s="78">
        <v>4</v>
      </c>
      <c r="T70" s="78">
        <v>4</v>
      </c>
      <c r="U70" s="78">
        <v>0</v>
      </c>
      <c r="V70" s="78" t="s">
        <v>21</v>
      </c>
      <c r="W70" s="78">
        <v>4</v>
      </c>
      <c r="X70" s="78">
        <v>4</v>
      </c>
      <c r="Y70" s="78">
        <v>4</v>
      </c>
      <c r="Z70" s="78">
        <v>4</v>
      </c>
      <c r="AA70" s="78">
        <v>4</v>
      </c>
      <c r="AB70" s="78">
        <v>4</v>
      </c>
      <c r="AC70" s="78">
        <v>4</v>
      </c>
      <c r="AD70" s="78">
        <v>4</v>
      </c>
      <c r="AE70" s="78">
        <v>4</v>
      </c>
      <c r="AF70" s="78">
        <v>4</v>
      </c>
      <c r="AG70" s="78">
        <v>4</v>
      </c>
      <c r="AH70" s="78"/>
      <c r="AI70" s="106"/>
      <c r="AJ70" s="107"/>
      <c r="AK70" s="107"/>
      <c r="AL70" s="107"/>
      <c r="AM70" s="107"/>
    </row>
    <row r="71" ht="30.75" customHeight="1" spans="1:39">
      <c r="A71" s="145" t="s">
        <v>58</v>
      </c>
      <c r="B71" s="194"/>
      <c r="C71" s="81" t="s">
        <v>10</v>
      </c>
      <c r="D71" s="81">
        <v>3</v>
      </c>
      <c r="E71" s="81">
        <v>0</v>
      </c>
      <c r="F71" s="81">
        <v>0</v>
      </c>
      <c r="G71" s="81">
        <v>5</v>
      </c>
      <c r="H71" s="81">
        <v>0.5</v>
      </c>
      <c r="I71" s="81">
        <v>5</v>
      </c>
      <c r="J71" s="81">
        <v>5</v>
      </c>
      <c r="K71" s="81">
        <v>5</v>
      </c>
      <c r="L71" s="81">
        <v>4</v>
      </c>
      <c r="M71" s="81">
        <v>3</v>
      </c>
      <c r="N71" s="81">
        <v>0.5</v>
      </c>
      <c r="O71" s="81">
        <v>0.5</v>
      </c>
      <c r="P71" s="81">
        <v>0.5</v>
      </c>
      <c r="Q71" s="81">
        <v>3</v>
      </c>
      <c r="R71" s="81">
        <v>3</v>
      </c>
      <c r="S71" s="81">
        <v>5</v>
      </c>
      <c r="T71" s="81">
        <v>5</v>
      </c>
      <c r="U71" s="81">
        <v>0</v>
      </c>
      <c r="V71" s="78" t="s">
        <v>21</v>
      </c>
      <c r="W71" s="81">
        <v>5</v>
      </c>
      <c r="X71" s="81">
        <v>5</v>
      </c>
      <c r="Y71" s="81">
        <v>5</v>
      </c>
      <c r="Z71" s="81">
        <v>5</v>
      </c>
      <c r="AA71" s="81">
        <v>5</v>
      </c>
      <c r="AB71" s="81">
        <v>5</v>
      </c>
      <c r="AC71" s="81">
        <v>0.5</v>
      </c>
      <c r="AD71" s="81">
        <v>5</v>
      </c>
      <c r="AE71" s="81">
        <v>5</v>
      </c>
      <c r="AF71" s="81">
        <v>3</v>
      </c>
      <c r="AG71" s="81">
        <v>3</v>
      </c>
      <c r="AH71" s="81"/>
      <c r="AI71" s="108"/>
      <c r="AJ71" s="109"/>
      <c r="AK71" s="109"/>
      <c r="AL71" s="109"/>
      <c r="AM71" s="109"/>
    </row>
    <row r="72" ht="30.75" customHeight="1" spans="1:39">
      <c r="A72" s="145" t="s">
        <v>60</v>
      </c>
      <c r="B72" s="190" t="s">
        <v>61</v>
      </c>
      <c r="C72" s="77" t="s">
        <v>17</v>
      </c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  <c r="AF72" s="78"/>
      <c r="AG72" s="78"/>
      <c r="AH72" s="78"/>
      <c r="AI72" s="104">
        <v>7.5</v>
      </c>
      <c r="AJ72" s="105">
        <f>SUM(D72:F73,I72:M73,P72:T73,W72:AA73,AD72:AH73)/8</f>
        <v>0</v>
      </c>
      <c r="AK72" s="105">
        <f>SUM(D74:F74,I74:M74,P74:T74,W74:AA74,AD74:AH74)/8</f>
        <v>0</v>
      </c>
      <c r="AL72" s="105">
        <f>SUM(G72:H74,N72:O74,U72:V74,AB72:AC74)/8</f>
        <v>0</v>
      </c>
      <c r="AM72" s="105">
        <f>SUM(D72:AH74)/8+(AI72)/8</f>
        <v>0.9375</v>
      </c>
    </row>
    <row r="73" ht="30.75" customHeight="1" spans="1:39">
      <c r="A73" s="145" t="s">
        <v>60</v>
      </c>
      <c r="B73" s="193"/>
      <c r="C73" s="77" t="s">
        <v>18</v>
      </c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  <c r="AF73" s="78"/>
      <c r="AG73" s="78"/>
      <c r="AH73" s="78"/>
      <c r="AI73" s="106"/>
      <c r="AJ73" s="107"/>
      <c r="AK73" s="107"/>
      <c r="AL73" s="107"/>
      <c r="AM73" s="107"/>
    </row>
    <row r="74" ht="30.75" customHeight="1" spans="1:39">
      <c r="A74" s="145" t="s">
        <v>60</v>
      </c>
      <c r="B74" s="194"/>
      <c r="C74" s="81" t="s">
        <v>10</v>
      </c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78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108"/>
      <c r="AJ74" s="109"/>
      <c r="AK74" s="109"/>
      <c r="AL74" s="109"/>
      <c r="AM74" s="109"/>
    </row>
    <row r="75" ht="30.75" customHeight="1" spans="1:39">
      <c r="A75" s="145" t="s">
        <v>62</v>
      </c>
      <c r="B75" s="190" t="s">
        <v>63</v>
      </c>
      <c r="C75" s="77" t="s">
        <v>17</v>
      </c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78"/>
      <c r="AF75" s="78"/>
      <c r="AG75" s="78"/>
      <c r="AH75" s="78"/>
      <c r="AI75" s="104">
        <v>7.5</v>
      </c>
      <c r="AJ75" s="105">
        <f>SUM(D75:F76,I75:M76,P75:T76,W75:AA76,AD75:AH76)/8</f>
        <v>0</v>
      </c>
      <c r="AK75" s="105">
        <f>SUM(D77:F77,I77:M77,P77:T77,W77:AA77,AD77:AH77)/8</f>
        <v>0</v>
      </c>
      <c r="AL75" s="105">
        <f>SUM(G75:H77,N75:O77,U75:V77,AB75:AC77)/8</f>
        <v>0</v>
      </c>
      <c r="AM75" s="105">
        <f>SUM(D75:AH77)/8+(AI75)/8</f>
        <v>0.9375</v>
      </c>
    </row>
    <row r="76" ht="30.75" customHeight="1" spans="1:39">
      <c r="A76" s="145" t="s">
        <v>62</v>
      </c>
      <c r="B76" s="193"/>
      <c r="C76" s="77" t="s">
        <v>18</v>
      </c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  <c r="AF76" s="78"/>
      <c r="AG76" s="78"/>
      <c r="AH76" s="78"/>
      <c r="AI76" s="106"/>
      <c r="AJ76" s="107"/>
      <c r="AK76" s="107"/>
      <c r="AL76" s="107"/>
      <c r="AM76" s="107"/>
    </row>
    <row r="77" ht="30.75" customHeight="1" spans="1:39">
      <c r="A77" s="145" t="s">
        <v>62</v>
      </c>
      <c r="B77" s="194"/>
      <c r="C77" s="81" t="s">
        <v>10</v>
      </c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78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108"/>
      <c r="AJ77" s="109"/>
      <c r="AK77" s="109"/>
      <c r="AL77" s="109"/>
      <c r="AM77" s="109"/>
    </row>
    <row r="78" ht="30.75" customHeight="1" spans="1:73">
      <c r="A78" s="145" t="s">
        <v>64</v>
      </c>
      <c r="B78" s="133" t="s">
        <v>65</v>
      </c>
      <c r="C78" s="77" t="s">
        <v>17</v>
      </c>
      <c r="D78" s="78">
        <v>0</v>
      </c>
      <c r="E78" s="78">
        <v>0</v>
      </c>
      <c r="F78" s="78">
        <v>0</v>
      </c>
      <c r="G78" s="78">
        <v>0</v>
      </c>
      <c r="H78" s="78">
        <v>0</v>
      </c>
      <c r="I78" s="78">
        <v>0</v>
      </c>
      <c r="J78" s="78">
        <v>0</v>
      </c>
      <c r="K78" s="78">
        <v>0</v>
      </c>
      <c r="L78" s="78">
        <v>0</v>
      </c>
      <c r="M78" s="78">
        <v>0</v>
      </c>
      <c r="N78" s="78">
        <v>0</v>
      </c>
      <c r="O78" s="78">
        <v>0</v>
      </c>
      <c r="P78" s="78">
        <v>0</v>
      </c>
      <c r="Q78" s="78">
        <v>0</v>
      </c>
      <c r="R78" s="78">
        <v>0</v>
      </c>
      <c r="S78" s="136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104"/>
      <c r="AJ78" s="105">
        <f t="shared" ref="AJ78" si="229">SUM(D78:F79,I78:M79,P78:T79,W78:AA79,AD78:AH79)/8</f>
        <v>0</v>
      </c>
      <c r="AK78" s="105">
        <f t="shared" ref="AK78" si="230">SUM(D80:F80,I80:M80,P80:T80,W80:AA80,AD80:AH80)/8</f>
        <v>0</v>
      </c>
      <c r="AL78" s="105">
        <f t="shared" ref="AL78" si="231">SUM(G78:H80,N78:O80,U78:V80,AB78:AC80)/8</f>
        <v>0</v>
      </c>
      <c r="AM78" s="105">
        <f t="shared" ref="AM78" si="232">SUM(D78:AH80)/8+(AI78)/8</f>
        <v>0</v>
      </c>
      <c r="AO78" s="223" t="str">
        <f t="shared" ref="AO78:AO83" si="233">B78</f>
        <v>陈黄贵    2310024   劳务工</v>
      </c>
      <c r="AP78" s="223">
        <f t="shared" ref="AP78:AP83" si="234">SUM(AQ78:BU78)</f>
        <v>0</v>
      </c>
      <c r="AQ78" s="223">
        <f t="shared" ref="AQ78:BU78" si="235">IF(SUM(D78:D80)&gt;=10.5,8,IF(SUM(D78:D80)&gt;=8.5,4,0))</f>
        <v>0</v>
      </c>
      <c r="AR78" s="223">
        <f t="shared" si="235"/>
        <v>0</v>
      </c>
      <c r="AS78" s="223">
        <f t="shared" si="235"/>
        <v>0</v>
      </c>
      <c r="AT78" s="223">
        <f t="shared" si="235"/>
        <v>0</v>
      </c>
      <c r="AU78" s="223">
        <f t="shared" si="235"/>
        <v>0</v>
      </c>
      <c r="AV78" s="223">
        <f t="shared" si="235"/>
        <v>0</v>
      </c>
      <c r="AW78" s="223">
        <f t="shared" si="235"/>
        <v>0</v>
      </c>
      <c r="AX78" s="223">
        <f t="shared" si="235"/>
        <v>0</v>
      </c>
      <c r="AY78" s="223">
        <f t="shared" si="235"/>
        <v>0</v>
      </c>
      <c r="AZ78" s="223">
        <f t="shared" si="235"/>
        <v>0</v>
      </c>
      <c r="BA78" s="223">
        <f t="shared" si="235"/>
        <v>0</v>
      </c>
      <c r="BB78" s="223">
        <f t="shared" si="235"/>
        <v>0</v>
      </c>
      <c r="BC78" s="223">
        <f t="shared" si="235"/>
        <v>0</v>
      </c>
      <c r="BD78" s="223">
        <f t="shared" si="235"/>
        <v>0</v>
      </c>
      <c r="BE78" s="223">
        <f t="shared" si="235"/>
        <v>0</v>
      </c>
      <c r="BF78" s="223">
        <f t="shared" si="235"/>
        <v>0</v>
      </c>
      <c r="BG78" s="223">
        <f t="shared" si="235"/>
        <v>0</v>
      </c>
      <c r="BH78" s="223">
        <f t="shared" si="235"/>
        <v>0</v>
      </c>
      <c r="BI78" s="223">
        <f t="shared" si="235"/>
        <v>0</v>
      </c>
      <c r="BJ78" s="223">
        <f t="shared" si="235"/>
        <v>0</v>
      </c>
      <c r="BK78" s="223">
        <f t="shared" si="235"/>
        <v>0</v>
      </c>
      <c r="BL78" s="223">
        <f t="shared" si="235"/>
        <v>0</v>
      </c>
      <c r="BM78" s="223">
        <f t="shared" si="235"/>
        <v>0</v>
      </c>
      <c r="BN78" s="223">
        <f t="shared" si="235"/>
        <v>0</v>
      </c>
      <c r="BO78" s="223">
        <f t="shared" si="235"/>
        <v>0</v>
      </c>
      <c r="BP78" s="223">
        <f t="shared" si="235"/>
        <v>0</v>
      </c>
      <c r="BQ78" s="223">
        <f t="shared" si="235"/>
        <v>0</v>
      </c>
      <c r="BR78" s="223">
        <f t="shared" si="235"/>
        <v>0</v>
      </c>
      <c r="BS78" s="223">
        <f t="shared" si="235"/>
        <v>0</v>
      </c>
      <c r="BT78" s="223">
        <f t="shared" si="235"/>
        <v>0</v>
      </c>
      <c r="BU78" s="223">
        <f t="shared" si="235"/>
        <v>0</v>
      </c>
    </row>
    <row r="79" ht="30.75" customHeight="1" spans="1:73">
      <c r="A79" s="145" t="s">
        <v>64</v>
      </c>
      <c r="B79" s="134"/>
      <c r="C79" s="77" t="s">
        <v>18</v>
      </c>
      <c r="D79" s="78">
        <v>0</v>
      </c>
      <c r="E79" s="78">
        <v>0</v>
      </c>
      <c r="F79" s="78">
        <v>0</v>
      </c>
      <c r="G79" s="78">
        <v>0</v>
      </c>
      <c r="H79" s="78">
        <v>0</v>
      </c>
      <c r="I79" s="78">
        <v>0</v>
      </c>
      <c r="J79" s="78">
        <v>0</v>
      </c>
      <c r="K79" s="78">
        <v>0</v>
      </c>
      <c r="L79" s="78">
        <v>0</v>
      </c>
      <c r="M79" s="78">
        <v>0</v>
      </c>
      <c r="N79" s="78">
        <v>0</v>
      </c>
      <c r="O79" s="78">
        <v>0</v>
      </c>
      <c r="P79" s="78">
        <v>0</v>
      </c>
      <c r="Q79" s="78">
        <v>0</v>
      </c>
      <c r="R79" s="78">
        <v>0</v>
      </c>
      <c r="S79" s="136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106"/>
      <c r="AJ79" s="107"/>
      <c r="AK79" s="107"/>
      <c r="AL79" s="107"/>
      <c r="AM79" s="107"/>
      <c r="AO79" s="223">
        <f t="shared" si="233"/>
        <v>0</v>
      </c>
      <c r="AP79" s="223">
        <f t="shared" si="234"/>
        <v>0</v>
      </c>
      <c r="AQ79" s="223">
        <f t="shared" ref="AQ79:BU79" si="236">IF(SUM(D79:D80)&gt;=10.5,8,IF(SUM(D79:D80)&gt;=8.5,4,0))</f>
        <v>0</v>
      </c>
      <c r="AR79" s="223">
        <f t="shared" si="236"/>
        <v>0</v>
      </c>
      <c r="AS79" s="223">
        <f t="shared" si="236"/>
        <v>0</v>
      </c>
      <c r="AT79" s="223">
        <f t="shared" si="236"/>
        <v>0</v>
      </c>
      <c r="AU79" s="223">
        <f t="shared" si="236"/>
        <v>0</v>
      </c>
      <c r="AV79" s="223">
        <f t="shared" si="236"/>
        <v>0</v>
      </c>
      <c r="AW79" s="223">
        <f t="shared" si="236"/>
        <v>0</v>
      </c>
      <c r="AX79" s="223">
        <f t="shared" si="236"/>
        <v>0</v>
      </c>
      <c r="AY79" s="223">
        <f t="shared" si="236"/>
        <v>0</v>
      </c>
      <c r="AZ79" s="223">
        <f t="shared" si="236"/>
        <v>0</v>
      </c>
      <c r="BA79" s="223">
        <f t="shared" si="236"/>
        <v>0</v>
      </c>
      <c r="BB79" s="223">
        <f t="shared" si="236"/>
        <v>0</v>
      </c>
      <c r="BC79" s="223">
        <f t="shared" si="236"/>
        <v>0</v>
      </c>
      <c r="BD79" s="223">
        <f t="shared" si="236"/>
        <v>0</v>
      </c>
      <c r="BE79" s="223">
        <f t="shared" si="236"/>
        <v>0</v>
      </c>
      <c r="BF79" s="223">
        <f t="shared" si="236"/>
        <v>0</v>
      </c>
      <c r="BG79" s="223">
        <f t="shared" si="236"/>
        <v>0</v>
      </c>
      <c r="BH79" s="223">
        <f t="shared" si="236"/>
        <v>0</v>
      </c>
      <c r="BI79" s="223">
        <f t="shared" si="236"/>
        <v>0</v>
      </c>
      <c r="BJ79" s="223">
        <f t="shared" si="236"/>
        <v>0</v>
      </c>
      <c r="BK79" s="223">
        <f t="shared" si="236"/>
        <v>0</v>
      </c>
      <c r="BL79" s="223">
        <f t="shared" si="236"/>
        <v>0</v>
      </c>
      <c r="BM79" s="223">
        <f t="shared" si="236"/>
        <v>0</v>
      </c>
      <c r="BN79" s="223">
        <f t="shared" si="236"/>
        <v>0</v>
      </c>
      <c r="BO79" s="223">
        <f t="shared" si="236"/>
        <v>0</v>
      </c>
      <c r="BP79" s="223">
        <f t="shared" si="236"/>
        <v>0</v>
      </c>
      <c r="BQ79" s="223">
        <f t="shared" si="236"/>
        <v>0</v>
      </c>
      <c r="BR79" s="223">
        <f t="shared" si="236"/>
        <v>0</v>
      </c>
      <c r="BS79" s="223">
        <f t="shared" si="236"/>
        <v>0</v>
      </c>
      <c r="BT79" s="223">
        <f t="shared" si="236"/>
        <v>0</v>
      </c>
      <c r="BU79" s="223">
        <f t="shared" si="236"/>
        <v>0</v>
      </c>
    </row>
    <row r="80" ht="30.75" customHeight="1" spans="1:73">
      <c r="A80" s="145" t="s">
        <v>64</v>
      </c>
      <c r="B80" s="135"/>
      <c r="C80" s="81" t="s">
        <v>10</v>
      </c>
      <c r="D80" s="81">
        <v>0</v>
      </c>
      <c r="E80" s="81">
        <v>0</v>
      </c>
      <c r="F80" s="81">
        <v>0</v>
      </c>
      <c r="G80" s="81">
        <v>0</v>
      </c>
      <c r="H80" s="81">
        <v>0</v>
      </c>
      <c r="I80" s="81">
        <v>0</v>
      </c>
      <c r="J80" s="81">
        <v>0</v>
      </c>
      <c r="K80" s="81">
        <v>0</v>
      </c>
      <c r="L80" s="81">
        <v>0</v>
      </c>
      <c r="M80" s="81">
        <v>0</v>
      </c>
      <c r="N80" s="81">
        <v>0</v>
      </c>
      <c r="O80" s="81">
        <v>0</v>
      </c>
      <c r="P80" s="81">
        <v>0</v>
      </c>
      <c r="Q80" s="81">
        <v>0</v>
      </c>
      <c r="R80" s="81">
        <v>0</v>
      </c>
      <c r="S80" s="136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108"/>
      <c r="AJ80" s="109"/>
      <c r="AK80" s="109"/>
      <c r="AL80" s="109"/>
      <c r="AM80" s="109"/>
      <c r="AO80" s="223">
        <f t="shared" si="233"/>
        <v>0</v>
      </c>
      <c r="AP80" s="223">
        <f t="shared" si="234"/>
        <v>0</v>
      </c>
      <c r="AQ80" s="223">
        <f t="shared" ref="AQ80:BU80" si="237">IF(SUM(D80:D80)&gt;=10.5,8,IF(SUM(D80:D80)&gt;=8.5,4,0))</f>
        <v>0</v>
      </c>
      <c r="AR80" s="223">
        <f t="shared" si="237"/>
        <v>0</v>
      </c>
      <c r="AS80" s="223">
        <f t="shared" si="237"/>
        <v>0</v>
      </c>
      <c r="AT80" s="223">
        <f t="shared" si="237"/>
        <v>0</v>
      </c>
      <c r="AU80" s="223">
        <f t="shared" si="237"/>
        <v>0</v>
      </c>
      <c r="AV80" s="223">
        <f t="shared" si="237"/>
        <v>0</v>
      </c>
      <c r="AW80" s="223">
        <f t="shared" si="237"/>
        <v>0</v>
      </c>
      <c r="AX80" s="223">
        <f t="shared" si="237"/>
        <v>0</v>
      </c>
      <c r="AY80" s="223">
        <f t="shared" si="237"/>
        <v>0</v>
      </c>
      <c r="AZ80" s="223">
        <f t="shared" si="237"/>
        <v>0</v>
      </c>
      <c r="BA80" s="223">
        <f t="shared" si="237"/>
        <v>0</v>
      </c>
      <c r="BB80" s="223">
        <f t="shared" si="237"/>
        <v>0</v>
      </c>
      <c r="BC80" s="223">
        <f t="shared" si="237"/>
        <v>0</v>
      </c>
      <c r="BD80" s="223">
        <f t="shared" si="237"/>
        <v>0</v>
      </c>
      <c r="BE80" s="223">
        <f t="shared" si="237"/>
        <v>0</v>
      </c>
      <c r="BF80" s="223">
        <f t="shared" si="237"/>
        <v>0</v>
      </c>
      <c r="BG80" s="223">
        <f t="shared" si="237"/>
        <v>0</v>
      </c>
      <c r="BH80" s="223">
        <f t="shared" si="237"/>
        <v>0</v>
      </c>
      <c r="BI80" s="223">
        <f t="shared" si="237"/>
        <v>0</v>
      </c>
      <c r="BJ80" s="223">
        <f t="shared" si="237"/>
        <v>0</v>
      </c>
      <c r="BK80" s="223">
        <f t="shared" si="237"/>
        <v>0</v>
      </c>
      <c r="BL80" s="223">
        <f t="shared" si="237"/>
        <v>0</v>
      </c>
      <c r="BM80" s="223">
        <f t="shared" si="237"/>
        <v>0</v>
      </c>
      <c r="BN80" s="223">
        <f t="shared" si="237"/>
        <v>0</v>
      </c>
      <c r="BO80" s="223">
        <f t="shared" si="237"/>
        <v>0</v>
      </c>
      <c r="BP80" s="223">
        <f t="shared" si="237"/>
        <v>0</v>
      </c>
      <c r="BQ80" s="223">
        <f t="shared" si="237"/>
        <v>0</v>
      </c>
      <c r="BR80" s="223">
        <f t="shared" si="237"/>
        <v>0</v>
      </c>
      <c r="BS80" s="223">
        <f t="shared" si="237"/>
        <v>0</v>
      </c>
      <c r="BT80" s="223">
        <f t="shared" si="237"/>
        <v>0</v>
      </c>
      <c r="BU80" s="223">
        <f t="shared" si="237"/>
        <v>0</v>
      </c>
    </row>
    <row r="81" ht="30" customHeight="1" spans="1:73">
      <c r="A81" s="53" t="s">
        <v>66</v>
      </c>
      <c r="B81" s="133" t="s">
        <v>67</v>
      </c>
      <c r="C81" s="77" t="s">
        <v>17</v>
      </c>
      <c r="D81" s="78">
        <v>4</v>
      </c>
      <c r="E81" s="78">
        <v>4</v>
      </c>
      <c r="F81" s="78">
        <v>4</v>
      </c>
      <c r="G81" s="78">
        <v>4</v>
      </c>
      <c r="H81" s="78">
        <v>4</v>
      </c>
      <c r="I81" s="78" t="s">
        <v>68</v>
      </c>
      <c r="J81" s="78" t="s">
        <v>68</v>
      </c>
      <c r="K81" s="78">
        <v>4</v>
      </c>
      <c r="L81" s="78" t="s">
        <v>68</v>
      </c>
      <c r="M81" s="136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104"/>
      <c r="AJ81" s="105">
        <f t="shared" ref="AJ81" si="238">SUM(D81:F82,I81:M82,P81:T82,W81:AA82,AD81:AH82)/8</f>
        <v>4</v>
      </c>
      <c r="AK81" s="105">
        <f t="shared" ref="AK81" si="239">SUM(D83:F83,I83:M83,P83:T83,W83:AA83,AD83:AH83)/8</f>
        <v>2.25</v>
      </c>
      <c r="AL81" s="105">
        <f t="shared" ref="AL81" si="240">SUM(G81:H83,N81:O83,U81:V83,AB81:AC83)/8</f>
        <v>2.6875</v>
      </c>
      <c r="AM81" s="105">
        <f t="shared" ref="AM81" si="241">SUM(D81:AH83)/8+(AI81)/8</f>
        <v>8.9375</v>
      </c>
      <c r="AO81" s="223" t="str">
        <f t="shared" si="233"/>
        <v>王鹏佳   2309512   劳务工</v>
      </c>
      <c r="AP81" s="223">
        <f t="shared" si="234"/>
        <v>44</v>
      </c>
      <c r="AQ81" s="223">
        <f t="shared" ref="AQ81:BU81" si="242">IF(SUM(D81:D83)&gt;=10.5,8,IF(SUM(D81:D83)&gt;=8.5,4,0))</f>
        <v>8</v>
      </c>
      <c r="AR81" s="223">
        <f t="shared" si="242"/>
        <v>8</v>
      </c>
      <c r="AS81" s="223">
        <f t="shared" si="242"/>
        <v>8</v>
      </c>
      <c r="AT81" s="223">
        <f t="shared" si="242"/>
        <v>8</v>
      </c>
      <c r="AU81" s="223">
        <f t="shared" si="242"/>
        <v>4</v>
      </c>
      <c r="AV81" s="223">
        <f t="shared" si="242"/>
        <v>0</v>
      </c>
      <c r="AW81" s="223">
        <f t="shared" si="242"/>
        <v>0</v>
      </c>
      <c r="AX81" s="223">
        <f t="shared" si="242"/>
        <v>8</v>
      </c>
      <c r="AY81" s="223">
        <f t="shared" si="242"/>
        <v>0</v>
      </c>
      <c r="AZ81" s="223">
        <f t="shared" si="242"/>
        <v>0</v>
      </c>
      <c r="BA81" s="223">
        <f t="shared" si="242"/>
        <v>0</v>
      </c>
      <c r="BB81" s="223">
        <f t="shared" si="242"/>
        <v>0</v>
      </c>
      <c r="BC81" s="223">
        <f t="shared" si="242"/>
        <v>0</v>
      </c>
      <c r="BD81" s="223">
        <f t="shared" si="242"/>
        <v>0</v>
      </c>
      <c r="BE81" s="223">
        <f t="shared" si="242"/>
        <v>0</v>
      </c>
      <c r="BF81" s="223">
        <f t="shared" si="242"/>
        <v>0</v>
      </c>
      <c r="BG81" s="223">
        <f t="shared" si="242"/>
        <v>0</v>
      </c>
      <c r="BH81" s="223">
        <f t="shared" si="242"/>
        <v>0</v>
      </c>
      <c r="BI81" s="223">
        <f t="shared" si="242"/>
        <v>0</v>
      </c>
      <c r="BJ81" s="223">
        <f t="shared" si="242"/>
        <v>0</v>
      </c>
      <c r="BK81" s="223">
        <f t="shared" si="242"/>
        <v>0</v>
      </c>
      <c r="BL81" s="223">
        <f t="shared" si="242"/>
        <v>0</v>
      </c>
      <c r="BM81" s="223">
        <f t="shared" si="242"/>
        <v>0</v>
      </c>
      <c r="BN81" s="223">
        <f t="shared" si="242"/>
        <v>0</v>
      </c>
      <c r="BO81" s="223">
        <f t="shared" si="242"/>
        <v>0</v>
      </c>
      <c r="BP81" s="223">
        <f t="shared" si="242"/>
        <v>0</v>
      </c>
      <c r="BQ81" s="223">
        <f t="shared" si="242"/>
        <v>0</v>
      </c>
      <c r="BR81" s="223">
        <f t="shared" si="242"/>
        <v>0</v>
      </c>
      <c r="BS81" s="223">
        <f t="shared" si="242"/>
        <v>0</v>
      </c>
      <c r="BT81" s="223">
        <f t="shared" si="242"/>
        <v>0</v>
      </c>
      <c r="BU81" s="223">
        <f t="shared" si="242"/>
        <v>0</v>
      </c>
    </row>
    <row r="82" ht="30" customHeight="1" spans="1:73">
      <c r="A82" s="53" t="s">
        <v>66</v>
      </c>
      <c r="B82" s="134"/>
      <c r="C82" s="77" t="s">
        <v>18</v>
      </c>
      <c r="D82" s="78">
        <v>4</v>
      </c>
      <c r="E82" s="78">
        <v>4</v>
      </c>
      <c r="F82" s="78">
        <v>4</v>
      </c>
      <c r="G82" s="78">
        <v>4</v>
      </c>
      <c r="H82" s="78">
        <v>4</v>
      </c>
      <c r="I82" s="78" t="s">
        <v>68</v>
      </c>
      <c r="J82" s="78" t="s">
        <v>68</v>
      </c>
      <c r="K82" s="78">
        <v>4</v>
      </c>
      <c r="L82" s="78" t="s">
        <v>68</v>
      </c>
      <c r="M82" s="136"/>
      <c r="N82" s="78"/>
      <c r="O82" s="78"/>
      <c r="P82" s="78"/>
      <c r="Q82" s="78"/>
      <c r="R82" s="78"/>
      <c r="S82" s="78" t="s">
        <v>69</v>
      </c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106"/>
      <c r="AJ82" s="107"/>
      <c r="AK82" s="107"/>
      <c r="AL82" s="107"/>
      <c r="AM82" s="107"/>
      <c r="AO82" s="223">
        <f t="shared" si="233"/>
        <v>0</v>
      </c>
      <c r="AP82" s="223">
        <f t="shared" si="234"/>
        <v>0</v>
      </c>
      <c r="AQ82" s="223">
        <f t="shared" ref="AQ82:BU82" si="243">IF(SUM(D57:D57)&gt;=10.5,8,IF(SUM(D57:D57)&gt;=8.5,4,0))</f>
        <v>0</v>
      </c>
      <c r="AR82" s="223">
        <f t="shared" si="243"/>
        <v>0</v>
      </c>
      <c r="AS82" s="223">
        <f t="shared" si="243"/>
        <v>0</v>
      </c>
      <c r="AT82" s="223">
        <f t="shared" si="243"/>
        <v>0</v>
      </c>
      <c r="AU82" s="223">
        <f t="shared" si="243"/>
        <v>0</v>
      </c>
      <c r="AV82" s="223">
        <f t="shared" si="243"/>
        <v>0</v>
      </c>
      <c r="AW82" s="223">
        <f t="shared" si="243"/>
        <v>0</v>
      </c>
      <c r="AX82" s="223">
        <f t="shared" si="243"/>
        <v>0</v>
      </c>
      <c r="AY82" s="223">
        <f t="shared" si="243"/>
        <v>0</v>
      </c>
      <c r="AZ82" s="223">
        <f t="shared" si="243"/>
        <v>0</v>
      </c>
      <c r="BA82" s="223">
        <f t="shared" si="243"/>
        <v>0</v>
      </c>
      <c r="BB82" s="223">
        <f t="shared" si="243"/>
        <v>0</v>
      </c>
      <c r="BC82" s="223">
        <f t="shared" si="243"/>
        <v>0</v>
      </c>
      <c r="BD82" s="223">
        <f t="shared" si="243"/>
        <v>0</v>
      </c>
      <c r="BE82" s="223">
        <f t="shared" si="243"/>
        <v>0</v>
      </c>
      <c r="BF82" s="223">
        <f t="shared" si="243"/>
        <v>0</v>
      </c>
      <c r="BG82" s="223">
        <f t="shared" si="243"/>
        <v>0</v>
      </c>
      <c r="BH82" s="223">
        <f t="shared" si="243"/>
        <v>0</v>
      </c>
      <c r="BI82" s="223">
        <f t="shared" si="243"/>
        <v>0</v>
      </c>
      <c r="BJ82" s="223">
        <f t="shared" si="243"/>
        <v>0</v>
      </c>
      <c r="BK82" s="223">
        <f t="shared" si="243"/>
        <v>0</v>
      </c>
      <c r="BL82" s="223">
        <f t="shared" si="243"/>
        <v>0</v>
      </c>
      <c r="BM82" s="223">
        <f t="shared" si="243"/>
        <v>0</v>
      </c>
      <c r="BN82" s="223">
        <f t="shared" si="243"/>
        <v>0</v>
      </c>
      <c r="BO82" s="223">
        <f t="shared" si="243"/>
        <v>0</v>
      </c>
      <c r="BP82" s="223">
        <f t="shared" si="243"/>
        <v>0</v>
      </c>
      <c r="BQ82" s="223">
        <f t="shared" si="243"/>
        <v>0</v>
      </c>
      <c r="BR82" s="223">
        <f t="shared" si="243"/>
        <v>0</v>
      </c>
      <c r="BS82" s="223">
        <f t="shared" si="243"/>
        <v>0</v>
      </c>
      <c r="BT82" s="223">
        <f t="shared" si="243"/>
        <v>0</v>
      </c>
      <c r="BU82" s="223">
        <f t="shared" si="243"/>
        <v>0</v>
      </c>
    </row>
    <row r="83" ht="30" customHeight="1" spans="1:73">
      <c r="A83" s="53" t="s">
        <v>66</v>
      </c>
      <c r="B83" s="135"/>
      <c r="C83" s="81" t="s">
        <v>10</v>
      </c>
      <c r="D83" s="81">
        <v>3</v>
      </c>
      <c r="E83" s="81">
        <v>5</v>
      </c>
      <c r="F83" s="81">
        <v>5</v>
      </c>
      <c r="G83" s="81">
        <v>5</v>
      </c>
      <c r="H83" s="81">
        <v>0.5</v>
      </c>
      <c r="I83" s="81" t="s">
        <v>68</v>
      </c>
      <c r="J83" s="81" t="s">
        <v>68</v>
      </c>
      <c r="K83" s="81">
        <v>5</v>
      </c>
      <c r="L83" s="81" t="s">
        <v>68</v>
      </c>
      <c r="M83" s="136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108"/>
      <c r="AJ83" s="109"/>
      <c r="AK83" s="109"/>
      <c r="AL83" s="109"/>
      <c r="AM83" s="109"/>
      <c r="AO83" s="223">
        <f t="shared" si="233"/>
        <v>0</v>
      </c>
      <c r="AP83" s="223">
        <f t="shared" si="234"/>
        <v>0</v>
      </c>
      <c r="AQ83" s="223">
        <f t="shared" ref="AQ83:BU83" si="244">IF(SUM(D57:D58)&gt;=10.5,8,IF(SUM(D57:D58)&gt;=8.5,4,0))</f>
        <v>0</v>
      </c>
      <c r="AR83" s="223">
        <f t="shared" si="244"/>
        <v>0</v>
      </c>
      <c r="AS83" s="223">
        <f t="shared" si="244"/>
        <v>0</v>
      </c>
      <c r="AT83" s="223">
        <f t="shared" si="244"/>
        <v>0</v>
      </c>
      <c r="AU83" s="223">
        <f t="shared" si="244"/>
        <v>0</v>
      </c>
      <c r="AV83" s="223">
        <f t="shared" si="244"/>
        <v>0</v>
      </c>
      <c r="AW83" s="223">
        <f t="shared" si="244"/>
        <v>0</v>
      </c>
      <c r="AX83" s="223">
        <f t="shared" si="244"/>
        <v>0</v>
      </c>
      <c r="AY83" s="223">
        <f t="shared" si="244"/>
        <v>0</v>
      </c>
      <c r="AZ83" s="223">
        <f t="shared" si="244"/>
        <v>0</v>
      </c>
      <c r="BA83" s="223">
        <f t="shared" si="244"/>
        <v>0</v>
      </c>
      <c r="BB83" s="223">
        <f t="shared" si="244"/>
        <v>0</v>
      </c>
      <c r="BC83" s="223">
        <f t="shared" si="244"/>
        <v>0</v>
      </c>
      <c r="BD83" s="223">
        <f t="shared" si="244"/>
        <v>0</v>
      </c>
      <c r="BE83" s="223">
        <f t="shared" si="244"/>
        <v>0</v>
      </c>
      <c r="BF83" s="223">
        <f t="shared" si="244"/>
        <v>0</v>
      </c>
      <c r="BG83" s="223">
        <f t="shared" si="244"/>
        <v>0</v>
      </c>
      <c r="BH83" s="223">
        <f t="shared" si="244"/>
        <v>0</v>
      </c>
      <c r="BI83" s="223">
        <f t="shared" si="244"/>
        <v>0</v>
      </c>
      <c r="BJ83" s="223">
        <f t="shared" si="244"/>
        <v>0</v>
      </c>
      <c r="BK83" s="223">
        <f t="shared" si="244"/>
        <v>0</v>
      </c>
      <c r="BL83" s="223">
        <f t="shared" si="244"/>
        <v>0</v>
      </c>
      <c r="BM83" s="223">
        <f t="shared" si="244"/>
        <v>0</v>
      </c>
      <c r="BN83" s="223">
        <f t="shared" si="244"/>
        <v>0</v>
      </c>
      <c r="BO83" s="223">
        <f t="shared" si="244"/>
        <v>0</v>
      </c>
      <c r="BP83" s="223">
        <f t="shared" si="244"/>
        <v>0</v>
      </c>
      <c r="BQ83" s="223">
        <f t="shared" si="244"/>
        <v>0</v>
      </c>
      <c r="BR83" s="223">
        <f t="shared" si="244"/>
        <v>0</v>
      </c>
      <c r="BS83" s="223">
        <f t="shared" si="244"/>
        <v>0</v>
      </c>
      <c r="BT83" s="223">
        <f t="shared" si="244"/>
        <v>0</v>
      </c>
      <c r="BU83" s="223">
        <f t="shared" si="244"/>
        <v>0</v>
      </c>
    </row>
    <row r="84" ht="30.75" customHeight="1" spans="1:73">
      <c r="A84" s="145" t="s">
        <v>70</v>
      </c>
      <c r="B84" s="133" t="s">
        <v>71</v>
      </c>
      <c r="C84" s="77" t="s">
        <v>17</v>
      </c>
      <c r="D84" s="78">
        <v>4</v>
      </c>
      <c r="E84" s="78">
        <v>4</v>
      </c>
      <c r="F84" s="78">
        <v>4</v>
      </c>
      <c r="G84" s="78">
        <v>0</v>
      </c>
      <c r="H84" s="78">
        <v>0</v>
      </c>
      <c r="I84" s="78">
        <v>0</v>
      </c>
      <c r="J84" s="136" t="s">
        <v>72</v>
      </c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104"/>
      <c r="AJ84" s="105">
        <f t="shared" ref="AJ84" si="245">SUM(D84:F85,I84:M85,P84:T85,W84:AA85,AD84:AH85)/8</f>
        <v>3</v>
      </c>
      <c r="AK84" s="105">
        <f t="shared" ref="AK84" si="246">SUM(D86:F86,I86:M86,P86:T86,W86:AA86,AD86:AH86)/8</f>
        <v>1.625</v>
      </c>
      <c r="AL84" s="105">
        <f t="shared" ref="AL84" si="247">SUM(G84:H86,N84:O86,U84:V86,AB84:AC86)/8</f>
        <v>0</v>
      </c>
      <c r="AM84" s="105">
        <f t="shared" ref="AM84" si="248">SUM(D84:AH86)/8+(AI84)/8</f>
        <v>4.625</v>
      </c>
      <c r="AO84" s="223" t="str">
        <f t="shared" si="75"/>
        <v>侯俊阳    2310067   劳务工</v>
      </c>
      <c r="AP84" s="223">
        <f t="shared" si="76"/>
        <v>24</v>
      </c>
      <c r="AQ84" s="223">
        <f t="shared" ref="AQ84" si="249">IF(SUM(D84:D86)&gt;=10.5,8,IF(SUM(D84:D86)&gt;=8.5,4,0))</f>
        <v>8</v>
      </c>
      <c r="AR84" s="223">
        <f t="shared" ref="AR84" si="250">IF(SUM(E84:E86)&gt;=10.5,8,IF(SUM(E84:E86)&gt;=8.5,4,0))</f>
        <v>8</v>
      </c>
      <c r="AS84" s="223">
        <f t="shared" ref="AS84" si="251">IF(SUM(F84:F86)&gt;=10.5,8,IF(SUM(F84:F86)&gt;=8.5,4,0))</f>
        <v>8</v>
      </c>
      <c r="AT84" s="223">
        <f t="shared" ref="AT84" si="252">IF(SUM(G84:G86)&gt;=10.5,8,IF(SUM(G84:G86)&gt;=8.5,4,0))</f>
        <v>0</v>
      </c>
      <c r="AU84" s="223">
        <f t="shared" ref="AU84" si="253">IF(SUM(H84:H86)&gt;=10.5,8,IF(SUM(H84:H86)&gt;=8.5,4,0))</f>
        <v>0</v>
      </c>
      <c r="AV84" s="223">
        <f t="shared" ref="AV84" si="254">IF(SUM(I84:I86)&gt;=10.5,8,IF(SUM(I84:I86)&gt;=8.5,4,0))</f>
        <v>0</v>
      </c>
      <c r="AW84" s="223">
        <f t="shared" ref="AW84" si="255">IF(SUM(J84:J86)&gt;=10.5,8,IF(SUM(J84:J86)&gt;=8.5,4,0))</f>
        <v>0</v>
      </c>
      <c r="AX84" s="223">
        <f t="shared" ref="AX84" si="256">IF(SUM(K84:K86)&gt;=10.5,8,IF(SUM(K84:K86)&gt;=8.5,4,0))</f>
        <v>0</v>
      </c>
      <c r="AY84" s="223">
        <f t="shared" ref="AY84" si="257">IF(SUM(L84:L86)&gt;=10.5,8,IF(SUM(L84:L86)&gt;=8.5,4,0))</f>
        <v>0</v>
      </c>
      <c r="AZ84" s="223">
        <f t="shared" ref="AZ84" si="258">IF(SUM(M84:M86)&gt;=10.5,8,IF(SUM(M84:M86)&gt;=8.5,4,0))</f>
        <v>0</v>
      </c>
      <c r="BA84" s="223">
        <f t="shared" ref="BA84" si="259">IF(SUM(N84:N86)&gt;=10.5,8,IF(SUM(N84:N86)&gt;=8.5,4,0))</f>
        <v>0</v>
      </c>
      <c r="BB84" s="223">
        <f t="shared" ref="BB84" si="260">IF(SUM(O84:O86)&gt;=10.5,8,IF(SUM(O84:O86)&gt;=8.5,4,0))</f>
        <v>0</v>
      </c>
      <c r="BC84" s="223">
        <f t="shared" ref="BC84" si="261">IF(SUM(P84:P86)&gt;=10.5,8,IF(SUM(P84:P86)&gt;=8.5,4,0))</f>
        <v>0</v>
      </c>
      <c r="BD84" s="223">
        <f t="shared" ref="BD84" si="262">IF(SUM(Q84:Q86)&gt;=10.5,8,IF(SUM(Q84:Q86)&gt;=8.5,4,0))</f>
        <v>0</v>
      </c>
      <c r="BE84" s="223">
        <f t="shared" ref="BE84" si="263">IF(SUM(R84:R86)&gt;=10.5,8,IF(SUM(R84:R86)&gt;=8.5,4,0))</f>
        <v>0</v>
      </c>
      <c r="BF84" s="223">
        <f t="shared" ref="BF84" si="264">IF(SUM(S84:S86)&gt;=10.5,8,IF(SUM(S84:S86)&gt;=8.5,4,0))</f>
        <v>0</v>
      </c>
      <c r="BG84" s="223">
        <f t="shared" ref="BG84" si="265">IF(SUM(T84:T86)&gt;=10.5,8,IF(SUM(T84:T86)&gt;=8.5,4,0))</f>
        <v>0</v>
      </c>
      <c r="BH84" s="223">
        <f t="shared" ref="BH84" si="266">IF(SUM(U84:U86)&gt;=10.5,8,IF(SUM(U84:U86)&gt;=8.5,4,0))</f>
        <v>0</v>
      </c>
      <c r="BI84" s="223">
        <f t="shared" ref="BI84" si="267">IF(SUM(V84:V86)&gt;=10.5,8,IF(SUM(V84:V86)&gt;=8.5,4,0))</f>
        <v>0</v>
      </c>
      <c r="BJ84" s="223">
        <f t="shared" ref="BJ84" si="268">IF(SUM(W84:W86)&gt;=10.5,8,IF(SUM(W84:W86)&gt;=8.5,4,0))</f>
        <v>0</v>
      </c>
      <c r="BK84" s="223">
        <f t="shared" ref="BK84" si="269">IF(SUM(X84:X86)&gt;=10.5,8,IF(SUM(X84:X86)&gt;=8.5,4,0))</f>
        <v>0</v>
      </c>
      <c r="BL84" s="223">
        <f t="shared" ref="BL84" si="270">IF(SUM(Y84:Y86)&gt;=10.5,8,IF(SUM(Y84:Y86)&gt;=8.5,4,0))</f>
        <v>0</v>
      </c>
      <c r="BM84" s="223">
        <f t="shared" ref="BM84" si="271">IF(SUM(Z84:Z86)&gt;=10.5,8,IF(SUM(Z84:Z86)&gt;=8.5,4,0))</f>
        <v>0</v>
      </c>
      <c r="BN84" s="223">
        <f t="shared" ref="BN84" si="272">IF(SUM(AA84:AA86)&gt;=10.5,8,IF(SUM(AA84:AA86)&gt;=8.5,4,0))</f>
        <v>0</v>
      </c>
      <c r="BO84" s="223">
        <f t="shared" ref="BO84" si="273">IF(SUM(AB84:AB86)&gt;=10.5,8,IF(SUM(AB84:AB86)&gt;=8.5,4,0))</f>
        <v>0</v>
      </c>
      <c r="BP84" s="223">
        <f t="shared" ref="BP84" si="274">IF(SUM(AC84:AC86)&gt;=10.5,8,IF(SUM(AC84:AC86)&gt;=8.5,4,0))</f>
        <v>0</v>
      </c>
      <c r="BQ84" s="223">
        <f t="shared" ref="BQ84" si="275">IF(SUM(AD84:AD86)&gt;=10.5,8,IF(SUM(AD84:AD86)&gt;=8.5,4,0))</f>
        <v>0</v>
      </c>
      <c r="BR84" s="223">
        <f t="shared" ref="BR84" si="276">IF(SUM(AE84:AE86)&gt;=10.5,8,IF(SUM(AE84:AE86)&gt;=8.5,4,0))</f>
        <v>0</v>
      </c>
      <c r="BS84" s="223">
        <f t="shared" ref="BS84" si="277">IF(SUM(AF84:AF86)&gt;=10.5,8,IF(SUM(AF84:AF86)&gt;=8.5,4,0))</f>
        <v>0</v>
      </c>
      <c r="BT84" s="223">
        <f t="shared" ref="BT84" si="278">IF(SUM(AG84:AG86)&gt;=10.5,8,IF(SUM(AG84:AG86)&gt;=8.5,4,0))</f>
        <v>0</v>
      </c>
      <c r="BU84" s="223">
        <f t="shared" ref="BU84" si="279">IF(SUM(AH84:AH86)&gt;=10.5,8,IF(SUM(AH84:AH86)&gt;=8.5,4,0))</f>
        <v>0</v>
      </c>
    </row>
    <row r="85" ht="30.75" customHeight="1" spans="1:73">
      <c r="A85" s="145" t="s">
        <v>70</v>
      </c>
      <c r="B85" s="134"/>
      <c r="C85" s="77" t="s">
        <v>18</v>
      </c>
      <c r="D85" s="78">
        <v>4</v>
      </c>
      <c r="E85" s="78">
        <v>4</v>
      </c>
      <c r="F85" s="78">
        <v>4</v>
      </c>
      <c r="G85" s="78">
        <v>0</v>
      </c>
      <c r="H85" s="78">
        <v>0</v>
      </c>
      <c r="I85" s="78">
        <v>0</v>
      </c>
      <c r="J85" s="136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106"/>
      <c r="AJ85" s="107"/>
      <c r="AK85" s="107"/>
      <c r="AL85" s="107"/>
      <c r="AM85" s="107"/>
      <c r="AO85" s="223">
        <f t="shared" si="75"/>
        <v>0</v>
      </c>
      <c r="AP85" s="223">
        <f t="shared" si="76"/>
        <v>8</v>
      </c>
      <c r="AQ85" s="223">
        <f t="shared" ref="AQ85:BU85" si="280">IF(SUM(D85:D86)&gt;=10.5,8,IF(SUM(D85:D86)&gt;=8.5,4,0))</f>
        <v>0</v>
      </c>
      <c r="AR85" s="223">
        <f t="shared" si="280"/>
        <v>4</v>
      </c>
      <c r="AS85" s="223">
        <f t="shared" si="280"/>
        <v>4</v>
      </c>
      <c r="AT85" s="223">
        <f t="shared" si="280"/>
        <v>0</v>
      </c>
      <c r="AU85" s="223">
        <f t="shared" si="280"/>
        <v>0</v>
      </c>
      <c r="AV85" s="223">
        <f t="shared" si="280"/>
        <v>0</v>
      </c>
      <c r="AW85" s="223">
        <f t="shared" si="280"/>
        <v>0</v>
      </c>
      <c r="AX85" s="223">
        <f t="shared" si="280"/>
        <v>0</v>
      </c>
      <c r="AY85" s="223">
        <f t="shared" si="280"/>
        <v>0</v>
      </c>
      <c r="AZ85" s="223">
        <f t="shared" si="280"/>
        <v>0</v>
      </c>
      <c r="BA85" s="223">
        <f t="shared" si="280"/>
        <v>0</v>
      </c>
      <c r="BB85" s="223">
        <f t="shared" si="280"/>
        <v>0</v>
      </c>
      <c r="BC85" s="223">
        <f t="shared" si="280"/>
        <v>0</v>
      </c>
      <c r="BD85" s="223">
        <f t="shared" si="280"/>
        <v>0</v>
      </c>
      <c r="BE85" s="223">
        <f t="shared" si="280"/>
        <v>0</v>
      </c>
      <c r="BF85" s="223">
        <f t="shared" si="280"/>
        <v>0</v>
      </c>
      <c r="BG85" s="223">
        <f t="shared" si="280"/>
        <v>0</v>
      </c>
      <c r="BH85" s="223">
        <f t="shared" si="280"/>
        <v>0</v>
      </c>
      <c r="BI85" s="223">
        <f t="shared" si="280"/>
        <v>0</v>
      </c>
      <c r="BJ85" s="223">
        <f t="shared" si="280"/>
        <v>0</v>
      </c>
      <c r="BK85" s="223">
        <f t="shared" si="280"/>
        <v>0</v>
      </c>
      <c r="BL85" s="223">
        <f t="shared" si="280"/>
        <v>0</v>
      </c>
      <c r="BM85" s="223">
        <f t="shared" si="280"/>
        <v>0</v>
      </c>
      <c r="BN85" s="223">
        <f t="shared" si="280"/>
        <v>0</v>
      </c>
      <c r="BO85" s="223">
        <f t="shared" si="280"/>
        <v>0</v>
      </c>
      <c r="BP85" s="223">
        <f t="shared" si="280"/>
        <v>0</v>
      </c>
      <c r="BQ85" s="223">
        <f t="shared" si="280"/>
        <v>0</v>
      </c>
      <c r="BR85" s="223">
        <f t="shared" si="280"/>
        <v>0</v>
      </c>
      <c r="BS85" s="223">
        <f t="shared" si="280"/>
        <v>0</v>
      </c>
      <c r="BT85" s="223">
        <f t="shared" si="280"/>
        <v>0</v>
      </c>
      <c r="BU85" s="223">
        <f t="shared" si="280"/>
        <v>0</v>
      </c>
    </row>
    <row r="86" ht="30.75" customHeight="1" spans="1:73">
      <c r="A86" s="145" t="s">
        <v>70</v>
      </c>
      <c r="B86" s="135"/>
      <c r="C86" s="81" t="s">
        <v>10</v>
      </c>
      <c r="D86" s="81">
        <v>3</v>
      </c>
      <c r="E86" s="81">
        <v>5</v>
      </c>
      <c r="F86" s="81">
        <v>5</v>
      </c>
      <c r="G86" s="81">
        <v>0</v>
      </c>
      <c r="H86" s="81">
        <v>0</v>
      </c>
      <c r="I86" s="81">
        <v>0</v>
      </c>
      <c r="J86" s="136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108"/>
      <c r="AJ86" s="109"/>
      <c r="AK86" s="109"/>
      <c r="AL86" s="109"/>
      <c r="AM86" s="109"/>
      <c r="AO86" s="223">
        <f t="shared" si="75"/>
        <v>0</v>
      </c>
      <c r="AP86" s="223">
        <f t="shared" si="76"/>
        <v>0</v>
      </c>
      <c r="AQ86" s="223">
        <f t="shared" ref="AQ86:BU86" si="281">IF(SUM(D86:D86)&gt;=10.5,8,IF(SUM(D86:D86)&gt;=8.5,4,0))</f>
        <v>0</v>
      </c>
      <c r="AR86" s="223">
        <f t="shared" si="281"/>
        <v>0</v>
      </c>
      <c r="AS86" s="223">
        <f t="shared" si="281"/>
        <v>0</v>
      </c>
      <c r="AT86" s="223">
        <f t="shared" si="281"/>
        <v>0</v>
      </c>
      <c r="AU86" s="223">
        <f t="shared" si="281"/>
        <v>0</v>
      </c>
      <c r="AV86" s="223">
        <f t="shared" si="281"/>
        <v>0</v>
      </c>
      <c r="AW86" s="223">
        <f t="shared" si="281"/>
        <v>0</v>
      </c>
      <c r="AX86" s="223">
        <f t="shared" si="281"/>
        <v>0</v>
      </c>
      <c r="AY86" s="223">
        <f t="shared" si="281"/>
        <v>0</v>
      </c>
      <c r="AZ86" s="223">
        <f t="shared" si="281"/>
        <v>0</v>
      </c>
      <c r="BA86" s="223">
        <f t="shared" si="281"/>
        <v>0</v>
      </c>
      <c r="BB86" s="223">
        <f t="shared" si="281"/>
        <v>0</v>
      </c>
      <c r="BC86" s="223">
        <f t="shared" si="281"/>
        <v>0</v>
      </c>
      <c r="BD86" s="223">
        <f t="shared" si="281"/>
        <v>0</v>
      </c>
      <c r="BE86" s="223">
        <f t="shared" si="281"/>
        <v>0</v>
      </c>
      <c r="BF86" s="223">
        <f t="shared" si="281"/>
        <v>0</v>
      </c>
      <c r="BG86" s="223">
        <f t="shared" si="281"/>
        <v>0</v>
      </c>
      <c r="BH86" s="223">
        <f t="shared" si="281"/>
        <v>0</v>
      </c>
      <c r="BI86" s="223">
        <f t="shared" si="281"/>
        <v>0</v>
      </c>
      <c r="BJ86" s="223">
        <f t="shared" si="281"/>
        <v>0</v>
      </c>
      <c r="BK86" s="223">
        <f t="shared" si="281"/>
        <v>0</v>
      </c>
      <c r="BL86" s="223">
        <f t="shared" si="281"/>
        <v>0</v>
      </c>
      <c r="BM86" s="223">
        <f t="shared" si="281"/>
        <v>0</v>
      </c>
      <c r="BN86" s="223">
        <f t="shared" si="281"/>
        <v>0</v>
      </c>
      <c r="BO86" s="223">
        <f t="shared" si="281"/>
        <v>0</v>
      </c>
      <c r="BP86" s="223">
        <f t="shared" si="281"/>
        <v>0</v>
      </c>
      <c r="BQ86" s="223">
        <f t="shared" si="281"/>
        <v>0</v>
      </c>
      <c r="BR86" s="223">
        <f t="shared" si="281"/>
        <v>0</v>
      </c>
      <c r="BS86" s="223">
        <f t="shared" si="281"/>
        <v>0</v>
      </c>
      <c r="BT86" s="223">
        <f t="shared" si="281"/>
        <v>0</v>
      </c>
      <c r="BU86" s="223">
        <f t="shared" si="281"/>
        <v>0</v>
      </c>
    </row>
    <row r="87" ht="21" customHeight="1" spans="2:73">
      <c r="B87" s="139" t="s">
        <v>73</v>
      </c>
      <c r="C87" s="86"/>
      <c r="D87" s="86">
        <f t="shared" ref="D87:AH87" si="282">SUM(D6:D86)</f>
        <v>267</v>
      </c>
      <c r="E87" s="86">
        <f t="shared" si="282"/>
        <v>294</v>
      </c>
      <c r="F87" s="86">
        <f t="shared" si="282"/>
        <v>289</v>
      </c>
      <c r="G87" s="86">
        <f t="shared" si="282"/>
        <v>296</v>
      </c>
      <c r="H87" s="86">
        <f t="shared" si="282"/>
        <v>189</v>
      </c>
      <c r="I87" s="86">
        <f t="shared" si="282"/>
        <v>285</v>
      </c>
      <c r="J87" s="86">
        <f t="shared" si="282"/>
        <v>284</v>
      </c>
      <c r="K87" s="86">
        <f t="shared" si="282"/>
        <v>293</v>
      </c>
      <c r="L87" s="86">
        <f t="shared" si="282"/>
        <v>253</v>
      </c>
      <c r="M87" s="86">
        <f t="shared" si="282"/>
        <v>261.5</v>
      </c>
      <c r="N87" s="86">
        <f t="shared" si="282"/>
        <v>211</v>
      </c>
      <c r="O87" s="86">
        <f t="shared" si="282"/>
        <v>157</v>
      </c>
      <c r="P87" s="86">
        <f t="shared" si="282"/>
        <v>217</v>
      </c>
      <c r="Q87" s="86">
        <f t="shared" si="282"/>
        <v>222</v>
      </c>
      <c r="R87" s="86">
        <f t="shared" si="282"/>
        <v>218.5</v>
      </c>
      <c r="S87" s="86">
        <f t="shared" si="282"/>
        <v>253</v>
      </c>
      <c r="T87" s="86">
        <f t="shared" si="282"/>
        <v>265.5</v>
      </c>
      <c r="U87" s="86">
        <f t="shared" si="282"/>
        <v>255</v>
      </c>
      <c r="V87" s="86">
        <f t="shared" si="282"/>
        <v>28</v>
      </c>
      <c r="W87" s="86">
        <f t="shared" si="282"/>
        <v>270</v>
      </c>
      <c r="X87" s="86">
        <f t="shared" si="282"/>
        <v>272</v>
      </c>
      <c r="Y87" s="86">
        <f t="shared" si="282"/>
        <v>267</v>
      </c>
      <c r="Z87" s="86">
        <f t="shared" si="282"/>
        <v>271</v>
      </c>
      <c r="AA87" s="86">
        <f t="shared" si="282"/>
        <v>255.5</v>
      </c>
      <c r="AB87" s="86">
        <f t="shared" si="282"/>
        <v>272</v>
      </c>
      <c r="AC87" s="86">
        <f t="shared" si="282"/>
        <v>177.5</v>
      </c>
      <c r="AD87" s="86">
        <f t="shared" si="282"/>
        <v>272</v>
      </c>
      <c r="AE87" s="86">
        <f t="shared" si="282"/>
        <v>266.5</v>
      </c>
      <c r="AF87" s="86">
        <f t="shared" si="282"/>
        <v>234</v>
      </c>
      <c r="AG87" s="86">
        <f t="shared" si="282"/>
        <v>248</v>
      </c>
      <c r="AH87" s="86">
        <f t="shared" si="282"/>
        <v>0</v>
      </c>
      <c r="AI87" s="86"/>
      <c r="AJ87" s="110">
        <f>SUM(D87:AH87)</f>
        <v>7344</v>
      </c>
      <c r="AK87" s="110"/>
      <c r="AL87" s="110"/>
      <c r="AM87" s="110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  <c r="BP87" s="29"/>
      <c r="BQ87" s="29"/>
      <c r="BR87" s="29"/>
      <c r="BS87" s="29"/>
      <c r="BT87" s="29"/>
      <c r="BU87" s="29"/>
    </row>
    <row r="88" s="48" customFormat="1" ht="24" customHeight="1" spans="1:73">
      <c r="A88" s="87"/>
      <c r="B88" s="88" t="s">
        <v>74</v>
      </c>
      <c r="C88" s="89"/>
      <c r="D88" s="90">
        <v>23</v>
      </c>
      <c r="E88" s="90">
        <v>24</v>
      </c>
      <c r="F88" s="90">
        <v>23</v>
      </c>
      <c r="G88" s="90">
        <v>23</v>
      </c>
      <c r="H88" s="90">
        <v>23</v>
      </c>
      <c r="I88" s="90">
        <v>22</v>
      </c>
      <c r="J88" s="90">
        <v>22</v>
      </c>
      <c r="K88" s="90">
        <v>24</v>
      </c>
      <c r="L88" s="90">
        <v>21</v>
      </c>
      <c r="M88" s="90">
        <v>22</v>
      </c>
      <c r="N88" s="90">
        <v>21</v>
      </c>
      <c r="O88" s="90">
        <v>19</v>
      </c>
      <c r="P88" s="90">
        <v>21</v>
      </c>
      <c r="Q88" s="90">
        <v>21</v>
      </c>
      <c r="R88" s="90">
        <v>12</v>
      </c>
      <c r="S88" s="90">
        <v>20</v>
      </c>
      <c r="T88" s="90">
        <v>21</v>
      </c>
      <c r="U88" s="90">
        <v>22</v>
      </c>
      <c r="V88" s="90">
        <v>3</v>
      </c>
      <c r="W88" s="90">
        <v>21</v>
      </c>
      <c r="X88" s="90">
        <v>21</v>
      </c>
      <c r="Y88" s="90">
        <v>22</v>
      </c>
      <c r="Z88" s="90">
        <v>21</v>
      </c>
      <c r="AA88" s="90">
        <v>20</v>
      </c>
      <c r="AB88" s="90">
        <v>21</v>
      </c>
      <c r="AC88" s="90">
        <v>20</v>
      </c>
      <c r="AD88" s="90">
        <v>20</v>
      </c>
      <c r="AE88" s="90">
        <v>20</v>
      </c>
      <c r="AF88" s="90">
        <v>20</v>
      </c>
      <c r="AG88" s="90">
        <v>20</v>
      </c>
      <c r="AH88" s="90"/>
      <c r="AI88" s="90"/>
      <c r="AJ88" s="111"/>
      <c r="AK88" s="111"/>
      <c r="AL88" s="111"/>
      <c r="AM88" s="111"/>
      <c r="AO88" s="227"/>
      <c r="AP88" s="227"/>
      <c r="AQ88" s="227"/>
      <c r="AR88" s="227"/>
      <c r="AS88" s="227"/>
      <c r="AT88" s="227"/>
      <c r="AU88" s="227"/>
      <c r="AV88" s="227"/>
      <c r="AW88" s="227"/>
      <c r="AX88" s="227"/>
      <c r="AY88" s="227"/>
      <c r="AZ88" s="227"/>
      <c r="BA88" s="227"/>
      <c r="BB88" s="227"/>
      <c r="BC88" s="227"/>
      <c r="BD88" s="227"/>
      <c r="BE88" s="227"/>
      <c r="BF88" s="227"/>
      <c r="BG88" s="227"/>
      <c r="BH88" s="227"/>
      <c r="BI88" s="227"/>
      <c r="BJ88" s="227"/>
      <c r="BK88" s="227"/>
      <c r="BL88" s="227"/>
      <c r="BM88" s="227"/>
      <c r="BN88" s="227"/>
      <c r="BO88" s="227"/>
      <c r="BP88" s="227"/>
      <c r="BQ88" s="227"/>
      <c r="BR88" s="227"/>
      <c r="BS88" s="227"/>
      <c r="BT88" s="227"/>
      <c r="BU88" s="227"/>
    </row>
    <row r="89" ht="21" customHeight="1" spans="1:73">
      <c r="A89" s="53"/>
      <c r="B89" s="224" t="s">
        <v>75</v>
      </c>
      <c r="C89" s="225"/>
      <c r="D89" s="225"/>
      <c r="E89" s="225"/>
      <c r="F89" s="225"/>
      <c r="G89" s="225"/>
      <c r="H89" s="225"/>
      <c r="I89" s="225"/>
      <c r="J89" s="225"/>
      <c r="K89" s="225"/>
      <c r="L89" s="225"/>
      <c r="M89" s="225"/>
      <c r="N89" s="225"/>
      <c r="O89" s="225"/>
      <c r="P89" s="225"/>
      <c r="Q89" s="225"/>
      <c r="R89" s="225"/>
      <c r="S89" s="225"/>
      <c r="T89" s="225"/>
      <c r="U89" s="225"/>
      <c r="V89" s="225"/>
      <c r="W89" s="225"/>
      <c r="X89" s="225"/>
      <c r="Y89" s="225"/>
      <c r="Z89" s="225"/>
      <c r="AA89" s="225"/>
      <c r="AB89" s="225"/>
      <c r="AC89" s="225"/>
      <c r="AD89" s="225"/>
      <c r="AE89" s="225"/>
      <c r="AF89" s="225"/>
      <c r="AG89" s="225"/>
      <c r="AH89" s="225"/>
      <c r="AI89" s="225"/>
      <c r="AJ89" s="225"/>
      <c r="AK89" s="225"/>
      <c r="AL89" s="225"/>
      <c r="AM89" s="226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29"/>
      <c r="BN89" s="29"/>
      <c r="BO89" s="29"/>
      <c r="BP89" s="29"/>
      <c r="BQ89" s="29"/>
      <c r="BR89" s="29"/>
      <c r="BS89" s="29"/>
      <c r="BT89" s="29"/>
      <c r="BU89" s="29"/>
    </row>
    <row r="90" spans="41:73"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29"/>
      <c r="BQ90" s="29"/>
      <c r="BR90" s="29"/>
      <c r="BS90" s="29"/>
      <c r="BT90" s="29"/>
      <c r="BU90" s="29"/>
    </row>
    <row r="91" spans="41:73"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  <c r="BQ91" s="29"/>
      <c r="BR91" s="29"/>
      <c r="BS91" s="29"/>
      <c r="BT91" s="29"/>
      <c r="BU91" s="29"/>
    </row>
    <row r="92" spans="41:73"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  <c r="BP92" s="29"/>
      <c r="BQ92" s="29"/>
      <c r="BR92" s="29"/>
      <c r="BS92" s="29"/>
      <c r="BT92" s="29"/>
      <c r="BU92" s="29"/>
    </row>
    <row r="93" spans="41:73"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  <c r="BE93" s="29"/>
      <c r="BF93" s="29"/>
      <c r="BG93" s="29"/>
      <c r="BH93" s="29"/>
      <c r="BI93" s="29"/>
      <c r="BJ93" s="29"/>
      <c r="BK93" s="29"/>
      <c r="BL93" s="29"/>
      <c r="BM93" s="29"/>
      <c r="BN93" s="29"/>
      <c r="BO93" s="29"/>
      <c r="BP93" s="29"/>
      <c r="BQ93" s="29"/>
      <c r="BR93" s="29"/>
      <c r="BS93" s="29"/>
      <c r="BT93" s="29"/>
      <c r="BU93" s="29"/>
    </row>
    <row r="94" spans="41:73"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  <c r="BQ94" s="29"/>
      <c r="BR94" s="29"/>
      <c r="BS94" s="29"/>
      <c r="BT94" s="29"/>
      <c r="BU94" s="29"/>
    </row>
    <row r="95" spans="41:73"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/>
      <c r="BU95" s="29"/>
    </row>
    <row r="96" spans="41:73"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  <c r="BE96" s="29"/>
      <c r="BF96" s="29"/>
      <c r="BG96" s="29"/>
      <c r="BH96" s="29"/>
      <c r="BI96" s="29"/>
      <c r="BJ96" s="29"/>
      <c r="BK96" s="29"/>
      <c r="BL96" s="29"/>
      <c r="BM96" s="29"/>
      <c r="BN96" s="29"/>
      <c r="BO96" s="29"/>
      <c r="BP96" s="29"/>
      <c r="BQ96" s="29"/>
      <c r="BR96" s="29"/>
      <c r="BS96" s="29"/>
      <c r="BT96" s="29"/>
      <c r="BU96" s="29"/>
    </row>
    <row r="97" spans="41:73"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  <c r="BB97" s="29"/>
      <c r="BC97" s="29"/>
      <c r="BD97" s="29"/>
      <c r="BE97" s="29"/>
      <c r="BF97" s="29"/>
      <c r="BG97" s="29"/>
      <c r="BH97" s="29"/>
      <c r="BI97" s="29"/>
      <c r="BJ97" s="29"/>
      <c r="BK97" s="29"/>
      <c r="BL97" s="29"/>
      <c r="BM97" s="29"/>
      <c r="BN97" s="29"/>
      <c r="BO97" s="29"/>
      <c r="BP97" s="29"/>
      <c r="BQ97" s="29"/>
      <c r="BR97" s="29"/>
      <c r="BS97" s="29"/>
      <c r="BT97" s="29"/>
      <c r="BU97" s="29"/>
    </row>
    <row r="98" spans="41:73"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  <c r="BB98" s="29"/>
      <c r="BC98" s="29"/>
      <c r="BD98" s="29"/>
      <c r="BE98" s="29"/>
      <c r="BF98" s="29"/>
      <c r="BG98" s="29"/>
      <c r="BH98" s="29"/>
      <c r="BI98" s="29"/>
      <c r="BJ98" s="29"/>
      <c r="BK98" s="29"/>
      <c r="BL98" s="29"/>
      <c r="BM98" s="29"/>
      <c r="BN98" s="29"/>
      <c r="BO98" s="29"/>
      <c r="BP98" s="29"/>
      <c r="BQ98" s="29"/>
      <c r="BR98" s="29"/>
      <c r="BS98" s="29"/>
      <c r="BT98" s="29"/>
      <c r="BU98" s="29"/>
    </row>
    <row r="99" spans="41:73"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  <c r="BN99" s="29"/>
      <c r="BO99" s="29"/>
      <c r="BP99" s="29"/>
      <c r="BQ99" s="29"/>
      <c r="BR99" s="29"/>
      <c r="BS99" s="29"/>
      <c r="BT99" s="29"/>
      <c r="BU99" s="29"/>
    </row>
    <row r="100" spans="41:73"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</row>
    <row r="101" spans="41:73"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  <c r="BH101" s="29"/>
      <c r="BI101" s="29"/>
      <c r="BJ101" s="29"/>
      <c r="BK101" s="29"/>
      <c r="BL101" s="29"/>
      <c r="BM101" s="29"/>
      <c r="BN101" s="29"/>
      <c r="BO101" s="29"/>
      <c r="BP101" s="29"/>
      <c r="BQ101" s="29"/>
      <c r="BR101" s="29"/>
      <c r="BS101" s="29"/>
      <c r="BT101" s="29"/>
      <c r="BU101" s="29"/>
    </row>
    <row r="102" spans="41:73"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29"/>
      <c r="BT102" s="29"/>
      <c r="BU102" s="29"/>
    </row>
    <row r="103" spans="41:73"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  <c r="BE103" s="29"/>
      <c r="BF103" s="29"/>
      <c r="BG103" s="29"/>
      <c r="BH103" s="29"/>
      <c r="BI103" s="29"/>
      <c r="BJ103" s="29"/>
      <c r="BK103" s="29"/>
      <c r="BL103" s="29"/>
      <c r="BM103" s="29"/>
      <c r="BN103" s="29"/>
      <c r="BO103" s="29"/>
      <c r="BP103" s="29"/>
      <c r="BQ103" s="29"/>
      <c r="BR103" s="29"/>
      <c r="BS103" s="29"/>
      <c r="BT103" s="29"/>
      <c r="BU103" s="29"/>
    </row>
    <row r="104" spans="41:73"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  <c r="BE104" s="29"/>
      <c r="BF104" s="29"/>
      <c r="BG104" s="29"/>
      <c r="BH104" s="29"/>
      <c r="BI104" s="29"/>
      <c r="BJ104" s="29"/>
      <c r="BK104" s="29"/>
      <c r="BL104" s="29"/>
      <c r="BM104" s="29"/>
      <c r="BN104" s="29"/>
      <c r="BO104" s="29"/>
      <c r="BP104" s="29"/>
      <c r="BQ104" s="29"/>
      <c r="BR104" s="29"/>
      <c r="BS104" s="29"/>
      <c r="BT104" s="29"/>
      <c r="BU104" s="29"/>
    </row>
    <row r="105" spans="41:73"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  <c r="BP105" s="29"/>
      <c r="BQ105" s="29"/>
      <c r="BR105" s="29"/>
      <c r="BS105" s="29"/>
      <c r="BT105" s="29"/>
      <c r="BU105" s="29"/>
    </row>
    <row r="106" spans="41:73"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  <c r="BE106" s="29"/>
      <c r="BF106" s="29"/>
      <c r="BG106" s="29"/>
      <c r="BH106" s="29"/>
      <c r="BI106" s="29"/>
      <c r="BJ106" s="29"/>
      <c r="BK106" s="29"/>
      <c r="BL106" s="29"/>
      <c r="BM106" s="29"/>
      <c r="BN106" s="29"/>
      <c r="BO106" s="29"/>
      <c r="BP106" s="29"/>
      <c r="BQ106" s="29"/>
      <c r="BR106" s="29"/>
      <c r="BS106" s="29"/>
      <c r="BT106" s="29"/>
      <c r="BU106" s="29"/>
    </row>
    <row r="107" spans="41:73"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  <c r="BE107" s="29"/>
      <c r="BF107" s="29"/>
      <c r="BG107" s="29"/>
      <c r="BH107" s="29"/>
      <c r="BI107" s="29"/>
      <c r="BJ107" s="29"/>
      <c r="BK107" s="29"/>
      <c r="BL107" s="29"/>
      <c r="BM107" s="29"/>
      <c r="BN107" s="29"/>
      <c r="BO107" s="29"/>
      <c r="BP107" s="29"/>
      <c r="BQ107" s="29"/>
      <c r="BR107" s="29"/>
      <c r="BS107" s="29"/>
      <c r="BT107" s="29"/>
      <c r="BU107" s="29"/>
    </row>
    <row r="108" spans="41:73"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  <c r="BE108" s="29"/>
      <c r="BF108" s="29"/>
      <c r="BG108" s="29"/>
      <c r="BH108" s="29"/>
      <c r="BI108" s="29"/>
      <c r="BJ108" s="29"/>
      <c r="BK108" s="29"/>
      <c r="BL108" s="29"/>
      <c r="BM108" s="29"/>
      <c r="BN108" s="29"/>
      <c r="BO108" s="29"/>
      <c r="BP108" s="29"/>
      <c r="BQ108" s="29"/>
      <c r="BR108" s="29"/>
      <c r="BS108" s="29"/>
      <c r="BT108" s="29"/>
      <c r="BU108" s="29"/>
    </row>
    <row r="109" spans="41:73"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  <c r="BE109" s="29"/>
      <c r="BF109" s="29"/>
      <c r="BG109" s="29"/>
      <c r="BH109" s="29"/>
      <c r="BI109" s="29"/>
      <c r="BJ109" s="29"/>
      <c r="BK109" s="29"/>
      <c r="BL109" s="29"/>
      <c r="BM109" s="29"/>
      <c r="BN109" s="29"/>
      <c r="BO109" s="29"/>
      <c r="BP109" s="29"/>
      <c r="BQ109" s="29"/>
      <c r="BR109" s="29"/>
      <c r="BS109" s="29"/>
      <c r="BT109" s="29"/>
      <c r="BU109" s="29"/>
    </row>
    <row r="110" spans="41:73"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  <c r="BE110" s="29"/>
      <c r="BF110" s="29"/>
      <c r="BG110" s="29"/>
      <c r="BH110" s="29"/>
      <c r="BI110" s="29"/>
      <c r="BJ110" s="29"/>
      <c r="BK110" s="29"/>
      <c r="BL110" s="29"/>
      <c r="BM110" s="29"/>
      <c r="BN110" s="29"/>
      <c r="BO110" s="29"/>
      <c r="BP110" s="29"/>
      <c r="BQ110" s="29"/>
      <c r="BR110" s="29"/>
      <c r="BS110" s="29"/>
      <c r="BT110" s="29"/>
      <c r="BU110" s="29"/>
    </row>
    <row r="111" spans="41:73"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  <c r="BE111" s="29"/>
      <c r="BF111" s="29"/>
      <c r="BG111" s="29"/>
      <c r="BH111" s="29"/>
      <c r="BI111" s="29"/>
      <c r="BJ111" s="29"/>
      <c r="BK111" s="29"/>
      <c r="BL111" s="29"/>
      <c r="BM111" s="29"/>
      <c r="BN111" s="29"/>
      <c r="BO111" s="29"/>
      <c r="BP111" s="29"/>
      <c r="BQ111" s="29"/>
      <c r="BR111" s="29"/>
      <c r="BS111" s="29"/>
      <c r="BT111" s="29"/>
      <c r="BU111" s="29"/>
    </row>
    <row r="112" spans="41:73"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  <c r="BE112" s="29"/>
      <c r="BF112" s="29"/>
      <c r="BG112" s="29"/>
      <c r="BH112" s="29"/>
      <c r="BI112" s="29"/>
      <c r="BJ112" s="29"/>
      <c r="BK112" s="29"/>
      <c r="BL112" s="29"/>
      <c r="BM112" s="29"/>
      <c r="BN112" s="29"/>
      <c r="BO112" s="29"/>
      <c r="BP112" s="29"/>
      <c r="BQ112" s="29"/>
      <c r="BR112" s="29"/>
      <c r="BS112" s="29"/>
      <c r="BT112" s="29"/>
      <c r="BU112" s="29"/>
    </row>
    <row r="113" spans="41:73"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  <c r="BE113" s="29"/>
      <c r="BF113" s="29"/>
      <c r="BG113" s="29"/>
      <c r="BH113" s="29"/>
      <c r="BI113" s="29"/>
      <c r="BJ113" s="29"/>
      <c r="BK113" s="29"/>
      <c r="BL113" s="29"/>
      <c r="BM113" s="29"/>
      <c r="BN113" s="29"/>
      <c r="BO113" s="29"/>
      <c r="BP113" s="29"/>
      <c r="BQ113" s="29"/>
      <c r="BR113" s="29"/>
      <c r="BS113" s="29"/>
      <c r="BT113" s="29"/>
      <c r="BU113" s="29"/>
    </row>
    <row r="114" spans="41:73"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  <c r="BE114" s="29"/>
      <c r="BF114" s="29"/>
      <c r="BG114" s="29"/>
      <c r="BH114" s="29"/>
      <c r="BI114" s="29"/>
      <c r="BJ114" s="29"/>
      <c r="BK114" s="29"/>
      <c r="BL114" s="29"/>
      <c r="BM114" s="29"/>
      <c r="BN114" s="29"/>
      <c r="BO114" s="29"/>
      <c r="BP114" s="29"/>
      <c r="BQ114" s="29"/>
      <c r="BR114" s="29"/>
      <c r="BS114" s="29"/>
      <c r="BT114" s="29"/>
      <c r="BU114" s="29"/>
    </row>
    <row r="115" spans="41:73"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  <c r="BE115" s="29"/>
      <c r="BF115" s="29"/>
      <c r="BG115" s="29"/>
      <c r="BH115" s="29"/>
      <c r="BI115" s="29"/>
      <c r="BJ115" s="29"/>
      <c r="BK115" s="29"/>
      <c r="BL115" s="29"/>
      <c r="BM115" s="29"/>
      <c r="BN115" s="29"/>
      <c r="BO115" s="29"/>
      <c r="BP115" s="29"/>
      <c r="BQ115" s="29"/>
      <c r="BR115" s="29"/>
      <c r="BS115" s="29"/>
      <c r="BT115" s="29"/>
      <c r="BU115" s="29"/>
    </row>
    <row r="116" spans="41:73"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9"/>
      <c r="BQ116" s="29"/>
      <c r="BR116" s="29"/>
      <c r="BS116" s="29"/>
      <c r="BT116" s="29"/>
      <c r="BU116" s="29"/>
    </row>
    <row r="117" spans="41:73"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  <c r="BE117" s="29"/>
      <c r="BF117" s="29"/>
      <c r="BG117" s="29"/>
      <c r="BH117" s="29"/>
      <c r="BI117" s="29"/>
      <c r="BJ117" s="29"/>
      <c r="BK117" s="29"/>
      <c r="BL117" s="29"/>
      <c r="BM117" s="29"/>
      <c r="BN117" s="29"/>
      <c r="BO117" s="29"/>
      <c r="BP117" s="29"/>
      <c r="BQ117" s="29"/>
      <c r="BR117" s="29"/>
      <c r="BS117" s="29"/>
      <c r="BT117" s="29"/>
      <c r="BU117" s="29"/>
    </row>
    <row r="118" spans="41:73"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  <c r="BE118" s="29"/>
      <c r="BF118" s="29"/>
      <c r="BG118" s="29"/>
      <c r="BH118" s="29"/>
      <c r="BI118" s="29"/>
      <c r="BJ118" s="29"/>
      <c r="BK118" s="29"/>
      <c r="BL118" s="29"/>
      <c r="BM118" s="29"/>
      <c r="BN118" s="29"/>
      <c r="BO118" s="29"/>
      <c r="BP118" s="29"/>
      <c r="BQ118" s="29"/>
      <c r="BR118" s="29"/>
      <c r="BS118" s="29"/>
      <c r="BT118" s="29"/>
      <c r="BU118" s="29"/>
    </row>
    <row r="119" spans="41:73"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  <c r="BE119" s="29"/>
      <c r="BF119" s="29"/>
      <c r="BG119" s="29"/>
      <c r="BH119" s="29"/>
      <c r="BI119" s="29"/>
      <c r="BJ119" s="29"/>
      <c r="BK119" s="29"/>
      <c r="BL119" s="29"/>
      <c r="BM119" s="29"/>
      <c r="BN119" s="29"/>
      <c r="BO119" s="29"/>
      <c r="BP119" s="29"/>
      <c r="BQ119" s="29"/>
      <c r="BR119" s="29"/>
      <c r="BS119" s="29"/>
      <c r="BT119" s="29"/>
      <c r="BU119" s="29"/>
    </row>
    <row r="120" spans="41:73"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  <c r="BE120" s="29"/>
      <c r="BF120" s="29"/>
      <c r="BG120" s="29"/>
      <c r="BH120" s="29"/>
      <c r="BI120" s="29"/>
      <c r="BJ120" s="29"/>
      <c r="BK120" s="29"/>
      <c r="BL120" s="29"/>
      <c r="BM120" s="29"/>
      <c r="BN120" s="29"/>
      <c r="BO120" s="29"/>
      <c r="BP120" s="29"/>
      <c r="BQ120" s="29"/>
      <c r="BR120" s="29"/>
      <c r="BS120" s="29"/>
      <c r="BT120" s="29"/>
      <c r="BU120" s="29"/>
    </row>
    <row r="121" spans="41:73"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  <c r="BE121" s="29"/>
      <c r="BF121" s="29"/>
      <c r="BG121" s="29"/>
      <c r="BH121" s="29"/>
      <c r="BI121" s="29"/>
      <c r="BJ121" s="29"/>
      <c r="BK121" s="29"/>
      <c r="BL121" s="29"/>
      <c r="BM121" s="29"/>
      <c r="BN121" s="29"/>
      <c r="BO121" s="29"/>
      <c r="BP121" s="29"/>
      <c r="BQ121" s="29"/>
      <c r="BR121" s="29"/>
      <c r="BS121" s="29"/>
      <c r="BT121" s="29"/>
      <c r="BU121" s="29"/>
    </row>
    <row r="122" spans="41:73"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  <c r="BE122" s="29"/>
      <c r="BF122" s="29"/>
      <c r="BG122" s="29"/>
      <c r="BH122" s="29"/>
      <c r="BI122" s="29"/>
      <c r="BJ122" s="29"/>
      <c r="BK122" s="29"/>
      <c r="BL122" s="29"/>
      <c r="BM122" s="29"/>
      <c r="BN122" s="29"/>
      <c r="BO122" s="29"/>
      <c r="BP122" s="29"/>
      <c r="BQ122" s="29"/>
      <c r="BR122" s="29"/>
      <c r="BS122" s="29"/>
      <c r="BT122" s="29"/>
      <c r="BU122" s="29"/>
    </row>
    <row r="123" spans="41:73"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  <c r="BE123" s="29"/>
      <c r="BF123" s="29"/>
      <c r="BG123" s="29"/>
      <c r="BH123" s="29"/>
      <c r="BI123" s="29"/>
      <c r="BJ123" s="29"/>
      <c r="BK123" s="29"/>
      <c r="BL123" s="29"/>
      <c r="BM123" s="29"/>
      <c r="BN123" s="29"/>
      <c r="BO123" s="29"/>
      <c r="BP123" s="29"/>
      <c r="BQ123" s="29"/>
      <c r="BR123" s="29"/>
      <c r="BS123" s="29"/>
      <c r="BT123" s="29"/>
      <c r="BU123" s="29"/>
    </row>
    <row r="124" spans="41:73"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  <c r="BE124" s="29"/>
      <c r="BF124" s="29"/>
      <c r="BG124" s="29"/>
      <c r="BH124" s="29"/>
      <c r="BI124" s="29"/>
      <c r="BJ124" s="29"/>
      <c r="BK124" s="29"/>
      <c r="BL124" s="29"/>
      <c r="BM124" s="29"/>
      <c r="BN124" s="29"/>
      <c r="BO124" s="29"/>
      <c r="BP124" s="29"/>
      <c r="BQ124" s="29"/>
      <c r="BR124" s="29"/>
      <c r="BS124" s="29"/>
      <c r="BT124" s="29"/>
      <c r="BU124" s="29"/>
    </row>
    <row r="125" spans="41:73"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  <c r="BE125" s="29"/>
      <c r="BF125" s="29"/>
      <c r="BG125" s="29"/>
      <c r="BH125" s="29"/>
      <c r="BI125" s="29"/>
      <c r="BJ125" s="29"/>
      <c r="BK125" s="29"/>
      <c r="BL125" s="29"/>
      <c r="BM125" s="29"/>
      <c r="BN125" s="29"/>
      <c r="BO125" s="29"/>
      <c r="BP125" s="29"/>
      <c r="BQ125" s="29"/>
      <c r="BR125" s="29"/>
      <c r="BS125" s="29"/>
      <c r="BT125" s="29"/>
      <c r="BU125" s="29"/>
    </row>
    <row r="126" spans="41:73"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  <c r="BE126" s="29"/>
      <c r="BF126" s="29"/>
      <c r="BG126" s="29"/>
      <c r="BH126" s="29"/>
      <c r="BI126" s="29"/>
      <c r="BJ126" s="29"/>
      <c r="BK126" s="29"/>
      <c r="BL126" s="29"/>
      <c r="BM126" s="29"/>
      <c r="BN126" s="29"/>
      <c r="BO126" s="29"/>
      <c r="BP126" s="29"/>
      <c r="BQ126" s="29"/>
      <c r="BR126" s="29"/>
      <c r="BS126" s="29"/>
      <c r="BT126" s="29"/>
      <c r="BU126" s="29"/>
    </row>
    <row r="127" spans="41:73"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  <c r="BE127" s="29"/>
      <c r="BF127" s="29"/>
      <c r="BG127" s="29"/>
      <c r="BH127" s="29"/>
      <c r="BI127" s="29"/>
      <c r="BJ127" s="29"/>
      <c r="BK127" s="29"/>
      <c r="BL127" s="29"/>
      <c r="BM127" s="29"/>
      <c r="BN127" s="29"/>
      <c r="BO127" s="29"/>
      <c r="BP127" s="29"/>
      <c r="BQ127" s="29"/>
      <c r="BR127" s="29"/>
      <c r="BS127" s="29"/>
      <c r="BT127" s="29"/>
      <c r="BU127" s="29"/>
    </row>
    <row r="128" spans="41:73"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  <c r="BE128" s="29"/>
      <c r="BF128" s="29"/>
      <c r="BG128" s="29"/>
      <c r="BH128" s="29"/>
      <c r="BI128" s="29"/>
      <c r="BJ128" s="29"/>
      <c r="BK128" s="29"/>
      <c r="BL128" s="29"/>
      <c r="BM128" s="29"/>
      <c r="BN128" s="29"/>
      <c r="BO128" s="29"/>
      <c r="BP128" s="29"/>
      <c r="BQ128" s="29"/>
      <c r="BR128" s="29"/>
      <c r="BS128" s="29"/>
      <c r="BT128" s="29"/>
      <c r="BU128" s="29"/>
    </row>
    <row r="129" spans="41:73"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  <c r="BE129" s="29"/>
      <c r="BF129" s="29"/>
      <c r="BG129" s="29"/>
      <c r="BH129" s="29"/>
      <c r="BI129" s="29"/>
      <c r="BJ129" s="29"/>
      <c r="BK129" s="29"/>
      <c r="BL129" s="29"/>
      <c r="BM129" s="29"/>
      <c r="BN129" s="29"/>
      <c r="BO129" s="29"/>
      <c r="BP129" s="29"/>
      <c r="BQ129" s="29"/>
      <c r="BR129" s="29"/>
      <c r="BS129" s="29"/>
      <c r="BT129" s="29"/>
      <c r="BU129" s="29"/>
    </row>
    <row r="130" spans="41:73"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29"/>
      <c r="BF130" s="29"/>
      <c r="BG130" s="29"/>
      <c r="BH130" s="29"/>
      <c r="BI130" s="29"/>
      <c r="BJ130" s="29"/>
      <c r="BK130" s="29"/>
      <c r="BL130" s="29"/>
      <c r="BM130" s="29"/>
      <c r="BN130" s="29"/>
      <c r="BO130" s="29"/>
      <c r="BP130" s="29"/>
      <c r="BQ130" s="29"/>
      <c r="BR130" s="29"/>
      <c r="BS130" s="29"/>
      <c r="BT130" s="29"/>
      <c r="BU130" s="29"/>
    </row>
    <row r="131" spans="41:73"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  <c r="BE131" s="29"/>
      <c r="BF131" s="29"/>
      <c r="BG131" s="29"/>
      <c r="BH131" s="29"/>
      <c r="BI131" s="29"/>
      <c r="BJ131" s="29"/>
      <c r="BK131" s="29"/>
      <c r="BL131" s="29"/>
      <c r="BM131" s="29"/>
      <c r="BN131" s="29"/>
      <c r="BO131" s="29"/>
      <c r="BP131" s="29"/>
      <c r="BQ131" s="29"/>
      <c r="BR131" s="29"/>
      <c r="BS131" s="29"/>
      <c r="BT131" s="29"/>
      <c r="BU131" s="29"/>
    </row>
    <row r="132" spans="41:73"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  <c r="BE132" s="29"/>
      <c r="BF132" s="29"/>
      <c r="BG132" s="29"/>
      <c r="BH132" s="29"/>
      <c r="BI132" s="29"/>
      <c r="BJ132" s="29"/>
      <c r="BK132" s="29"/>
      <c r="BL132" s="29"/>
      <c r="BM132" s="29"/>
      <c r="BN132" s="29"/>
      <c r="BO132" s="29"/>
      <c r="BP132" s="29"/>
      <c r="BQ132" s="29"/>
      <c r="BR132" s="29"/>
      <c r="BS132" s="29"/>
      <c r="BT132" s="29"/>
      <c r="BU132" s="29"/>
    </row>
    <row r="133" spans="41:73"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  <c r="BE133" s="29"/>
      <c r="BF133" s="29"/>
      <c r="BG133" s="29"/>
      <c r="BH133" s="29"/>
      <c r="BI133" s="29"/>
      <c r="BJ133" s="29"/>
      <c r="BK133" s="29"/>
      <c r="BL133" s="29"/>
      <c r="BM133" s="29"/>
      <c r="BN133" s="29"/>
      <c r="BO133" s="29"/>
      <c r="BP133" s="29"/>
      <c r="BQ133" s="29"/>
      <c r="BR133" s="29"/>
      <c r="BS133" s="29"/>
      <c r="BT133" s="29"/>
      <c r="BU133" s="29"/>
    </row>
    <row r="134" spans="41:73">
      <c r="AO134" s="29"/>
      <c r="AP134" s="29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  <c r="BA134" s="29"/>
      <c r="BB134" s="29"/>
      <c r="BC134" s="29"/>
      <c r="BD134" s="29"/>
      <c r="BE134" s="29"/>
      <c r="BF134" s="29"/>
      <c r="BG134" s="29"/>
      <c r="BH134" s="29"/>
      <c r="BI134" s="29"/>
      <c r="BJ134" s="29"/>
      <c r="BK134" s="29"/>
      <c r="BL134" s="29"/>
      <c r="BM134" s="29"/>
      <c r="BN134" s="29"/>
      <c r="BO134" s="29"/>
      <c r="BP134" s="29"/>
      <c r="BQ134" s="29"/>
      <c r="BR134" s="29"/>
      <c r="BS134" s="29"/>
      <c r="BT134" s="29"/>
      <c r="BU134" s="29"/>
    </row>
    <row r="135" spans="41:73"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  <c r="BA135" s="29"/>
      <c r="BB135" s="29"/>
      <c r="BC135" s="29"/>
      <c r="BD135" s="29"/>
      <c r="BE135" s="29"/>
      <c r="BF135" s="29"/>
      <c r="BG135" s="29"/>
      <c r="BH135" s="29"/>
      <c r="BI135" s="29"/>
      <c r="BJ135" s="29"/>
      <c r="BK135" s="29"/>
      <c r="BL135" s="29"/>
      <c r="BM135" s="29"/>
      <c r="BN135" s="29"/>
      <c r="BO135" s="29"/>
      <c r="BP135" s="29"/>
      <c r="BQ135" s="29"/>
      <c r="BR135" s="29"/>
      <c r="BS135" s="29"/>
      <c r="BT135" s="29"/>
      <c r="BU135" s="29"/>
    </row>
    <row r="136" spans="41:73">
      <c r="AO136" s="29"/>
      <c r="AP136" s="29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  <c r="BA136" s="29"/>
      <c r="BB136" s="29"/>
      <c r="BC136" s="29"/>
      <c r="BD136" s="29"/>
      <c r="BE136" s="29"/>
      <c r="BF136" s="29"/>
      <c r="BG136" s="29"/>
      <c r="BH136" s="29"/>
      <c r="BI136" s="29"/>
      <c r="BJ136" s="29"/>
      <c r="BK136" s="29"/>
      <c r="BL136" s="29"/>
      <c r="BM136" s="29"/>
      <c r="BN136" s="29"/>
      <c r="BO136" s="29"/>
      <c r="BP136" s="29"/>
      <c r="BQ136" s="29"/>
      <c r="BR136" s="29"/>
      <c r="BS136" s="29"/>
      <c r="BT136" s="29"/>
      <c r="BU136" s="29"/>
    </row>
    <row r="137" spans="41:73">
      <c r="AO137" s="29"/>
      <c r="AP137" s="29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  <c r="BA137" s="29"/>
      <c r="BB137" s="29"/>
      <c r="BC137" s="29"/>
      <c r="BD137" s="29"/>
      <c r="BE137" s="29"/>
      <c r="BF137" s="29"/>
      <c r="BG137" s="29"/>
      <c r="BH137" s="29"/>
      <c r="BI137" s="29"/>
      <c r="BJ137" s="29"/>
      <c r="BK137" s="29"/>
      <c r="BL137" s="29"/>
      <c r="BM137" s="29"/>
      <c r="BN137" s="29"/>
      <c r="BO137" s="29"/>
      <c r="BP137" s="29"/>
      <c r="BQ137" s="29"/>
      <c r="BR137" s="29"/>
      <c r="BS137" s="29"/>
      <c r="BT137" s="29"/>
      <c r="BU137" s="29"/>
    </row>
    <row r="138" spans="41:73"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  <c r="BB138" s="29"/>
      <c r="BC138" s="29"/>
      <c r="BD138" s="29"/>
      <c r="BE138" s="29"/>
      <c r="BF138" s="29"/>
      <c r="BG138" s="29"/>
      <c r="BH138" s="29"/>
      <c r="BI138" s="29"/>
      <c r="BJ138" s="29"/>
      <c r="BK138" s="29"/>
      <c r="BL138" s="29"/>
      <c r="BM138" s="29"/>
      <c r="BN138" s="29"/>
      <c r="BO138" s="29"/>
      <c r="BP138" s="29"/>
      <c r="BQ138" s="29"/>
      <c r="BR138" s="29"/>
      <c r="BS138" s="29"/>
      <c r="BT138" s="29"/>
      <c r="BU138" s="29"/>
    </row>
    <row r="139" spans="41:73"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  <c r="BB139" s="29"/>
      <c r="BC139" s="29"/>
      <c r="BD139" s="29"/>
      <c r="BE139" s="29"/>
      <c r="BF139" s="29"/>
      <c r="BG139" s="29"/>
      <c r="BH139" s="29"/>
      <c r="BI139" s="29"/>
      <c r="BJ139" s="29"/>
      <c r="BK139" s="29"/>
      <c r="BL139" s="29"/>
      <c r="BM139" s="29"/>
      <c r="BN139" s="29"/>
      <c r="BO139" s="29"/>
      <c r="BP139" s="29"/>
      <c r="BQ139" s="29"/>
      <c r="BR139" s="29"/>
      <c r="BS139" s="29"/>
      <c r="BT139" s="29"/>
      <c r="BU139" s="29"/>
    </row>
    <row r="140" spans="41:73"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  <c r="BB140" s="29"/>
      <c r="BC140" s="29"/>
      <c r="BD140" s="29"/>
      <c r="BE140" s="29"/>
      <c r="BF140" s="29"/>
      <c r="BG140" s="29"/>
      <c r="BH140" s="29"/>
      <c r="BI140" s="29"/>
      <c r="BJ140" s="29"/>
      <c r="BK140" s="29"/>
      <c r="BL140" s="29"/>
      <c r="BM140" s="29"/>
      <c r="BN140" s="29"/>
      <c r="BO140" s="29"/>
      <c r="BP140" s="29"/>
      <c r="BQ140" s="29"/>
      <c r="BR140" s="29"/>
      <c r="BS140" s="29"/>
      <c r="BT140" s="29"/>
      <c r="BU140" s="29"/>
    </row>
    <row r="141" spans="41:73"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  <c r="BB141" s="29"/>
      <c r="BC141" s="29"/>
      <c r="BD141" s="29"/>
      <c r="BE141" s="29"/>
      <c r="BF141" s="29"/>
      <c r="BG141" s="29"/>
      <c r="BH141" s="29"/>
      <c r="BI141" s="29"/>
      <c r="BJ141" s="29"/>
      <c r="BK141" s="29"/>
      <c r="BL141" s="29"/>
      <c r="BM141" s="29"/>
      <c r="BN141" s="29"/>
      <c r="BO141" s="29"/>
      <c r="BP141" s="29"/>
      <c r="BQ141" s="29"/>
      <c r="BR141" s="29"/>
      <c r="BS141" s="29"/>
      <c r="BT141" s="29"/>
      <c r="BU141" s="29"/>
    </row>
    <row r="142" spans="41:73"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  <c r="BB142" s="29"/>
      <c r="BC142" s="29"/>
      <c r="BD142" s="29"/>
      <c r="BE142" s="29"/>
      <c r="BF142" s="29"/>
      <c r="BG142" s="29"/>
      <c r="BH142" s="29"/>
      <c r="BI142" s="29"/>
      <c r="BJ142" s="29"/>
      <c r="BK142" s="29"/>
      <c r="BL142" s="29"/>
      <c r="BM142" s="29"/>
      <c r="BN142" s="29"/>
      <c r="BO142" s="29"/>
      <c r="BP142" s="29"/>
      <c r="BQ142" s="29"/>
      <c r="BR142" s="29"/>
      <c r="BS142" s="29"/>
      <c r="BT142" s="29"/>
      <c r="BU142" s="29"/>
    </row>
    <row r="143" spans="41:73"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  <c r="BB143" s="29"/>
      <c r="BC143" s="29"/>
      <c r="BD143" s="29"/>
      <c r="BE143" s="29"/>
      <c r="BF143" s="29"/>
      <c r="BG143" s="29"/>
      <c r="BH143" s="29"/>
      <c r="BI143" s="29"/>
      <c r="BJ143" s="29"/>
      <c r="BK143" s="29"/>
      <c r="BL143" s="29"/>
      <c r="BM143" s="29"/>
      <c r="BN143" s="29"/>
      <c r="BO143" s="29"/>
      <c r="BP143" s="29"/>
      <c r="BQ143" s="29"/>
      <c r="BR143" s="29"/>
      <c r="BS143" s="29"/>
      <c r="BT143" s="29"/>
      <c r="BU143" s="29"/>
    </row>
    <row r="144" spans="41:73"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  <c r="BB144" s="29"/>
      <c r="BC144" s="29"/>
      <c r="BD144" s="29"/>
      <c r="BE144" s="29"/>
      <c r="BF144" s="29"/>
      <c r="BG144" s="29"/>
      <c r="BH144" s="29"/>
      <c r="BI144" s="29"/>
      <c r="BJ144" s="29"/>
      <c r="BK144" s="29"/>
      <c r="BL144" s="29"/>
      <c r="BM144" s="29"/>
      <c r="BN144" s="29"/>
      <c r="BO144" s="29"/>
      <c r="BP144" s="29"/>
      <c r="BQ144" s="29"/>
      <c r="BR144" s="29"/>
      <c r="BS144" s="29"/>
      <c r="BT144" s="29"/>
      <c r="BU144" s="29"/>
    </row>
    <row r="145" spans="41:73">
      <c r="AO145" s="29"/>
      <c r="AP145" s="29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  <c r="BA145" s="29"/>
      <c r="BB145" s="29"/>
      <c r="BC145" s="29"/>
      <c r="BD145" s="29"/>
      <c r="BE145" s="29"/>
      <c r="BF145" s="29"/>
      <c r="BG145" s="29"/>
      <c r="BH145" s="29"/>
      <c r="BI145" s="29"/>
      <c r="BJ145" s="29"/>
      <c r="BK145" s="29"/>
      <c r="BL145" s="29"/>
      <c r="BM145" s="29"/>
      <c r="BN145" s="29"/>
      <c r="BO145" s="29"/>
      <c r="BP145" s="29"/>
      <c r="BQ145" s="29"/>
      <c r="BR145" s="29"/>
      <c r="BS145" s="29"/>
      <c r="BT145" s="29"/>
      <c r="BU145" s="29"/>
    </row>
    <row r="146" spans="41:73">
      <c r="AO146" s="29"/>
      <c r="AP146" s="29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  <c r="BA146" s="29"/>
      <c r="BB146" s="29"/>
      <c r="BC146" s="29"/>
      <c r="BD146" s="29"/>
      <c r="BE146" s="29"/>
      <c r="BF146" s="29"/>
      <c r="BG146" s="29"/>
      <c r="BH146" s="29"/>
      <c r="BI146" s="29"/>
      <c r="BJ146" s="29"/>
      <c r="BK146" s="29"/>
      <c r="BL146" s="29"/>
      <c r="BM146" s="29"/>
      <c r="BN146" s="29"/>
      <c r="BO146" s="29"/>
      <c r="BP146" s="29"/>
      <c r="BQ146" s="29"/>
      <c r="BR146" s="29"/>
      <c r="BS146" s="29"/>
      <c r="BT146" s="29"/>
      <c r="BU146" s="29"/>
    </row>
    <row r="147" spans="41:73">
      <c r="AO147" s="29"/>
      <c r="AP147" s="29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  <c r="BA147" s="29"/>
      <c r="BB147" s="29"/>
      <c r="BC147" s="29"/>
      <c r="BD147" s="29"/>
      <c r="BE147" s="29"/>
      <c r="BF147" s="29"/>
      <c r="BG147" s="29"/>
      <c r="BH147" s="29"/>
      <c r="BI147" s="29"/>
      <c r="BJ147" s="29"/>
      <c r="BK147" s="29"/>
      <c r="BL147" s="29"/>
      <c r="BM147" s="29"/>
      <c r="BN147" s="29"/>
      <c r="BO147" s="29"/>
      <c r="BP147" s="29"/>
      <c r="BQ147" s="29"/>
      <c r="BR147" s="29"/>
      <c r="BS147" s="29"/>
      <c r="BT147" s="29"/>
      <c r="BU147" s="29"/>
    </row>
    <row r="148" spans="41:73">
      <c r="AO148" s="29"/>
      <c r="AP148" s="29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  <c r="BA148" s="29"/>
      <c r="BB148" s="29"/>
      <c r="BC148" s="29"/>
      <c r="BD148" s="29"/>
      <c r="BE148" s="29"/>
      <c r="BF148" s="29"/>
      <c r="BG148" s="29"/>
      <c r="BH148" s="29"/>
      <c r="BI148" s="29"/>
      <c r="BJ148" s="29"/>
      <c r="BK148" s="29"/>
      <c r="BL148" s="29"/>
      <c r="BM148" s="29"/>
      <c r="BN148" s="29"/>
      <c r="BO148" s="29"/>
      <c r="BP148" s="29"/>
      <c r="BQ148" s="29"/>
      <c r="BR148" s="29"/>
      <c r="BS148" s="29"/>
      <c r="BT148" s="29"/>
      <c r="BU148" s="29"/>
    </row>
    <row r="149" spans="41:73"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  <c r="BE149" s="29"/>
      <c r="BF149" s="29"/>
      <c r="BG149" s="29"/>
      <c r="BH149" s="29"/>
      <c r="BI149" s="29"/>
      <c r="BJ149" s="29"/>
      <c r="BK149" s="29"/>
      <c r="BL149" s="29"/>
      <c r="BM149" s="29"/>
      <c r="BN149" s="29"/>
      <c r="BO149" s="29"/>
      <c r="BP149" s="29"/>
      <c r="BQ149" s="29"/>
      <c r="BR149" s="29"/>
      <c r="BS149" s="29"/>
      <c r="BT149" s="29"/>
      <c r="BU149" s="29"/>
    </row>
    <row r="150" spans="41:73">
      <c r="AO150" s="29"/>
      <c r="AP150" s="29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  <c r="BA150" s="29"/>
      <c r="BB150" s="29"/>
      <c r="BC150" s="29"/>
      <c r="BD150" s="29"/>
      <c r="BE150" s="29"/>
      <c r="BF150" s="29"/>
      <c r="BG150" s="29"/>
      <c r="BH150" s="29"/>
      <c r="BI150" s="29"/>
      <c r="BJ150" s="29"/>
      <c r="BK150" s="29"/>
      <c r="BL150" s="29"/>
      <c r="BM150" s="29"/>
      <c r="BN150" s="29"/>
      <c r="BO150" s="29"/>
      <c r="BP150" s="29"/>
      <c r="BQ150" s="29"/>
      <c r="BR150" s="29"/>
      <c r="BS150" s="29"/>
      <c r="BT150" s="29"/>
      <c r="BU150" s="29"/>
    </row>
    <row r="151" spans="41:73">
      <c r="AO151" s="29"/>
      <c r="AP151" s="29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  <c r="BA151" s="29"/>
      <c r="BB151" s="29"/>
      <c r="BC151" s="29"/>
      <c r="BD151" s="29"/>
      <c r="BE151" s="29"/>
      <c r="BF151" s="29"/>
      <c r="BG151" s="29"/>
      <c r="BH151" s="29"/>
      <c r="BI151" s="29"/>
      <c r="BJ151" s="29"/>
      <c r="BK151" s="29"/>
      <c r="BL151" s="29"/>
      <c r="BM151" s="29"/>
      <c r="BN151" s="29"/>
      <c r="BO151" s="29"/>
      <c r="BP151" s="29"/>
      <c r="BQ151" s="29"/>
      <c r="BR151" s="29"/>
      <c r="BS151" s="29"/>
      <c r="BT151" s="29"/>
      <c r="BU151" s="29"/>
    </row>
    <row r="152" spans="41:73">
      <c r="AO152" s="29"/>
      <c r="AP152" s="29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  <c r="BA152" s="29"/>
      <c r="BB152" s="29"/>
      <c r="BC152" s="29"/>
      <c r="BD152" s="29"/>
      <c r="BE152" s="29"/>
      <c r="BF152" s="29"/>
      <c r="BG152" s="29"/>
      <c r="BH152" s="29"/>
      <c r="BI152" s="29"/>
      <c r="BJ152" s="29"/>
      <c r="BK152" s="29"/>
      <c r="BL152" s="29"/>
      <c r="BM152" s="29"/>
      <c r="BN152" s="29"/>
      <c r="BO152" s="29"/>
      <c r="BP152" s="29"/>
      <c r="BQ152" s="29"/>
      <c r="BR152" s="29"/>
      <c r="BS152" s="29"/>
      <c r="BT152" s="29"/>
      <c r="BU152" s="29"/>
    </row>
    <row r="153" spans="41:73">
      <c r="AO153" s="29"/>
      <c r="AP153" s="29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  <c r="BA153" s="29"/>
      <c r="BB153" s="29"/>
      <c r="BC153" s="29"/>
      <c r="BD153" s="29"/>
      <c r="BE153" s="29"/>
      <c r="BF153" s="29"/>
      <c r="BG153" s="29"/>
      <c r="BH153" s="29"/>
      <c r="BI153" s="29"/>
      <c r="BJ153" s="29"/>
      <c r="BK153" s="29"/>
      <c r="BL153" s="29"/>
      <c r="BM153" s="29"/>
      <c r="BN153" s="29"/>
      <c r="BO153" s="29"/>
      <c r="BP153" s="29"/>
      <c r="BQ153" s="29"/>
      <c r="BR153" s="29"/>
      <c r="BS153" s="29"/>
      <c r="BT153" s="29"/>
      <c r="BU153" s="29"/>
    </row>
    <row r="154" spans="41:73">
      <c r="AO154" s="29"/>
      <c r="AP154" s="29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/>
      <c r="BA154" s="29"/>
      <c r="BB154" s="29"/>
      <c r="BC154" s="29"/>
      <c r="BD154" s="29"/>
      <c r="BE154" s="29"/>
      <c r="BF154" s="29"/>
      <c r="BG154" s="29"/>
      <c r="BH154" s="29"/>
      <c r="BI154" s="29"/>
      <c r="BJ154" s="29"/>
      <c r="BK154" s="29"/>
      <c r="BL154" s="29"/>
      <c r="BM154" s="29"/>
      <c r="BN154" s="29"/>
      <c r="BO154" s="29"/>
      <c r="BP154" s="29"/>
      <c r="BQ154" s="29"/>
      <c r="BR154" s="29"/>
      <c r="BS154" s="29"/>
      <c r="BT154" s="29"/>
      <c r="BU154" s="29"/>
    </row>
    <row r="155" spans="41:73">
      <c r="AO155" s="29"/>
      <c r="AP155" s="29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  <c r="BA155" s="29"/>
      <c r="BB155" s="29"/>
      <c r="BC155" s="29"/>
      <c r="BD155" s="29"/>
      <c r="BE155" s="29"/>
      <c r="BF155" s="29"/>
      <c r="BG155" s="29"/>
      <c r="BH155" s="29"/>
      <c r="BI155" s="29"/>
      <c r="BJ155" s="29"/>
      <c r="BK155" s="29"/>
      <c r="BL155" s="29"/>
      <c r="BM155" s="29"/>
      <c r="BN155" s="29"/>
      <c r="BO155" s="29"/>
      <c r="BP155" s="29"/>
      <c r="BQ155" s="29"/>
      <c r="BR155" s="29"/>
      <c r="BS155" s="29"/>
      <c r="BT155" s="29"/>
      <c r="BU155" s="29"/>
    </row>
    <row r="156" spans="41:73"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29"/>
      <c r="BN156" s="29"/>
      <c r="BO156" s="29"/>
      <c r="BP156" s="29"/>
      <c r="BQ156" s="29"/>
      <c r="BR156" s="29"/>
      <c r="BS156" s="29"/>
      <c r="BT156" s="29"/>
      <c r="BU156" s="29"/>
    </row>
    <row r="157" spans="41:73"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  <c r="BB157" s="29"/>
      <c r="BC157" s="29"/>
      <c r="BD157" s="29"/>
      <c r="BE157" s="29"/>
      <c r="BF157" s="29"/>
      <c r="BG157" s="29"/>
      <c r="BH157" s="29"/>
      <c r="BI157" s="29"/>
      <c r="BJ157" s="29"/>
      <c r="BK157" s="29"/>
      <c r="BL157" s="29"/>
      <c r="BM157" s="29"/>
      <c r="BN157" s="29"/>
      <c r="BO157" s="29"/>
      <c r="BP157" s="29"/>
      <c r="BQ157" s="29"/>
      <c r="BR157" s="29"/>
      <c r="BS157" s="29"/>
      <c r="BT157" s="29"/>
      <c r="BU157" s="29"/>
    </row>
    <row r="158" spans="41:73">
      <c r="AO158" s="29"/>
      <c r="AP158" s="29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  <c r="BA158" s="29"/>
      <c r="BB158" s="29"/>
      <c r="BC158" s="29"/>
      <c r="BD158" s="29"/>
      <c r="BE158" s="29"/>
      <c r="BF158" s="29"/>
      <c r="BG158" s="29"/>
      <c r="BH158" s="29"/>
      <c r="BI158" s="29"/>
      <c r="BJ158" s="29"/>
      <c r="BK158" s="29"/>
      <c r="BL158" s="29"/>
      <c r="BM158" s="29"/>
      <c r="BN158" s="29"/>
      <c r="BO158" s="29"/>
      <c r="BP158" s="29"/>
      <c r="BQ158" s="29"/>
      <c r="BR158" s="29"/>
      <c r="BS158" s="29"/>
      <c r="BT158" s="29"/>
      <c r="BU158" s="29"/>
    </row>
    <row r="159" spans="41:73">
      <c r="AO159" s="29"/>
      <c r="AP159" s="29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  <c r="BA159" s="29"/>
      <c r="BB159" s="29"/>
      <c r="BC159" s="29"/>
      <c r="BD159" s="29"/>
      <c r="BE159" s="29"/>
      <c r="BF159" s="29"/>
      <c r="BG159" s="29"/>
      <c r="BH159" s="29"/>
      <c r="BI159" s="29"/>
      <c r="BJ159" s="29"/>
      <c r="BK159" s="29"/>
      <c r="BL159" s="29"/>
      <c r="BM159" s="29"/>
      <c r="BN159" s="29"/>
      <c r="BO159" s="29"/>
      <c r="BP159" s="29"/>
      <c r="BQ159" s="29"/>
      <c r="BR159" s="29"/>
      <c r="BS159" s="29"/>
      <c r="BT159" s="29"/>
      <c r="BU159" s="29"/>
    </row>
    <row r="160" spans="41:73">
      <c r="AO160" s="29"/>
      <c r="AP160" s="29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  <c r="BA160" s="29"/>
      <c r="BB160" s="29"/>
      <c r="BC160" s="29"/>
      <c r="BD160" s="29"/>
      <c r="BE160" s="29"/>
      <c r="BF160" s="29"/>
      <c r="BG160" s="29"/>
      <c r="BH160" s="29"/>
      <c r="BI160" s="29"/>
      <c r="BJ160" s="29"/>
      <c r="BK160" s="29"/>
      <c r="BL160" s="29"/>
      <c r="BM160" s="29"/>
      <c r="BN160" s="29"/>
      <c r="BO160" s="29"/>
      <c r="BP160" s="29"/>
      <c r="BQ160" s="29"/>
      <c r="BR160" s="29"/>
      <c r="BS160" s="29"/>
      <c r="BT160" s="29"/>
      <c r="BU160" s="29"/>
    </row>
    <row r="161" spans="41:73">
      <c r="AO161" s="29"/>
      <c r="AP161" s="29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  <c r="BA161" s="29"/>
      <c r="BB161" s="29"/>
      <c r="BC161" s="29"/>
      <c r="BD161" s="29"/>
      <c r="BE161" s="29"/>
      <c r="BF161" s="29"/>
      <c r="BG161" s="29"/>
      <c r="BH161" s="29"/>
      <c r="BI161" s="29"/>
      <c r="BJ161" s="29"/>
      <c r="BK161" s="29"/>
      <c r="BL161" s="29"/>
      <c r="BM161" s="29"/>
      <c r="BN161" s="29"/>
      <c r="BO161" s="29"/>
      <c r="BP161" s="29"/>
      <c r="BQ161" s="29"/>
      <c r="BR161" s="29"/>
      <c r="BS161" s="29"/>
      <c r="BT161" s="29"/>
      <c r="BU161" s="29"/>
    </row>
    <row r="162" spans="41:73">
      <c r="AO162" s="29"/>
      <c r="AP162" s="29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  <c r="BA162" s="29"/>
      <c r="BB162" s="29"/>
      <c r="BC162" s="29"/>
      <c r="BD162" s="29"/>
      <c r="BE162" s="29"/>
      <c r="BF162" s="29"/>
      <c r="BG162" s="29"/>
      <c r="BH162" s="29"/>
      <c r="BI162" s="29"/>
      <c r="BJ162" s="29"/>
      <c r="BK162" s="29"/>
      <c r="BL162" s="29"/>
      <c r="BM162" s="29"/>
      <c r="BN162" s="29"/>
      <c r="BO162" s="29"/>
      <c r="BP162" s="29"/>
      <c r="BQ162" s="29"/>
      <c r="BR162" s="29"/>
      <c r="BS162" s="29"/>
      <c r="BT162" s="29"/>
      <c r="BU162" s="29"/>
    </row>
    <row r="163" spans="41:73">
      <c r="AO163" s="29"/>
      <c r="AP163" s="29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  <c r="BA163" s="29"/>
      <c r="BB163" s="29"/>
      <c r="BC163" s="29"/>
      <c r="BD163" s="29"/>
      <c r="BE163" s="29"/>
      <c r="BF163" s="29"/>
      <c r="BG163" s="29"/>
      <c r="BH163" s="29"/>
      <c r="BI163" s="29"/>
      <c r="BJ163" s="29"/>
      <c r="BK163" s="29"/>
      <c r="BL163" s="29"/>
      <c r="BM163" s="29"/>
      <c r="BN163" s="29"/>
      <c r="BO163" s="29"/>
      <c r="BP163" s="29"/>
      <c r="BQ163" s="29"/>
      <c r="BR163" s="29"/>
      <c r="BS163" s="29"/>
      <c r="BT163" s="29"/>
      <c r="BU163" s="29"/>
    </row>
    <row r="164" spans="41:73">
      <c r="AO164" s="29"/>
      <c r="AP164" s="29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  <c r="BA164" s="29"/>
      <c r="BB164" s="29"/>
      <c r="BC164" s="29"/>
      <c r="BD164" s="29"/>
      <c r="BE164" s="29"/>
      <c r="BF164" s="29"/>
      <c r="BG164" s="29"/>
      <c r="BH164" s="29"/>
      <c r="BI164" s="29"/>
      <c r="BJ164" s="29"/>
      <c r="BK164" s="29"/>
      <c r="BL164" s="29"/>
      <c r="BM164" s="29"/>
      <c r="BN164" s="29"/>
      <c r="BO164" s="29"/>
      <c r="BP164" s="29"/>
      <c r="BQ164" s="29"/>
      <c r="BR164" s="29"/>
      <c r="BS164" s="29"/>
      <c r="BT164" s="29"/>
      <c r="BU164" s="29"/>
    </row>
    <row r="165" spans="41:73">
      <c r="AO165" s="29"/>
      <c r="AP165" s="29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  <c r="BA165" s="29"/>
      <c r="BB165" s="29"/>
      <c r="BC165" s="29"/>
      <c r="BD165" s="29"/>
      <c r="BE165" s="29"/>
      <c r="BF165" s="29"/>
      <c r="BG165" s="29"/>
      <c r="BH165" s="29"/>
      <c r="BI165" s="29"/>
      <c r="BJ165" s="29"/>
      <c r="BK165" s="29"/>
      <c r="BL165" s="29"/>
      <c r="BM165" s="29"/>
      <c r="BN165" s="29"/>
      <c r="BO165" s="29"/>
      <c r="BP165" s="29"/>
      <c r="BQ165" s="29"/>
      <c r="BR165" s="29"/>
      <c r="BS165" s="29"/>
      <c r="BT165" s="29"/>
      <c r="BU165" s="29"/>
    </row>
    <row r="166" spans="41:73">
      <c r="AO166" s="29"/>
      <c r="AP166" s="29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  <c r="BA166" s="29"/>
      <c r="BB166" s="29"/>
      <c r="BC166" s="29"/>
      <c r="BD166" s="29"/>
      <c r="BE166" s="29"/>
      <c r="BF166" s="29"/>
      <c r="BG166" s="29"/>
      <c r="BH166" s="29"/>
      <c r="BI166" s="29"/>
      <c r="BJ166" s="29"/>
      <c r="BK166" s="29"/>
      <c r="BL166" s="29"/>
      <c r="BM166" s="29"/>
      <c r="BN166" s="29"/>
      <c r="BO166" s="29"/>
      <c r="BP166" s="29"/>
      <c r="BQ166" s="29"/>
      <c r="BR166" s="29"/>
      <c r="BS166" s="29"/>
      <c r="BT166" s="29"/>
      <c r="BU166" s="29"/>
    </row>
    <row r="167" spans="41:73">
      <c r="AO167" s="29"/>
      <c r="AP167" s="29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  <c r="BA167" s="29"/>
      <c r="BB167" s="29"/>
      <c r="BC167" s="29"/>
      <c r="BD167" s="29"/>
      <c r="BE167" s="29"/>
      <c r="BF167" s="29"/>
      <c r="BG167" s="29"/>
      <c r="BH167" s="29"/>
      <c r="BI167" s="29"/>
      <c r="BJ167" s="29"/>
      <c r="BK167" s="29"/>
      <c r="BL167" s="29"/>
      <c r="BM167" s="29"/>
      <c r="BN167" s="29"/>
      <c r="BO167" s="29"/>
      <c r="BP167" s="29"/>
      <c r="BQ167" s="29"/>
      <c r="BR167" s="29"/>
      <c r="BS167" s="29"/>
      <c r="BT167" s="29"/>
      <c r="BU167" s="29"/>
    </row>
    <row r="168" spans="41:73">
      <c r="AO168" s="29"/>
      <c r="AP168" s="29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  <c r="BA168" s="29"/>
      <c r="BB168" s="29"/>
      <c r="BC168" s="29"/>
      <c r="BD168" s="29"/>
      <c r="BE168" s="29"/>
      <c r="BF168" s="29"/>
      <c r="BG168" s="29"/>
      <c r="BH168" s="29"/>
      <c r="BI168" s="29"/>
      <c r="BJ168" s="29"/>
      <c r="BK168" s="29"/>
      <c r="BL168" s="29"/>
      <c r="BM168" s="29"/>
      <c r="BN168" s="29"/>
      <c r="BO168" s="29"/>
      <c r="BP168" s="29"/>
      <c r="BQ168" s="29"/>
      <c r="BR168" s="29"/>
      <c r="BS168" s="29"/>
      <c r="BT168" s="29"/>
      <c r="BU168" s="29"/>
    </row>
    <row r="169" spans="41:73">
      <c r="AO169" s="29"/>
      <c r="AP169" s="29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  <c r="BA169" s="29"/>
      <c r="BB169" s="29"/>
      <c r="BC169" s="29"/>
      <c r="BD169" s="29"/>
      <c r="BE169" s="29"/>
      <c r="BF169" s="29"/>
      <c r="BG169" s="29"/>
      <c r="BH169" s="29"/>
      <c r="BI169" s="29"/>
      <c r="BJ169" s="29"/>
      <c r="BK169" s="29"/>
      <c r="BL169" s="29"/>
      <c r="BM169" s="29"/>
      <c r="BN169" s="29"/>
      <c r="BO169" s="29"/>
      <c r="BP169" s="29"/>
      <c r="BQ169" s="29"/>
      <c r="BR169" s="29"/>
      <c r="BS169" s="29"/>
      <c r="BT169" s="29"/>
      <c r="BU169" s="29"/>
    </row>
    <row r="170" spans="41:73"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29"/>
      <c r="BB170" s="29"/>
      <c r="BC170" s="29"/>
      <c r="BD170" s="29"/>
      <c r="BE170" s="29"/>
      <c r="BF170" s="29"/>
      <c r="BG170" s="29"/>
      <c r="BH170" s="29"/>
      <c r="BI170" s="29"/>
      <c r="BJ170" s="29"/>
      <c r="BK170" s="29"/>
      <c r="BL170" s="29"/>
      <c r="BM170" s="29"/>
      <c r="BN170" s="29"/>
      <c r="BO170" s="29"/>
      <c r="BP170" s="29"/>
      <c r="BQ170" s="29"/>
      <c r="BR170" s="29"/>
      <c r="BS170" s="29"/>
      <c r="BT170" s="29"/>
      <c r="BU170" s="29"/>
    </row>
    <row r="171" spans="41:73">
      <c r="AO171" s="29"/>
      <c r="AP171" s="29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  <c r="BA171" s="29"/>
      <c r="BB171" s="29"/>
      <c r="BC171" s="29"/>
      <c r="BD171" s="29"/>
      <c r="BE171" s="29"/>
      <c r="BF171" s="29"/>
      <c r="BG171" s="29"/>
      <c r="BH171" s="29"/>
      <c r="BI171" s="29"/>
      <c r="BJ171" s="29"/>
      <c r="BK171" s="29"/>
      <c r="BL171" s="29"/>
      <c r="BM171" s="29"/>
      <c r="BN171" s="29"/>
      <c r="BO171" s="29"/>
      <c r="BP171" s="29"/>
      <c r="BQ171" s="29"/>
      <c r="BR171" s="29"/>
      <c r="BS171" s="29"/>
      <c r="BT171" s="29"/>
      <c r="BU171" s="29"/>
    </row>
    <row r="172" spans="41:73">
      <c r="AO172" s="29"/>
      <c r="AP172" s="29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  <c r="BA172" s="29"/>
      <c r="BB172" s="29"/>
      <c r="BC172" s="29"/>
      <c r="BD172" s="29"/>
      <c r="BE172" s="29"/>
      <c r="BF172" s="29"/>
      <c r="BG172" s="29"/>
      <c r="BH172" s="29"/>
      <c r="BI172" s="29"/>
      <c r="BJ172" s="29"/>
      <c r="BK172" s="29"/>
      <c r="BL172" s="29"/>
      <c r="BM172" s="29"/>
      <c r="BN172" s="29"/>
      <c r="BO172" s="29"/>
      <c r="BP172" s="29"/>
      <c r="BQ172" s="29"/>
      <c r="BR172" s="29"/>
      <c r="BS172" s="29"/>
      <c r="BT172" s="29"/>
      <c r="BU172" s="29"/>
    </row>
    <row r="173" spans="41:73">
      <c r="AO173" s="29"/>
      <c r="AP173" s="29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  <c r="BA173" s="29"/>
      <c r="BB173" s="29"/>
      <c r="BC173" s="29"/>
      <c r="BD173" s="29"/>
      <c r="BE173" s="29"/>
      <c r="BF173" s="29"/>
      <c r="BG173" s="29"/>
      <c r="BH173" s="29"/>
      <c r="BI173" s="29"/>
      <c r="BJ173" s="29"/>
      <c r="BK173" s="29"/>
      <c r="BL173" s="29"/>
      <c r="BM173" s="29"/>
      <c r="BN173" s="29"/>
      <c r="BO173" s="29"/>
      <c r="BP173" s="29"/>
      <c r="BQ173" s="29"/>
      <c r="BR173" s="29"/>
      <c r="BS173" s="29"/>
      <c r="BT173" s="29"/>
      <c r="BU173" s="29"/>
    </row>
    <row r="174" spans="41:73">
      <c r="AO174" s="29"/>
      <c r="AP174" s="29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  <c r="BA174" s="29"/>
      <c r="BB174" s="29"/>
      <c r="BC174" s="29"/>
      <c r="BD174" s="29"/>
      <c r="BE174" s="29"/>
      <c r="BF174" s="29"/>
      <c r="BG174" s="29"/>
      <c r="BH174" s="29"/>
      <c r="BI174" s="29"/>
      <c r="BJ174" s="29"/>
      <c r="BK174" s="29"/>
      <c r="BL174" s="29"/>
      <c r="BM174" s="29"/>
      <c r="BN174" s="29"/>
      <c r="BO174" s="29"/>
      <c r="BP174" s="29"/>
      <c r="BQ174" s="29"/>
      <c r="BR174" s="29"/>
      <c r="BS174" s="29"/>
      <c r="BT174" s="29"/>
      <c r="BU174" s="29"/>
    </row>
    <row r="175" spans="41:73">
      <c r="AO175" s="29"/>
      <c r="AP175" s="29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  <c r="BA175" s="29"/>
      <c r="BB175" s="29"/>
      <c r="BC175" s="29"/>
      <c r="BD175" s="29"/>
      <c r="BE175" s="29"/>
      <c r="BF175" s="29"/>
      <c r="BG175" s="29"/>
      <c r="BH175" s="29"/>
      <c r="BI175" s="29"/>
      <c r="BJ175" s="29"/>
      <c r="BK175" s="29"/>
      <c r="BL175" s="29"/>
      <c r="BM175" s="29"/>
      <c r="BN175" s="29"/>
      <c r="BO175" s="29"/>
      <c r="BP175" s="29"/>
      <c r="BQ175" s="29"/>
      <c r="BR175" s="29"/>
      <c r="BS175" s="29"/>
      <c r="BT175" s="29"/>
      <c r="BU175" s="29"/>
    </row>
    <row r="176" spans="41:73">
      <c r="AO176" s="29"/>
      <c r="AP176" s="29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  <c r="BA176" s="29"/>
      <c r="BB176" s="29"/>
      <c r="BC176" s="29"/>
      <c r="BD176" s="29"/>
      <c r="BE176" s="29"/>
      <c r="BF176" s="29"/>
      <c r="BG176" s="29"/>
      <c r="BH176" s="29"/>
      <c r="BI176" s="29"/>
      <c r="BJ176" s="29"/>
      <c r="BK176" s="29"/>
      <c r="BL176" s="29"/>
      <c r="BM176" s="29"/>
      <c r="BN176" s="29"/>
      <c r="BO176" s="29"/>
      <c r="BP176" s="29"/>
      <c r="BQ176" s="29"/>
      <c r="BR176" s="29"/>
      <c r="BS176" s="29"/>
      <c r="BT176" s="29"/>
      <c r="BU176" s="29"/>
    </row>
    <row r="177" spans="41:73"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29"/>
      <c r="BB177" s="29"/>
      <c r="BC177" s="29"/>
      <c r="BD177" s="29"/>
      <c r="BE177" s="29"/>
      <c r="BF177" s="29"/>
      <c r="BG177" s="29"/>
      <c r="BH177" s="29"/>
      <c r="BI177" s="29"/>
      <c r="BJ177" s="29"/>
      <c r="BK177" s="29"/>
      <c r="BL177" s="29"/>
      <c r="BM177" s="29"/>
      <c r="BN177" s="29"/>
      <c r="BO177" s="29"/>
      <c r="BP177" s="29"/>
      <c r="BQ177" s="29"/>
      <c r="BR177" s="29"/>
      <c r="BS177" s="29"/>
      <c r="BT177" s="29"/>
      <c r="BU177" s="29"/>
    </row>
    <row r="178" spans="41:73">
      <c r="AO178" s="29"/>
      <c r="AP178" s="29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  <c r="BA178" s="29"/>
      <c r="BB178" s="29"/>
      <c r="BC178" s="29"/>
      <c r="BD178" s="29"/>
      <c r="BE178" s="29"/>
      <c r="BF178" s="29"/>
      <c r="BG178" s="29"/>
      <c r="BH178" s="29"/>
      <c r="BI178" s="29"/>
      <c r="BJ178" s="29"/>
      <c r="BK178" s="29"/>
      <c r="BL178" s="29"/>
      <c r="BM178" s="29"/>
      <c r="BN178" s="29"/>
      <c r="BO178" s="29"/>
      <c r="BP178" s="29"/>
      <c r="BQ178" s="29"/>
      <c r="BR178" s="29"/>
      <c r="BS178" s="29"/>
      <c r="BT178" s="29"/>
      <c r="BU178" s="29"/>
    </row>
    <row r="179" spans="41:73">
      <c r="AO179" s="29"/>
      <c r="AP179" s="29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  <c r="BA179" s="29"/>
      <c r="BB179" s="29"/>
      <c r="BC179" s="29"/>
      <c r="BD179" s="29"/>
      <c r="BE179" s="29"/>
      <c r="BF179" s="29"/>
      <c r="BG179" s="29"/>
      <c r="BH179" s="29"/>
      <c r="BI179" s="29"/>
      <c r="BJ179" s="29"/>
      <c r="BK179" s="29"/>
      <c r="BL179" s="29"/>
      <c r="BM179" s="29"/>
      <c r="BN179" s="29"/>
      <c r="BO179" s="29"/>
      <c r="BP179" s="29"/>
      <c r="BQ179" s="29"/>
      <c r="BR179" s="29"/>
      <c r="BS179" s="29"/>
      <c r="BT179" s="29"/>
      <c r="BU179" s="29"/>
    </row>
    <row r="180" spans="41:73">
      <c r="AO180" s="29"/>
      <c r="AP180" s="29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  <c r="BA180" s="29"/>
      <c r="BB180" s="29"/>
      <c r="BC180" s="29"/>
      <c r="BD180" s="29"/>
      <c r="BE180" s="29"/>
      <c r="BF180" s="29"/>
      <c r="BG180" s="29"/>
      <c r="BH180" s="29"/>
      <c r="BI180" s="29"/>
      <c r="BJ180" s="29"/>
      <c r="BK180" s="29"/>
      <c r="BL180" s="29"/>
      <c r="BM180" s="29"/>
      <c r="BN180" s="29"/>
      <c r="BO180" s="29"/>
      <c r="BP180" s="29"/>
      <c r="BQ180" s="29"/>
      <c r="BR180" s="29"/>
      <c r="BS180" s="29"/>
      <c r="BT180" s="29"/>
      <c r="BU180" s="29"/>
    </row>
    <row r="181" spans="41:73">
      <c r="AO181" s="29"/>
      <c r="AP181" s="29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  <c r="BA181" s="29"/>
      <c r="BB181" s="29"/>
      <c r="BC181" s="29"/>
      <c r="BD181" s="29"/>
      <c r="BE181" s="29"/>
      <c r="BF181" s="29"/>
      <c r="BG181" s="29"/>
      <c r="BH181" s="29"/>
      <c r="BI181" s="29"/>
      <c r="BJ181" s="29"/>
      <c r="BK181" s="29"/>
      <c r="BL181" s="29"/>
      <c r="BM181" s="29"/>
      <c r="BN181" s="29"/>
      <c r="BO181" s="29"/>
      <c r="BP181" s="29"/>
      <c r="BQ181" s="29"/>
      <c r="BR181" s="29"/>
      <c r="BS181" s="29"/>
      <c r="BT181" s="29"/>
      <c r="BU181" s="29"/>
    </row>
    <row r="182" spans="41:73">
      <c r="AO182" s="29"/>
      <c r="AP182" s="29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  <c r="BA182" s="29"/>
      <c r="BB182" s="29"/>
      <c r="BC182" s="29"/>
      <c r="BD182" s="29"/>
      <c r="BE182" s="29"/>
      <c r="BF182" s="29"/>
      <c r="BG182" s="29"/>
      <c r="BH182" s="29"/>
      <c r="BI182" s="29"/>
      <c r="BJ182" s="29"/>
      <c r="BK182" s="29"/>
      <c r="BL182" s="29"/>
      <c r="BM182" s="29"/>
      <c r="BN182" s="29"/>
      <c r="BO182" s="29"/>
      <c r="BP182" s="29"/>
      <c r="BQ182" s="29"/>
      <c r="BR182" s="29"/>
      <c r="BS182" s="29"/>
      <c r="BT182" s="29"/>
      <c r="BU182" s="29"/>
    </row>
    <row r="183" spans="41:73">
      <c r="AO183" s="29"/>
      <c r="AP183" s="29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  <c r="BA183" s="29"/>
      <c r="BB183" s="29"/>
      <c r="BC183" s="29"/>
      <c r="BD183" s="29"/>
      <c r="BE183" s="29"/>
      <c r="BF183" s="29"/>
      <c r="BG183" s="29"/>
      <c r="BH183" s="29"/>
      <c r="BI183" s="29"/>
      <c r="BJ183" s="29"/>
      <c r="BK183" s="29"/>
      <c r="BL183" s="29"/>
      <c r="BM183" s="29"/>
      <c r="BN183" s="29"/>
      <c r="BO183" s="29"/>
      <c r="BP183" s="29"/>
      <c r="BQ183" s="29"/>
      <c r="BR183" s="29"/>
      <c r="BS183" s="29"/>
      <c r="BT183" s="29"/>
      <c r="BU183" s="29"/>
    </row>
    <row r="184" spans="41:73">
      <c r="AO184" s="29"/>
      <c r="AP184" s="29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  <c r="BA184" s="29"/>
      <c r="BB184" s="29"/>
      <c r="BC184" s="29"/>
      <c r="BD184" s="29"/>
      <c r="BE184" s="29"/>
      <c r="BF184" s="29"/>
      <c r="BG184" s="29"/>
      <c r="BH184" s="29"/>
      <c r="BI184" s="29"/>
      <c r="BJ184" s="29"/>
      <c r="BK184" s="29"/>
      <c r="BL184" s="29"/>
      <c r="BM184" s="29"/>
      <c r="BN184" s="29"/>
      <c r="BO184" s="29"/>
      <c r="BP184" s="29"/>
      <c r="BQ184" s="29"/>
      <c r="BR184" s="29"/>
      <c r="BS184" s="29"/>
      <c r="BT184" s="29"/>
      <c r="BU184" s="29"/>
    </row>
    <row r="185" spans="41:73">
      <c r="AO185" s="29"/>
      <c r="AP185" s="29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  <c r="BA185" s="29"/>
      <c r="BB185" s="29"/>
      <c r="BC185" s="29"/>
      <c r="BD185" s="29"/>
      <c r="BE185" s="29"/>
      <c r="BF185" s="29"/>
      <c r="BG185" s="29"/>
      <c r="BH185" s="29"/>
      <c r="BI185" s="29"/>
      <c r="BJ185" s="29"/>
      <c r="BK185" s="29"/>
      <c r="BL185" s="29"/>
      <c r="BM185" s="29"/>
      <c r="BN185" s="29"/>
      <c r="BO185" s="29"/>
      <c r="BP185" s="29"/>
      <c r="BQ185" s="29"/>
      <c r="BR185" s="29"/>
      <c r="BS185" s="29"/>
      <c r="BT185" s="29"/>
      <c r="BU185" s="29"/>
    </row>
    <row r="186" spans="41:73">
      <c r="AO186" s="29"/>
      <c r="AP186" s="29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  <c r="BA186" s="29"/>
      <c r="BB186" s="29"/>
      <c r="BC186" s="29"/>
      <c r="BD186" s="29"/>
      <c r="BE186" s="29"/>
      <c r="BF186" s="29"/>
      <c r="BG186" s="29"/>
      <c r="BH186" s="29"/>
      <c r="BI186" s="29"/>
      <c r="BJ186" s="29"/>
      <c r="BK186" s="29"/>
      <c r="BL186" s="29"/>
      <c r="BM186" s="29"/>
      <c r="BN186" s="29"/>
      <c r="BO186" s="29"/>
      <c r="BP186" s="29"/>
      <c r="BQ186" s="29"/>
      <c r="BR186" s="29"/>
      <c r="BS186" s="29"/>
      <c r="BT186" s="29"/>
      <c r="BU186" s="29"/>
    </row>
    <row r="187" spans="41:73">
      <c r="AO187" s="29"/>
      <c r="AP187" s="29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  <c r="BA187" s="29"/>
      <c r="BB187" s="29"/>
      <c r="BC187" s="29"/>
      <c r="BD187" s="29"/>
      <c r="BE187" s="29"/>
      <c r="BF187" s="29"/>
      <c r="BG187" s="29"/>
      <c r="BH187" s="29"/>
      <c r="BI187" s="29"/>
      <c r="BJ187" s="29"/>
      <c r="BK187" s="29"/>
      <c r="BL187" s="29"/>
      <c r="BM187" s="29"/>
      <c r="BN187" s="29"/>
      <c r="BO187" s="29"/>
      <c r="BP187" s="29"/>
      <c r="BQ187" s="29"/>
      <c r="BR187" s="29"/>
      <c r="BS187" s="29"/>
      <c r="BT187" s="29"/>
      <c r="BU187" s="29"/>
    </row>
    <row r="188" spans="41:73">
      <c r="AO188" s="29"/>
      <c r="AP188" s="29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  <c r="BA188" s="29"/>
      <c r="BB188" s="29"/>
      <c r="BC188" s="29"/>
      <c r="BD188" s="29"/>
      <c r="BE188" s="29"/>
      <c r="BF188" s="29"/>
      <c r="BG188" s="29"/>
      <c r="BH188" s="29"/>
      <c r="BI188" s="29"/>
      <c r="BJ188" s="29"/>
      <c r="BK188" s="29"/>
      <c r="BL188" s="29"/>
      <c r="BM188" s="29"/>
      <c r="BN188" s="29"/>
      <c r="BO188" s="29"/>
      <c r="BP188" s="29"/>
      <c r="BQ188" s="29"/>
      <c r="BR188" s="29"/>
      <c r="BS188" s="29"/>
      <c r="BT188" s="29"/>
      <c r="BU188" s="29"/>
    </row>
    <row r="189" spans="41:73">
      <c r="AO189" s="29"/>
      <c r="AP189" s="29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  <c r="BA189" s="29"/>
      <c r="BB189" s="29"/>
      <c r="BC189" s="29"/>
      <c r="BD189" s="29"/>
      <c r="BE189" s="29"/>
      <c r="BF189" s="29"/>
      <c r="BG189" s="29"/>
      <c r="BH189" s="29"/>
      <c r="BI189" s="29"/>
      <c r="BJ189" s="29"/>
      <c r="BK189" s="29"/>
      <c r="BL189" s="29"/>
      <c r="BM189" s="29"/>
      <c r="BN189" s="29"/>
      <c r="BO189" s="29"/>
      <c r="BP189" s="29"/>
      <c r="BQ189" s="29"/>
      <c r="BR189" s="29"/>
      <c r="BS189" s="29"/>
      <c r="BT189" s="29"/>
      <c r="BU189" s="29"/>
    </row>
    <row r="190" spans="41:73">
      <c r="AO190" s="29"/>
      <c r="AP190" s="29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  <c r="BA190" s="29"/>
      <c r="BB190" s="29"/>
      <c r="BC190" s="29"/>
      <c r="BD190" s="29"/>
      <c r="BE190" s="29"/>
      <c r="BF190" s="29"/>
      <c r="BG190" s="29"/>
      <c r="BH190" s="29"/>
      <c r="BI190" s="29"/>
      <c r="BJ190" s="29"/>
      <c r="BK190" s="29"/>
      <c r="BL190" s="29"/>
      <c r="BM190" s="29"/>
      <c r="BN190" s="29"/>
      <c r="BO190" s="29"/>
      <c r="BP190" s="29"/>
      <c r="BQ190" s="29"/>
      <c r="BR190" s="29"/>
      <c r="BS190" s="29"/>
      <c r="BT190" s="29"/>
      <c r="BU190" s="29"/>
    </row>
    <row r="191" spans="41:73">
      <c r="AO191" s="29"/>
      <c r="AP191" s="29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  <c r="BA191" s="29"/>
      <c r="BB191" s="29"/>
      <c r="BC191" s="29"/>
      <c r="BD191" s="29"/>
      <c r="BE191" s="29"/>
      <c r="BF191" s="29"/>
      <c r="BG191" s="29"/>
      <c r="BH191" s="29"/>
      <c r="BI191" s="29"/>
      <c r="BJ191" s="29"/>
      <c r="BK191" s="29"/>
      <c r="BL191" s="29"/>
      <c r="BM191" s="29"/>
      <c r="BN191" s="29"/>
      <c r="BO191" s="29"/>
      <c r="BP191" s="29"/>
      <c r="BQ191" s="29"/>
      <c r="BR191" s="29"/>
      <c r="BS191" s="29"/>
      <c r="BT191" s="29"/>
      <c r="BU191" s="29"/>
    </row>
    <row r="192" spans="41:73">
      <c r="AO192" s="29"/>
      <c r="AP192" s="29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  <c r="BA192" s="29"/>
      <c r="BB192" s="29"/>
      <c r="BC192" s="29"/>
      <c r="BD192" s="29"/>
      <c r="BE192" s="29"/>
      <c r="BF192" s="29"/>
      <c r="BG192" s="29"/>
      <c r="BH192" s="29"/>
      <c r="BI192" s="29"/>
      <c r="BJ192" s="29"/>
      <c r="BK192" s="29"/>
      <c r="BL192" s="29"/>
      <c r="BM192" s="29"/>
      <c r="BN192" s="29"/>
      <c r="BO192" s="29"/>
      <c r="BP192" s="29"/>
      <c r="BQ192" s="29"/>
      <c r="BR192" s="29"/>
      <c r="BS192" s="29"/>
      <c r="BT192" s="29"/>
      <c r="BU192" s="29"/>
    </row>
    <row r="193" spans="41:73">
      <c r="AO193" s="29"/>
      <c r="AP193" s="29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  <c r="BA193" s="29"/>
      <c r="BB193" s="29"/>
      <c r="BC193" s="29"/>
      <c r="BD193" s="29"/>
      <c r="BE193" s="29"/>
      <c r="BF193" s="29"/>
      <c r="BG193" s="29"/>
      <c r="BH193" s="29"/>
      <c r="BI193" s="29"/>
      <c r="BJ193" s="29"/>
      <c r="BK193" s="29"/>
      <c r="BL193" s="29"/>
      <c r="BM193" s="29"/>
      <c r="BN193" s="29"/>
      <c r="BO193" s="29"/>
      <c r="BP193" s="29"/>
      <c r="BQ193" s="29"/>
      <c r="BR193" s="29"/>
      <c r="BS193" s="29"/>
      <c r="BT193" s="29"/>
      <c r="BU193" s="29"/>
    </row>
    <row r="194" spans="41:73">
      <c r="AO194" s="29"/>
      <c r="AP194" s="29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  <c r="BA194" s="29"/>
      <c r="BB194" s="29"/>
      <c r="BC194" s="29"/>
      <c r="BD194" s="29"/>
      <c r="BE194" s="29"/>
      <c r="BF194" s="29"/>
      <c r="BG194" s="29"/>
      <c r="BH194" s="29"/>
      <c r="BI194" s="29"/>
      <c r="BJ194" s="29"/>
      <c r="BK194" s="29"/>
      <c r="BL194" s="29"/>
      <c r="BM194" s="29"/>
      <c r="BN194" s="29"/>
      <c r="BO194" s="29"/>
      <c r="BP194" s="29"/>
      <c r="BQ194" s="29"/>
      <c r="BR194" s="29"/>
      <c r="BS194" s="29"/>
      <c r="BT194" s="29"/>
      <c r="BU194" s="29"/>
    </row>
    <row r="195" spans="41:73">
      <c r="AO195" s="29"/>
      <c r="AP195" s="29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  <c r="BA195" s="29"/>
      <c r="BB195" s="29"/>
      <c r="BC195" s="29"/>
      <c r="BD195" s="29"/>
      <c r="BE195" s="29"/>
      <c r="BF195" s="29"/>
      <c r="BG195" s="29"/>
      <c r="BH195" s="29"/>
      <c r="BI195" s="29"/>
      <c r="BJ195" s="29"/>
      <c r="BK195" s="29"/>
      <c r="BL195" s="29"/>
      <c r="BM195" s="29"/>
      <c r="BN195" s="29"/>
      <c r="BO195" s="29"/>
      <c r="BP195" s="29"/>
      <c r="BQ195" s="29"/>
      <c r="BR195" s="29"/>
      <c r="BS195" s="29"/>
      <c r="BT195" s="29"/>
      <c r="BU195" s="29"/>
    </row>
    <row r="196" spans="41:73">
      <c r="AO196" s="29"/>
      <c r="AP196" s="29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  <c r="BA196" s="29"/>
      <c r="BB196" s="29"/>
      <c r="BC196" s="29"/>
      <c r="BD196" s="29"/>
      <c r="BE196" s="29"/>
      <c r="BF196" s="29"/>
      <c r="BG196" s="29"/>
      <c r="BH196" s="29"/>
      <c r="BI196" s="29"/>
      <c r="BJ196" s="29"/>
      <c r="BK196" s="29"/>
      <c r="BL196" s="29"/>
      <c r="BM196" s="29"/>
      <c r="BN196" s="29"/>
      <c r="BO196" s="29"/>
      <c r="BP196" s="29"/>
      <c r="BQ196" s="29"/>
      <c r="BR196" s="29"/>
      <c r="BS196" s="29"/>
      <c r="BT196" s="29"/>
      <c r="BU196" s="29"/>
    </row>
    <row r="197" spans="41:73">
      <c r="AO197" s="29"/>
      <c r="AP197" s="29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  <c r="BA197" s="29"/>
      <c r="BB197" s="29"/>
      <c r="BC197" s="29"/>
      <c r="BD197" s="29"/>
      <c r="BE197" s="29"/>
      <c r="BF197" s="29"/>
      <c r="BG197" s="29"/>
      <c r="BH197" s="29"/>
      <c r="BI197" s="29"/>
      <c r="BJ197" s="29"/>
      <c r="BK197" s="29"/>
      <c r="BL197" s="29"/>
      <c r="BM197" s="29"/>
      <c r="BN197" s="29"/>
      <c r="BO197" s="29"/>
      <c r="BP197" s="29"/>
      <c r="BQ197" s="29"/>
      <c r="BR197" s="29"/>
      <c r="BS197" s="29"/>
      <c r="BT197" s="29"/>
      <c r="BU197" s="29"/>
    </row>
    <row r="198" spans="41:73">
      <c r="AO198" s="29"/>
      <c r="AP198" s="29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  <c r="BA198" s="29"/>
      <c r="BB198" s="29"/>
      <c r="BC198" s="29"/>
      <c r="BD198" s="29"/>
      <c r="BE198" s="29"/>
      <c r="BF198" s="29"/>
      <c r="BG198" s="29"/>
      <c r="BH198" s="29"/>
      <c r="BI198" s="29"/>
      <c r="BJ198" s="29"/>
      <c r="BK198" s="29"/>
      <c r="BL198" s="29"/>
      <c r="BM198" s="29"/>
      <c r="BN198" s="29"/>
      <c r="BO198" s="29"/>
      <c r="BP198" s="29"/>
      <c r="BQ198" s="29"/>
      <c r="BR198" s="29"/>
      <c r="BS198" s="29"/>
      <c r="BT198" s="29"/>
      <c r="BU198" s="29"/>
    </row>
    <row r="199" spans="41:73">
      <c r="AO199" s="29"/>
      <c r="AP199" s="29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  <c r="BA199" s="29"/>
      <c r="BB199" s="29"/>
      <c r="BC199" s="29"/>
      <c r="BD199" s="29"/>
      <c r="BE199" s="29"/>
      <c r="BF199" s="29"/>
      <c r="BG199" s="29"/>
      <c r="BH199" s="29"/>
      <c r="BI199" s="29"/>
      <c r="BJ199" s="29"/>
      <c r="BK199" s="29"/>
      <c r="BL199" s="29"/>
      <c r="BM199" s="29"/>
      <c r="BN199" s="29"/>
      <c r="BO199" s="29"/>
      <c r="BP199" s="29"/>
      <c r="BQ199" s="29"/>
      <c r="BR199" s="29"/>
      <c r="BS199" s="29"/>
      <c r="BT199" s="29"/>
      <c r="BU199" s="29"/>
    </row>
    <row r="200" spans="41:73">
      <c r="AO200" s="29"/>
      <c r="AP200" s="29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  <c r="BA200" s="29"/>
      <c r="BB200" s="29"/>
      <c r="BC200" s="29"/>
      <c r="BD200" s="29"/>
      <c r="BE200" s="29"/>
      <c r="BF200" s="29"/>
      <c r="BG200" s="29"/>
      <c r="BH200" s="29"/>
      <c r="BI200" s="29"/>
      <c r="BJ200" s="29"/>
      <c r="BK200" s="29"/>
      <c r="BL200" s="29"/>
      <c r="BM200" s="29"/>
      <c r="BN200" s="29"/>
      <c r="BO200" s="29"/>
      <c r="BP200" s="29"/>
      <c r="BQ200" s="29"/>
      <c r="BR200" s="29"/>
      <c r="BS200" s="29"/>
      <c r="BT200" s="29"/>
      <c r="BU200" s="29"/>
    </row>
    <row r="201" spans="41:73">
      <c r="AO201" s="29"/>
      <c r="AP201" s="29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  <c r="BA201" s="29"/>
      <c r="BB201" s="29"/>
      <c r="BC201" s="29"/>
      <c r="BD201" s="29"/>
      <c r="BE201" s="29"/>
      <c r="BF201" s="29"/>
      <c r="BG201" s="29"/>
      <c r="BH201" s="29"/>
      <c r="BI201" s="29"/>
      <c r="BJ201" s="29"/>
      <c r="BK201" s="29"/>
      <c r="BL201" s="29"/>
      <c r="BM201" s="29"/>
      <c r="BN201" s="29"/>
      <c r="BO201" s="29"/>
      <c r="BP201" s="29"/>
      <c r="BQ201" s="29"/>
      <c r="BR201" s="29"/>
      <c r="BS201" s="29"/>
      <c r="BT201" s="29"/>
      <c r="BU201" s="29"/>
    </row>
    <row r="202" spans="41:73">
      <c r="AO202" s="29"/>
      <c r="AP202" s="29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  <c r="BA202" s="29"/>
      <c r="BB202" s="29"/>
      <c r="BC202" s="29"/>
      <c r="BD202" s="29"/>
      <c r="BE202" s="29"/>
      <c r="BF202" s="29"/>
      <c r="BG202" s="29"/>
      <c r="BH202" s="29"/>
      <c r="BI202" s="29"/>
      <c r="BJ202" s="29"/>
      <c r="BK202" s="29"/>
      <c r="BL202" s="29"/>
      <c r="BM202" s="29"/>
      <c r="BN202" s="29"/>
      <c r="BO202" s="29"/>
      <c r="BP202" s="29"/>
      <c r="BQ202" s="29"/>
      <c r="BR202" s="29"/>
      <c r="BS202" s="29"/>
      <c r="BT202" s="29"/>
      <c r="BU202" s="29"/>
    </row>
    <row r="203" spans="41:73">
      <c r="AO203" s="29"/>
      <c r="AP203" s="29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  <c r="BA203" s="29"/>
      <c r="BB203" s="29"/>
      <c r="BC203" s="29"/>
      <c r="BD203" s="29"/>
      <c r="BE203" s="29"/>
      <c r="BF203" s="29"/>
      <c r="BG203" s="29"/>
      <c r="BH203" s="29"/>
      <c r="BI203" s="29"/>
      <c r="BJ203" s="29"/>
      <c r="BK203" s="29"/>
      <c r="BL203" s="29"/>
      <c r="BM203" s="29"/>
      <c r="BN203" s="29"/>
      <c r="BO203" s="29"/>
      <c r="BP203" s="29"/>
      <c r="BQ203" s="29"/>
      <c r="BR203" s="29"/>
      <c r="BS203" s="29"/>
      <c r="BT203" s="29"/>
      <c r="BU203" s="29"/>
    </row>
    <row r="204" spans="41:73">
      <c r="AO204" s="29"/>
      <c r="AP204" s="29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  <c r="BA204" s="29"/>
      <c r="BB204" s="29"/>
      <c r="BC204" s="29"/>
      <c r="BD204" s="29"/>
      <c r="BE204" s="29"/>
      <c r="BF204" s="29"/>
      <c r="BG204" s="29"/>
      <c r="BH204" s="29"/>
      <c r="BI204" s="29"/>
      <c r="BJ204" s="29"/>
      <c r="BK204" s="29"/>
      <c r="BL204" s="29"/>
      <c r="BM204" s="29"/>
      <c r="BN204" s="29"/>
      <c r="BO204" s="29"/>
      <c r="BP204" s="29"/>
      <c r="BQ204" s="29"/>
      <c r="BR204" s="29"/>
      <c r="BS204" s="29"/>
      <c r="BT204" s="29"/>
      <c r="BU204" s="29"/>
    </row>
    <row r="205" spans="41:73">
      <c r="AO205" s="29"/>
      <c r="AP205" s="29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  <c r="BA205" s="29"/>
      <c r="BB205" s="29"/>
      <c r="BC205" s="29"/>
      <c r="BD205" s="29"/>
      <c r="BE205" s="29"/>
      <c r="BF205" s="29"/>
      <c r="BG205" s="29"/>
      <c r="BH205" s="29"/>
      <c r="BI205" s="29"/>
      <c r="BJ205" s="29"/>
      <c r="BK205" s="29"/>
      <c r="BL205" s="29"/>
      <c r="BM205" s="29"/>
      <c r="BN205" s="29"/>
      <c r="BO205" s="29"/>
      <c r="BP205" s="29"/>
      <c r="BQ205" s="29"/>
      <c r="BR205" s="29"/>
      <c r="BS205" s="29"/>
      <c r="BT205" s="29"/>
      <c r="BU205" s="29"/>
    </row>
    <row r="206" spans="41:73">
      <c r="AO206" s="29"/>
      <c r="AP206" s="29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  <c r="BA206" s="29"/>
      <c r="BB206" s="29"/>
      <c r="BC206" s="29"/>
      <c r="BD206" s="29"/>
      <c r="BE206" s="29"/>
      <c r="BF206" s="29"/>
      <c r="BG206" s="29"/>
      <c r="BH206" s="29"/>
      <c r="BI206" s="29"/>
      <c r="BJ206" s="29"/>
      <c r="BK206" s="29"/>
      <c r="BL206" s="29"/>
      <c r="BM206" s="29"/>
      <c r="BN206" s="29"/>
      <c r="BO206" s="29"/>
      <c r="BP206" s="29"/>
      <c r="BQ206" s="29"/>
      <c r="BR206" s="29"/>
      <c r="BS206" s="29"/>
      <c r="BT206" s="29"/>
      <c r="BU206" s="29"/>
    </row>
    <row r="207" spans="41:73">
      <c r="AO207" s="29"/>
      <c r="AP207" s="29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  <c r="BA207" s="29"/>
      <c r="BB207" s="29"/>
      <c r="BC207" s="29"/>
      <c r="BD207" s="29"/>
      <c r="BE207" s="29"/>
      <c r="BF207" s="29"/>
      <c r="BG207" s="29"/>
      <c r="BH207" s="29"/>
      <c r="BI207" s="29"/>
      <c r="BJ207" s="29"/>
      <c r="BK207" s="29"/>
      <c r="BL207" s="29"/>
      <c r="BM207" s="29"/>
      <c r="BN207" s="29"/>
      <c r="BO207" s="29"/>
      <c r="BP207" s="29"/>
      <c r="BQ207" s="29"/>
      <c r="BR207" s="29"/>
      <c r="BS207" s="29"/>
      <c r="BT207" s="29"/>
      <c r="BU207" s="29"/>
    </row>
    <row r="208" spans="41:73">
      <c r="AO208" s="29"/>
      <c r="AP208" s="29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  <c r="BA208" s="29"/>
      <c r="BB208" s="29"/>
      <c r="BC208" s="29"/>
      <c r="BD208" s="29"/>
      <c r="BE208" s="29"/>
      <c r="BF208" s="29"/>
      <c r="BG208" s="29"/>
      <c r="BH208" s="29"/>
      <c r="BI208" s="29"/>
      <c r="BJ208" s="29"/>
      <c r="BK208" s="29"/>
      <c r="BL208" s="29"/>
      <c r="BM208" s="29"/>
      <c r="BN208" s="29"/>
      <c r="BO208" s="29"/>
      <c r="BP208" s="29"/>
      <c r="BQ208" s="29"/>
      <c r="BR208" s="29"/>
      <c r="BS208" s="29"/>
      <c r="BT208" s="29"/>
      <c r="BU208" s="29"/>
    </row>
    <row r="209" spans="41:73">
      <c r="AO209" s="29"/>
      <c r="AP209" s="29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  <c r="BA209" s="29"/>
      <c r="BB209" s="29"/>
      <c r="BC209" s="29"/>
      <c r="BD209" s="29"/>
      <c r="BE209" s="29"/>
      <c r="BF209" s="29"/>
      <c r="BG209" s="29"/>
      <c r="BH209" s="29"/>
      <c r="BI209" s="29"/>
      <c r="BJ209" s="29"/>
      <c r="BK209" s="29"/>
      <c r="BL209" s="29"/>
      <c r="BM209" s="29"/>
      <c r="BN209" s="29"/>
      <c r="BO209" s="29"/>
      <c r="BP209" s="29"/>
      <c r="BQ209" s="29"/>
      <c r="BR209" s="29"/>
      <c r="BS209" s="29"/>
      <c r="BT209" s="29"/>
      <c r="BU209" s="29"/>
    </row>
    <row r="210" spans="41:73">
      <c r="AO210" s="29"/>
      <c r="AP210" s="29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  <c r="BA210" s="29"/>
      <c r="BB210" s="29"/>
      <c r="BC210" s="29"/>
      <c r="BD210" s="29"/>
      <c r="BE210" s="29"/>
      <c r="BF210" s="29"/>
      <c r="BG210" s="29"/>
      <c r="BH210" s="29"/>
      <c r="BI210" s="29"/>
      <c r="BJ210" s="29"/>
      <c r="BK210" s="29"/>
      <c r="BL210" s="29"/>
      <c r="BM210" s="29"/>
      <c r="BN210" s="29"/>
      <c r="BO210" s="29"/>
      <c r="BP210" s="29"/>
      <c r="BQ210" s="29"/>
      <c r="BR210" s="29"/>
      <c r="BS210" s="29"/>
      <c r="BT210" s="29"/>
      <c r="BU210" s="29"/>
    </row>
    <row r="211" spans="41:73">
      <c r="AO211" s="29"/>
      <c r="AP211" s="29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  <c r="BA211" s="29"/>
      <c r="BB211" s="29"/>
      <c r="BC211" s="29"/>
      <c r="BD211" s="29"/>
      <c r="BE211" s="29"/>
      <c r="BF211" s="29"/>
      <c r="BG211" s="29"/>
      <c r="BH211" s="29"/>
      <c r="BI211" s="29"/>
      <c r="BJ211" s="29"/>
      <c r="BK211" s="29"/>
      <c r="BL211" s="29"/>
      <c r="BM211" s="29"/>
      <c r="BN211" s="29"/>
      <c r="BO211" s="29"/>
      <c r="BP211" s="29"/>
      <c r="BQ211" s="29"/>
      <c r="BR211" s="29"/>
      <c r="BS211" s="29"/>
      <c r="BT211" s="29"/>
      <c r="BU211" s="29"/>
    </row>
    <row r="212" spans="41:73">
      <c r="AO212" s="29"/>
      <c r="AP212" s="29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  <c r="BA212" s="29"/>
      <c r="BB212" s="29"/>
      <c r="BC212" s="29"/>
      <c r="BD212" s="29"/>
      <c r="BE212" s="29"/>
      <c r="BF212" s="29"/>
      <c r="BG212" s="29"/>
      <c r="BH212" s="29"/>
      <c r="BI212" s="29"/>
      <c r="BJ212" s="29"/>
      <c r="BK212" s="29"/>
      <c r="BL212" s="29"/>
      <c r="BM212" s="29"/>
      <c r="BN212" s="29"/>
      <c r="BO212" s="29"/>
      <c r="BP212" s="29"/>
      <c r="BQ212" s="29"/>
      <c r="BR212" s="29"/>
      <c r="BS212" s="29"/>
      <c r="BT212" s="29"/>
      <c r="BU212" s="29"/>
    </row>
    <row r="213" spans="41:73">
      <c r="AO213" s="29"/>
      <c r="AP213" s="29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  <c r="BA213" s="29"/>
      <c r="BB213" s="29"/>
      <c r="BC213" s="29"/>
      <c r="BD213" s="29"/>
      <c r="BE213" s="29"/>
      <c r="BF213" s="29"/>
      <c r="BG213" s="29"/>
      <c r="BH213" s="29"/>
      <c r="BI213" s="29"/>
      <c r="BJ213" s="29"/>
      <c r="BK213" s="29"/>
      <c r="BL213" s="29"/>
      <c r="BM213" s="29"/>
      <c r="BN213" s="29"/>
      <c r="BO213" s="29"/>
      <c r="BP213" s="29"/>
      <c r="BQ213" s="29"/>
      <c r="BR213" s="29"/>
      <c r="BS213" s="29"/>
      <c r="BT213" s="29"/>
      <c r="BU213" s="29"/>
    </row>
    <row r="214" spans="41:73">
      <c r="AO214" s="29"/>
      <c r="AP214" s="29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  <c r="BA214" s="29"/>
      <c r="BB214" s="29"/>
      <c r="BC214" s="29"/>
      <c r="BD214" s="29"/>
      <c r="BE214" s="29"/>
      <c r="BF214" s="29"/>
      <c r="BG214" s="29"/>
      <c r="BH214" s="29"/>
      <c r="BI214" s="29"/>
      <c r="BJ214" s="29"/>
      <c r="BK214" s="29"/>
      <c r="BL214" s="29"/>
      <c r="BM214" s="29"/>
      <c r="BN214" s="29"/>
      <c r="BO214" s="29"/>
      <c r="BP214" s="29"/>
      <c r="BQ214" s="29"/>
      <c r="BR214" s="29"/>
      <c r="BS214" s="29"/>
      <c r="BT214" s="29"/>
      <c r="BU214" s="29"/>
    </row>
    <row r="215" spans="41:73">
      <c r="AO215" s="29"/>
      <c r="AP215" s="29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  <c r="BA215" s="29"/>
      <c r="BB215" s="29"/>
      <c r="BC215" s="29"/>
      <c r="BD215" s="29"/>
      <c r="BE215" s="29"/>
      <c r="BF215" s="29"/>
      <c r="BG215" s="29"/>
      <c r="BH215" s="29"/>
      <c r="BI215" s="29"/>
      <c r="BJ215" s="29"/>
      <c r="BK215" s="29"/>
      <c r="BL215" s="29"/>
      <c r="BM215" s="29"/>
      <c r="BN215" s="29"/>
      <c r="BO215" s="29"/>
      <c r="BP215" s="29"/>
      <c r="BQ215" s="29"/>
      <c r="BR215" s="29"/>
      <c r="BS215" s="29"/>
      <c r="BT215" s="29"/>
      <c r="BU215" s="29"/>
    </row>
    <row r="216" spans="41:73">
      <c r="AO216" s="29"/>
      <c r="AP216" s="29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  <c r="BA216" s="29"/>
      <c r="BB216" s="29"/>
      <c r="BC216" s="29"/>
      <c r="BD216" s="29"/>
      <c r="BE216" s="29"/>
      <c r="BF216" s="29"/>
      <c r="BG216" s="29"/>
      <c r="BH216" s="29"/>
      <c r="BI216" s="29"/>
      <c r="BJ216" s="29"/>
      <c r="BK216" s="29"/>
      <c r="BL216" s="29"/>
      <c r="BM216" s="29"/>
      <c r="BN216" s="29"/>
      <c r="BO216" s="29"/>
      <c r="BP216" s="29"/>
      <c r="BQ216" s="29"/>
      <c r="BR216" s="29"/>
      <c r="BS216" s="29"/>
      <c r="BT216" s="29"/>
      <c r="BU216" s="29"/>
    </row>
    <row r="217" spans="41:73"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  <c r="BA217" s="29"/>
      <c r="BB217" s="29"/>
      <c r="BC217" s="29"/>
      <c r="BD217" s="29"/>
      <c r="BE217" s="29"/>
      <c r="BF217" s="29"/>
      <c r="BG217" s="29"/>
      <c r="BH217" s="29"/>
      <c r="BI217" s="29"/>
      <c r="BJ217" s="29"/>
      <c r="BK217" s="29"/>
      <c r="BL217" s="29"/>
      <c r="BM217" s="29"/>
      <c r="BN217" s="29"/>
      <c r="BO217" s="29"/>
      <c r="BP217" s="29"/>
      <c r="BQ217" s="29"/>
      <c r="BR217" s="29"/>
      <c r="BS217" s="29"/>
      <c r="BT217" s="29"/>
      <c r="BU217" s="29"/>
    </row>
    <row r="218" spans="41:73"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  <c r="BA218" s="29"/>
      <c r="BB218" s="29"/>
      <c r="BC218" s="29"/>
      <c r="BD218" s="29"/>
      <c r="BE218" s="29"/>
      <c r="BF218" s="29"/>
      <c r="BG218" s="29"/>
      <c r="BH218" s="29"/>
      <c r="BI218" s="29"/>
      <c r="BJ218" s="29"/>
      <c r="BK218" s="29"/>
      <c r="BL218" s="29"/>
      <c r="BM218" s="29"/>
      <c r="BN218" s="29"/>
      <c r="BO218" s="29"/>
      <c r="BP218" s="29"/>
      <c r="BQ218" s="29"/>
      <c r="BR218" s="29"/>
      <c r="BS218" s="29"/>
      <c r="BT218" s="29"/>
      <c r="BU218" s="29"/>
    </row>
    <row r="219" spans="41:73"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  <c r="BA219" s="29"/>
      <c r="BB219" s="29"/>
      <c r="BC219" s="29"/>
      <c r="BD219" s="29"/>
      <c r="BE219" s="29"/>
      <c r="BF219" s="29"/>
      <c r="BG219" s="29"/>
      <c r="BH219" s="29"/>
      <c r="BI219" s="29"/>
      <c r="BJ219" s="29"/>
      <c r="BK219" s="29"/>
      <c r="BL219" s="29"/>
      <c r="BM219" s="29"/>
      <c r="BN219" s="29"/>
      <c r="BO219" s="29"/>
      <c r="BP219" s="29"/>
      <c r="BQ219" s="29"/>
      <c r="BR219" s="29"/>
      <c r="BS219" s="29"/>
      <c r="BT219" s="29"/>
      <c r="BU219" s="29"/>
    </row>
    <row r="220" spans="41:73">
      <c r="AO220" s="29"/>
      <c r="AP220" s="29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  <c r="BA220" s="29"/>
      <c r="BB220" s="29"/>
      <c r="BC220" s="29"/>
      <c r="BD220" s="29"/>
      <c r="BE220" s="29"/>
      <c r="BF220" s="29"/>
      <c r="BG220" s="29"/>
      <c r="BH220" s="29"/>
      <c r="BI220" s="29"/>
      <c r="BJ220" s="29"/>
      <c r="BK220" s="29"/>
      <c r="BL220" s="29"/>
      <c r="BM220" s="29"/>
      <c r="BN220" s="29"/>
      <c r="BO220" s="29"/>
      <c r="BP220" s="29"/>
      <c r="BQ220" s="29"/>
      <c r="BR220" s="29"/>
      <c r="BS220" s="29"/>
      <c r="BT220" s="29"/>
      <c r="BU220" s="29"/>
    </row>
    <row r="221" spans="41:73"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  <c r="BA221" s="29"/>
      <c r="BB221" s="29"/>
      <c r="BC221" s="29"/>
      <c r="BD221" s="29"/>
      <c r="BE221" s="29"/>
      <c r="BF221" s="29"/>
      <c r="BG221" s="29"/>
      <c r="BH221" s="29"/>
      <c r="BI221" s="29"/>
      <c r="BJ221" s="29"/>
      <c r="BK221" s="29"/>
      <c r="BL221" s="29"/>
      <c r="BM221" s="29"/>
      <c r="BN221" s="29"/>
      <c r="BO221" s="29"/>
      <c r="BP221" s="29"/>
      <c r="BQ221" s="29"/>
      <c r="BR221" s="29"/>
      <c r="BS221" s="29"/>
      <c r="BT221" s="29"/>
      <c r="BU221" s="29"/>
    </row>
    <row r="222" spans="41:73"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  <c r="BA222" s="29"/>
      <c r="BB222" s="29"/>
      <c r="BC222" s="29"/>
      <c r="BD222" s="29"/>
      <c r="BE222" s="29"/>
      <c r="BF222" s="29"/>
      <c r="BG222" s="29"/>
      <c r="BH222" s="29"/>
      <c r="BI222" s="29"/>
      <c r="BJ222" s="29"/>
      <c r="BK222" s="29"/>
      <c r="BL222" s="29"/>
      <c r="BM222" s="29"/>
      <c r="BN222" s="29"/>
      <c r="BO222" s="29"/>
      <c r="BP222" s="29"/>
      <c r="BQ222" s="29"/>
      <c r="BR222" s="29"/>
      <c r="BS222" s="29"/>
      <c r="BT222" s="29"/>
      <c r="BU222" s="29"/>
    </row>
    <row r="223" spans="41:73">
      <c r="AO223" s="29"/>
      <c r="AP223" s="29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  <c r="BA223" s="29"/>
      <c r="BB223" s="29"/>
      <c r="BC223" s="29"/>
      <c r="BD223" s="29"/>
      <c r="BE223" s="29"/>
      <c r="BF223" s="29"/>
      <c r="BG223" s="29"/>
      <c r="BH223" s="29"/>
      <c r="BI223" s="29"/>
      <c r="BJ223" s="29"/>
      <c r="BK223" s="29"/>
      <c r="BL223" s="29"/>
      <c r="BM223" s="29"/>
      <c r="BN223" s="29"/>
      <c r="BO223" s="29"/>
      <c r="BP223" s="29"/>
      <c r="BQ223" s="29"/>
      <c r="BR223" s="29"/>
      <c r="BS223" s="29"/>
      <c r="BT223" s="29"/>
      <c r="BU223" s="29"/>
    </row>
    <row r="224" spans="41:73">
      <c r="AO224" s="29"/>
      <c r="AP224" s="29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  <c r="BA224" s="29"/>
      <c r="BB224" s="29"/>
      <c r="BC224" s="29"/>
      <c r="BD224" s="29"/>
      <c r="BE224" s="29"/>
      <c r="BF224" s="29"/>
      <c r="BG224" s="29"/>
      <c r="BH224" s="29"/>
      <c r="BI224" s="29"/>
      <c r="BJ224" s="29"/>
      <c r="BK224" s="29"/>
      <c r="BL224" s="29"/>
      <c r="BM224" s="29"/>
      <c r="BN224" s="29"/>
      <c r="BO224" s="29"/>
      <c r="BP224" s="29"/>
      <c r="BQ224" s="29"/>
      <c r="BR224" s="29"/>
      <c r="BS224" s="29"/>
      <c r="BT224" s="29"/>
      <c r="BU224" s="29"/>
    </row>
    <row r="225" spans="41:73">
      <c r="AO225" s="29"/>
      <c r="AP225" s="29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  <c r="BA225" s="29"/>
      <c r="BB225" s="29"/>
      <c r="BC225" s="29"/>
      <c r="BD225" s="29"/>
      <c r="BE225" s="29"/>
      <c r="BF225" s="29"/>
      <c r="BG225" s="29"/>
      <c r="BH225" s="29"/>
      <c r="BI225" s="29"/>
      <c r="BJ225" s="29"/>
      <c r="BK225" s="29"/>
      <c r="BL225" s="29"/>
      <c r="BM225" s="29"/>
      <c r="BN225" s="29"/>
      <c r="BO225" s="29"/>
      <c r="BP225" s="29"/>
      <c r="BQ225" s="29"/>
      <c r="BR225" s="29"/>
      <c r="BS225" s="29"/>
      <c r="BT225" s="29"/>
      <c r="BU225" s="29"/>
    </row>
    <row r="226" spans="41:73">
      <c r="AO226" s="29"/>
      <c r="AP226" s="29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  <c r="BA226" s="29"/>
      <c r="BB226" s="29"/>
      <c r="BC226" s="29"/>
      <c r="BD226" s="29"/>
      <c r="BE226" s="29"/>
      <c r="BF226" s="29"/>
      <c r="BG226" s="29"/>
      <c r="BH226" s="29"/>
      <c r="BI226" s="29"/>
      <c r="BJ226" s="29"/>
      <c r="BK226" s="29"/>
      <c r="BL226" s="29"/>
      <c r="BM226" s="29"/>
      <c r="BN226" s="29"/>
      <c r="BO226" s="29"/>
      <c r="BP226" s="29"/>
      <c r="BQ226" s="29"/>
      <c r="BR226" s="29"/>
      <c r="BS226" s="29"/>
      <c r="BT226" s="29"/>
      <c r="BU226" s="29"/>
    </row>
    <row r="227" spans="41:73">
      <c r="AO227" s="29"/>
      <c r="AP227" s="29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  <c r="BA227" s="29"/>
      <c r="BB227" s="29"/>
      <c r="BC227" s="29"/>
      <c r="BD227" s="29"/>
      <c r="BE227" s="29"/>
      <c r="BF227" s="29"/>
      <c r="BG227" s="29"/>
      <c r="BH227" s="29"/>
      <c r="BI227" s="29"/>
      <c r="BJ227" s="29"/>
      <c r="BK227" s="29"/>
      <c r="BL227" s="29"/>
      <c r="BM227" s="29"/>
      <c r="BN227" s="29"/>
      <c r="BO227" s="29"/>
      <c r="BP227" s="29"/>
      <c r="BQ227" s="29"/>
      <c r="BR227" s="29"/>
      <c r="BS227" s="29"/>
      <c r="BT227" s="29"/>
      <c r="BU227" s="29"/>
    </row>
    <row r="228" spans="41:73">
      <c r="AO228" s="29"/>
      <c r="AP228" s="29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  <c r="BA228" s="29"/>
      <c r="BB228" s="29"/>
      <c r="BC228" s="29"/>
      <c r="BD228" s="29"/>
      <c r="BE228" s="29"/>
      <c r="BF228" s="29"/>
      <c r="BG228" s="29"/>
      <c r="BH228" s="29"/>
      <c r="BI228" s="29"/>
      <c r="BJ228" s="29"/>
      <c r="BK228" s="29"/>
      <c r="BL228" s="29"/>
      <c r="BM228" s="29"/>
      <c r="BN228" s="29"/>
      <c r="BO228" s="29"/>
      <c r="BP228" s="29"/>
      <c r="BQ228" s="29"/>
      <c r="BR228" s="29"/>
      <c r="BS228" s="29"/>
      <c r="BT228" s="29"/>
      <c r="BU228" s="29"/>
    </row>
    <row r="229" spans="41:73">
      <c r="AO229" s="29"/>
      <c r="AP229" s="29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  <c r="BA229" s="29"/>
      <c r="BB229" s="29"/>
      <c r="BC229" s="29"/>
      <c r="BD229" s="29"/>
      <c r="BE229" s="29"/>
      <c r="BF229" s="29"/>
      <c r="BG229" s="29"/>
      <c r="BH229" s="29"/>
      <c r="BI229" s="29"/>
      <c r="BJ229" s="29"/>
      <c r="BK229" s="29"/>
      <c r="BL229" s="29"/>
      <c r="BM229" s="29"/>
      <c r="BN229" s="29"/>
      <c r="BO229" s="29"/>
      <c r="BP229" s="29"/>
      <c r="BQ229" s="29"/>
      <c r="BR229" s="29"/>
      <c r="BS229" s="29"/>
      <c r="BT229" s="29"/>
      <c r="BU229" s="29"/>
    </row>
    <row r="230" spans="41:73">
      <c r="AO230" s="29"/>
      <c r="AP230" s="29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  <c r="BA230" s="29"/>
      <c r="BB230" s="29"/>
      <c r="BC230" s="29"/>
      <c r="BD230" s="29"/>
      <c r="BE230" s="29"/>
      <c r="BF230" s="29"/>
      <c r="BG230" s="29"/>
      <c r="BH230" s="29"/>
      <c r="BI230" s="29"/>
      <c r="BJ230" s="29"/>
      <c r="BK230" s="29"/>
      <c r="BL230" s="29"/>
      <c r="BM230" s="29"/>
      <c r="BN230" s="29"/>
      <c r="BO230" s="29"/>
      <c r="BP230" s="29"/>
      <c r="BQ230" s="29"/>
      <c r="BR230" s="29"/>
      <c r="BS230" s="29"/>
      <c r="BT230" s="29"/>
      <c r="BU230" s="29"/>
    </row>
    <row r="231" spans="41:73">
      <c r="AO231" s="29"/>
      <c r="AP231" s="29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  <c r="BA231" s="29"/>
      <c r="BB231" s="29"/>
      <c r="BC231" s="29"/>
      <c r="BD231" s="29"/>
      <c r="BE231" s="29"/>
      <c r="BF231" s="29"/>
      <c r="BG231" s="29"/>
      <c r="BH231" s="29"/>
      <c r="BI231" s="29"/>
      <c r="BJ231" s="29"/>
      <c r="BK231" s="29"/>
      <c r="BL231" s="29"/>
      <c r="BM231" s="29"/>
      <c r="BN231" s="29"/>
      <c r="BO231" s="29"/>
      <c r="BP231" s="29"/>
      <c r="BQ231" s="29"/>
      <c r="BR231" s="29"/>
      <c r="BS231" s="29"/>
      <c r="BT231" s="29"/>
      <c r="BU231" s="29"/>
    </row>
    <row r="232" spans="41:73">
      <c r="AO232" s="29"/>
      <c r="AP232" s="29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  <c r="BA232" s="29"/>
      <c r="BB232" s="29"/>
      <c r="BC232" s="29"/>
      <c r="BD232" s="29"/>
      <c r="BE232" s="29"/>
      <c r="BF232" s="29"/>
      <c r="BG232" s="29"/>
      <c r="BH232" s="29"/>
      <c r="BI232" s="29"/>
      <c r="BJ232" s="29"/>
      <c r="BK232" s="29"/>
      <c r="BL232" s="29"/>
      <c r="BM232" s="29"/>
      <c r="BN232" s="29"/>
      <c r="BO232" s="29"/>
      <c r="BP232" s="29"/>
      <c r="BQ232" s="29"/>
      <c r="BR232" s="29"/>
      <c r="BS232" s="29"/>
      <c r="BT232" s="29"/>
      <c r="BU232" s="29"/>
    </row>
    <row r="233" spans="41:73">
      <c r="AO233" s="29"/>
      <c r="AP233" s="29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  <c r="BA233" s="29"/>
      <c r="BB233" s="29"/>
      <c r="BC233" s="29"/>
      <c r="BD233" s="29"/>
      <c r="BE233" s="29"/>
      <c r="BF233" s="29"/>
      <c r="BG233" s="29"/>
      <c r="BH233" s="29"/>
      <c r="BI233" s="29"/>
      <c r="BJ233" s="29"/>
      <c r="BK233" s="29"/>
      <c r="BL233" s="29"/>
      <c r="BM233" s="29"/>
      <c r="BN233" s="29"/>
      <c r="BO233" s="29"/>
      <c r="BP233" s="29"/>
      <c r="BQ233" s="29"/>
      <c r="BR233" s="29"/>
      <c r="BS233" s="29"/>
      <c r="BT233" s="29"/>
      <c r="BU233" s="29"/>
    </row>
    <row r="234" spans="41:73">
      <c r="AO234" s="29"/>
      <c r="AP234" s="29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  <c r="BA234" s="29"/>
      <c r="BB234" s="29"/>
      <c r="BC234" s="29"/>
      <c r="BD234" s="29"/>
      <c r="BE234" s="29"/>
      <c r="BF234" s="29"/>
      <c r="BG234" s="29"/>
      <c r="BH234" s="29"/>
      <c r="BI234" s="29"/>
      <c r="BJ234" s="29"/>
      <c r="BK234" s="29"/>
      <c r="BL234" s="29"/>
      <c r="BM234" s="29"/>
      <c r="BN234" s="29"/>
      <c r="BO234" s="29"/>
      <c r="BP234" s="29"/>
      <c r="BQ234" s="29"/>
      <c r="BR234" s="29"/>
      <c r="BS234" s="29"/>
      <c r="BT234" s="29"/>
      <c r="BU234" s="29"/>
    </row>
    <row r="235" spans="41:73">
      <c r="AO235" s="29"/>
      <c r="AP235" s="29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  <c r="BA235" s="29"/>
      <c r="BB235" s="29"/>
      <c r="BC235" s="29"/>
      <c r="BD235" s="29"/>
      <c r="BE235" s="29"/>
      <c r="BF235" s="29"/>
      <c r="BG235" s="29"/>
      <c r="BH235" s="29"/>
      <c r="BI235" s="29"/>
      <c r="BJ235" s="29"/>
      <c r="BK235" s="29"/>
      <c r="BL235" s="29"/>
      <c r="BM235" s="29"/>
      <c r="BN235" s="29"/>
      <c r="BO235" s="29"/>
      <c r="BP235" s="29"/>
      <c r="BQ235" s="29"/>
      <c r="BR235" s="29"/>
      <c r="BS235" s="29"/>
      <c r="BT235" s="29"/>
      <c r="BU235" s="29"/>
    </row>
    <row r="236" spans="41:73">
      <c r="AO236" s="29"/>
      <c r="AP236" s="29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  <c r="BA236" s="29"/>
      <c r="BB236" s="29"/>
      <c r="BC236" s="29"/>
      <c r="BD236" s="29"/>
      <c r="BE236" s="29"/>
      <c r="BF236" s="29"/>
      <c r="BG236" s="29"/>
      <c r="BH236" s="29"/>
      <c r="BI236" s="29"/>
      <c r="BJ236" s="29"/>
      <c r="BK236" s="29"/>
      <c r="BL236" s="29"/>
      <c r="BM236" s="29"/>
      <c r="BN236" s="29"/>
      <c r="BO236" s="29"/>
      <c r="BP236" s="29"/>
      <c r="BQ236" s="29"/>
      <c r="BR236" s="29"/>
      <c r="BS236" s="29"/>
      <c r="BT236" s="29"/>
      <c r="BU236" s="29"/>
    </row>
    <row r="237" spans="41:73"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  <c r="BA237" s="29"/>
      <c r="BB237" s="29"/>
      <c r="BC237" s="29"/>
      <c r="BD237" s="29"/>
      <c r="BE237" s="29"/>
      <c r="BF237" s="29"/>
      <c r="BG237" s="29"/>
      <c r="BH237" s="29"/>
      <c r="BI237" s="29"/>
      <c r="BJ237" s="29"/>
      <c r="BK237" s="29"/>
      <c r="BL237" s="29"/>
      <c r="BM237" s="29"/>
      <c r="BN237" s="29"/>
      <c r="BO237" s="29"/>
      <c r="BP237" s="29"/>
      <c r="BQ237" s="29"/>
      <c r="BR237" s="29"/>
      <c r="BS237" s="29"/>
      <c r="BT237" s="29"/>
      <c r="BU237" s="29"/>
    </row>
    <row r="238" spans="41:73"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  <c r="BA238" s="29"/>
      <c r="BB238" s="29"/>
      <c r="BC238" s="29"/>
      <c r="BD238" s="29"/>
      <c r="BE238" s="29"/>
      <c r="BF238" s="29"/>
      <c r="BG238" s="29"/>
      <c r="BH238" s="29"/>
      <c r="BI238" s="29"/>
      <c r="BJ238" s="29"/>
      <c r="BK238" s="29"/>
      <c r="BL238" s="29"/>
      <c r="BM238" s="29"/>
      <c r="BN238" s="29"/>
      <c r="BO238" s="29"/>
      <c r="BP238" s="29"/>
      <c r="BQ238" s="29"/>
      <c r="BR238" s="29"/>
      <c r="BS238" s="29"/>
      <c r="BT238" s="29"/>
      <c r="BU238" s="29"/>
    </row>
    <row r="239" spans="41:73">
      <c r="AO239" s="29"/>
      <c r="AP239" s="29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  <c r="BA239" s="29"/>
      <c r="BB239" s="29"/>
      <c r="BC239" s="29"/>
      <c r="BD239" s="29"/>
      <c r="BE239" s="29"/>
      <c r="BF239" s="29"/>
      <c r="BG239" s="29"/>
      <c r="BH239" s="29"/>
      <c r="BI239" s="29"/>
      <c r="BJ239" s="29"/>
      <c r="BK239" s="29"/>
      <c r="BL239" s="29"/>
      <c r="BM239" s="29"/>
      <c r="BN239" s="29"/>
      <c r="BO239" s="29"/>
      <c r="BP239" s="29"/>
      <c r="BQ239" s="29"/>
      <c r="BR239" s="29"/>
      <c r="BS239" s="29"/>
      <c r="BT239" s="29"/>
      <c r="BU239" s="29"/>
    </row>
    <row r="240" spans="41:73">
      <c r="AO240" s="29"/>
      <c r="AP240" s="29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  <c r="BA240" s="29"/>
      <c r="BB240" s="29"/>
      <c r="BC240" s="29"/>
      <c r="BD240" s="29"/>
      <c r="BE240" s="29"/>
      <c r="BF240" s="29"/>
      <c r="BG240" s="29"/>
      <c r="BH240" s="29"/>
      <c r="BI240" s="29"/>
      <c r="BJ240" s="29"/>
      <c r="BK240" s="29"/>
      <c r="BL240" s="29"/>
      <c r="BM240" s="29"/>
      <c r="BN240" s="29"/>
      <c r="BO240" s="29"/>
      <c r="BP240" s="29"/>
      <c r="BQ240" s="29"/>
      <c r="BR240" s="29"/>
      <c r="BS240" s="29"/>
      <c r="BT240" s="29"/>
      <c r="BU240" s="29"/>
    </row>
    <row r="241" spans="41:73">
      <c r="AO241" s="29"/>
      <c r="AP241" s="29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  <c r="BA241" s="29"/>
      <c r="BB241" s="29"/>
      <c r="BC241" s="29"/>
      <c r="BD241" s="29"/>
      <c r="BE241" s="29"/>
      <c r="BF241" s="29"/>
      <c r="BG241" s="29"/>
      <c r="BH241" s="29"/>
      <c r="BI241" s="29"/>
      <c r="BJ241" s="29"/>
      <c r="BK241" s="29"/>
      <c r="BL241" s="29"/>
      <c r="BM241" s="29"/>
      <c r="BN241" s="29"/>
      <c r="BO241" s="29"/>
      <c r="BP241" s="29"/>
      <c r="BQ241" s="29"/>
      <c r="BR241" s="29"/>
      <c r="BS241" s="29"/>
      <c r="BT241" s="29"/>
      <c r="BU241" s="29"/>
    </row>
    <row r="242" spans="41:73">
      <c r="AO242" s="29"/>
      <c r="AP242" s="29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  <c r="BA242" s="29"/>
      <c r="BB242" s="29"/>
      <c r="BC242" s="29"/>
      <c r="BD242" s="29"/>
      <c r="BE242" s="29"/>
      <c r="BF242" s="29"/>
      <c r="BG242" s="29"/>
      <c r="BH242" s="29"/>
      <c r="BI242" s="29"/>
      <c r="BJ242" s="29"/>
      <c r="BK242" s="29"/>
      <c r="BL242" s="29"/>
      <c r="BM242" s="29"/>
      <c r="BN242" s="29"/>
      <c r="BO242" s="29"/>
      <c r="BP242" s="29"/>
      <c r="BQ242" s="29"/>
      <c r="BR242" s="29"/>
      <c r="BS242" s="29"/>
      <c r="BT242" s="29"/>
      <c r="BU242" s="29"/>
    </row>
    <row r="243" spans="41:73">
      <c r="AO243" s="29"/>
      <c r="AP243" s="29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  <c r="BA243" s="29"/>
      <c r="BB243" s="29"/>
      <c r="BC243" s="29"/>
      <c r="BD243" s="29"/>
      <c r="BE243" s="29"/>
      <c r="BF243" s="29"/>
      <c r="BG243" s="29"/>
      <c r="BH243" s="29"/>
      <c r="BI243" s="29"/>
      <c r="BJ243" s="29"/>
      <c r="BK243" s="29"/>
      <c r="BL243" s="29"/>
      <c r="BM243" s="29"/>
      <c r="BN243" s="29"/>
      <c r="BO243" s="29"/>
      <c r="BP243" s="29"/>
      <c r="BQ243" s="29"/>
      <c r="BR243" s="29"/>
      <c r="BS243" s="29"/>
      <c r="BT243" s="29"/>
      <c r="BU243" s="29"/>
    </row>
    <row r="244" spans="41:73">
      <c r="AO244" s="29"/>
      <c r="AP244" s="29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  <c r="BA244" s="29"/>
      <c r="BB244" s="29"/>
      <c r="BC244" s="29"/>
      <c r="BD244" s="29"/>
      <c r="BE244" s="29"/>
      <c r="BF244" s="29"/>
      <c r="BG244" s="29"/>
      <c r="BH244" s="29"/>
      <c r="BI244" s="29"/>
      <c r="BJ244" s="29"/>
      <c r="BK244" s="29"/>
      <c r="BL244" s="29"/>
      <c r="BM244" s="29"/>
      <c r="BN244" s="29"/>
      <c r="BO244" s="29"/>
      <c r="BP244" s="29"/>
      <c r="BQ244" s="29"/>
      <c r="BR244" s="29"/>
      <c r="BS244" s="29"/>
      <c r="BT244" s="29"/>
      <c r="BU244" s="29"/>
    </row>
    <row r="245" spans="41:73">
      <c r="AO245" s="29"/>
      <c r="AP245" s="29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  <c r="BA245" s="29"/>
      <c r="BB245" s="29"/>
      <c r="BC245" s="29"/>
      <c r="BD245" s="29"/>
      <c r="BE245" s="29"/>
      <c r="BF245" s="29"/>
      <c r="BG245" s="29"/>
      <c r="BH245" s="29"/>
      <c r="BI245" s="29"/>
      <c r="BJ245" s="29"/>
      <c r="BK245" s="29"/>
      <c r="BL245" s="29"/>
      <c r="BM245" s="29"/>
      <c r="BN245" s="29"/>
      <c r="BO245" s="29"/>
      <c r="BP245" s="29"/>
      <c r="BQ245" s="29"/>
      <c r="BR245" s="29"/>
      <c r="BS245" s="29"/>
      <c r="BT245" s="29"/>
      <c r="BU245" s="29"/>
    </row>
    <row r="246" spans="41:73"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  <c r="BA246" s="29"/>
      <c r="BB246" s="29"/>
      <c r="BC246" s="29"/>
      <c r="BD246" s="29"/>
      <c r="BE246" s="29"/>
      <c r="BF246" s="29"/>
      <c r="BG246" s="29"/>
      <c r="BH246" s="29"/>
      <c r="BI246" s="29"/>
      <c r="BJ246" s="29"/>
      <c r="BK246" s="29"/>
      <c r="BL246" s="29"/>
      <c r="BM246" s="29"/>
      <c r="BN246" s="29"/>
      <c r="BO246" s="29"/>
      <c r="BP246" s="29"/>
      <c r="BQ246" s="29"/>
      <c r="BR246" s="29"/>
      <c r="BS246" s="29"/>
      <c r="BT246" s="29"/>
      <c r="BU246" s="29"/>
    </row>
    <row r="247" spans="41:73"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  <c r="BA247" s="29"/>
      <c r="BB247" s="29"/>
      <c r="BC247" s="29"/>
      <c r="BD247" s="29"/>
      <c r="BE247" s="29"/>
      <c r="BF247" s="29"/>
      <c r="BG247" s="29"/>
      <c r="BH247" s="29"/>
      <c r="BI247" s="29"/>
      <c r="BJ247" s="29"/>
      <c r="BK247" s="29"/>
      <c r="BL247" s="29"/>
      <c r="BM247" s="29"/>
      <c r="BN247" s="29"/>
      <c r="BO247" s="29"/>
      <c r="BP247" s="29"/>
      <c r="BQ247" s="29"/>
      <c r="BR247" s="29"/>
      <c r="BS247" s="29"/>
      <c r="BT247" s="29"/>
      <c r="BU247" s="29"/>
    </row>
    <row r="248" spans="41:73">
      <c r="AO248" s="29"/>
      <c r="AP248" s="29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  <c r="BA248" s="29"/>
      <c r="BB248" s="29"/>
      <c r="BC248" s="29"/>
      <c r="BD248" s="29"/>
      <c r="BE248" s="29"/>
      <c r="BF248" s="29"/>
      <c r="BG248" s="29"/>
      <c r="BH248" s="29"/>
      <c r="BI248" s="29"/>
      <c r="BJ248" s="29"/>
      <c r="BK248" s="29"/>
      <c r="BL248" s="29"/>
      <c r="BM248" s="29"/>
      <c r="BN248" s="29"/>
      <c r="BO248" s="29"/>
      <c r="BP248" s="29"/>
      <c r="BQ248" s="29"/>
      <c r="BR248" s="29"/>
      <c r="BS248" s="29"/>
      <c r="BT248" s="29"/>
      <c r="BU248" s="29"/>
    </row>
    <row r="249" spans="41:73">
      <c r="AO249" s="29"/>
      <c r="AP249" s="29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  <c r="BA249" s="29"/>
      <c r="BB249" s="29"/>
      <c r="BC249" s="29"/>
      <c r="BD249" s="29"/>
      <c r="BE249" s="29"/>
      <c r="BF249" s="29"/>
      <c r="BG249" s="29"/>
      <c r="BH249" s="29"/>
      <c r="BI249" s="29"/>
      <c r="BJ249" s="29"/>
      <c r="BK249" s="29"/>
      <c r="BL249" s="29"/>
      <c r="BM249" s="29"/>
      <c r="BN249" s="29"/>
      <c r="BO249" s="29"/>
      <c r="BP249" s="29"/>
      <c r="BQ249" s="29"/>
      <c r="BR249" s="29"/>
      <c r="BS249" s="29"/>
      <c r="BT249" s="29"/>
      <c r="BU249" s="29"/>
    </row>
    <row r="250" spans="41:73">
      <c r="AO250" s="29"/>
      <c r="AP250" s="29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  <c r="BA250" s="29"/>
      <c r="BB250" s="29"/>
      <c r="BC250" s="29"/>
      <c r="BD250" s="29"/>
      <c r="BE250" s="29"/>
      <c r="BF250" s="29"/>
      <c r="BG250" s="29"/>
      <c r="BH250" s="29"/>
      <c r="BI250" s="29"/>
      <c r="BJ250" s="29"/>
      <c r="BK250" s="29"/>
      <c r="BL250" s="29"/>
      <c r="BM250" s="29"/>
      <c r="BN250" s="29"/>
      <c r="BO250" s="29"/>
      <c r="BP250" s="29"/>
      <c r="BQ250" s="29"/>
      <c r="BR250" s="29"/>
      <c r="BS250" s="29"/>
      <c r="BT250" s="29"/>
      <c r="BU250" s="29"/>
    </row>
    <row r="251" spans="41:73">
      <c r="AO251" s="29"/>
      <c r="AP251" s="29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  <c r="BA251" s="29"/>
      <c r="BB251" s="29"/>
      <c r="BC251" s="29"/>
      <c r="BD251" s="29"/>
      <c r="BE251" s="29"/>
      <c r="BF251" s="29"/>
      <c r="BG251" s="29"/>
      <c r="BH251" s="29"/>
      <c r="BI251" s="29"/>
      <c r="BJ251" s="29"/>
      <c r="BK251" s="29"/>
      <c r="BL251" s="29"/>
      <c r="BM251" s="29"/>
      <c r="BN251" s="29"/>
      <c r="BO251" s="29"/>
      <c r="BP251" s="29"/>
      <c r="BQ251" s="29"/>
      <c r="BR251" s="29"/>
      <c r="BS251" s="29"/>
      <c r="BT251" s="29"/>
      <c r="BU251" s="29"/>
    </row>
    <row r="252" spans="41:73">
      <c r="AO252" s="29"/>
      <c r="AP252" s="29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  <c r="BA252" s="29"/>
      <c r="BB252" s="29"/>
      <c r="BC252" s="29"/>
      <c r="BD252" s="29"/>
      <c r="BE252" s="29"/>
      <c r="BF252" s="29"/>
      <c r="BG252" s="29"/>
      <c r="BH252" s="29"/>
      <c r="BI252" s="29"/>
      <c r="BJ252" s="29"/>
      <c r="BK252" s="29"/>
      <c r="BL252" s="29"/>
      <c r="BM252" s="29"/>
      <c r="BN252" s="29"/>
      <c r="BO252" s="29"/>
      <c r="BP252" s="29"/>
      <c r="BQ252" s="29"/>
      <c r="BR252" s="29"/>
      <c r="BS252" s="29"/>
      <c r="BT252" s="29"/>
      <c r="BU252" s="29"/>
    </row>
    <row r="253" spans="41:73">
      <c r="AO253" s="29"/>
      <c r="AP253" s="29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  <c r="BA253" s="29"/>
      <c r="BB253" s="29"/>
      <c r="BC253" s="29"/>
      <c r="BD253" s="29"/>
      <c r="BE253" s="29"/>
      <c r="BF253" s="29"/>
      <c r="BG253" s="29"/>
      <c r="BH253" s="29"/>
      <c r="BI253" s="29"/>
      <c r="BJ253" s="29"/>
      <c r="BK253" s="29"/>
      <c r="BL253" s="29"/>
      <c r="BM253" s="29"/>
      <c r="BN253" s="29"/>
      <c r="BO253" s="29"/>
      <c r="BP253" s="29"/>
      <c r="BQ253" s="29"/>
      <c r="BR253" s="29"/>
      <c r="BS253" s="29"/>
      <c r="BT253" s="29"/>
      <c r="BU253" s="29"/>
    </row>
    <row r="254" spans="41:73">
      <c r="AO254" s="29"/>
      <c r="AP254" s="29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  <c r="BA254" s="29"/>
      <c r="BB254" s="29"/>
      <c r="BC254" s="29"/>
      <c r="BD254" s="29"/>
      <c r="BE254" s="29"/>
      <c r="BF254" s="29"/>
      <c r="BG254" s="29"/>
      <c r="BH254" s="29"/>
      <c r="BI254" s="29"/>
      <c r="BJ254" s="29"/>
      <c r="BK254" s="29"/>
      <c r="BL254" s="29"/>
      <c r="BM254" s="29"/>
      <c r="BN254" s="29"/>
      <c r="BO254" s="29"/>
      <c r="BP254" s="29"/>
      <c r="BQ254" s="29"/>
      <c r="BR254" s="29"/>
      <c r="BS254" s="29"/>
      <c r="BT254" s="29"/>
      <c r="BU254" s="29"/>
    </row>
    <row r="255" spans="41:73">
      <c r="AO255" s="29"/>
      <c r="AP255" s="29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  <c r="BA255" s="29"/>
      <c r="BB255" s="29"/>
      <c r="BC255" s="29"/>
      <c r="BD255" s="29"/>
      <c r="BE255" s="29"/>
      <c r="BF255" s="29"/>
      <c r="BG255" s="29"/>
      <c r="BH255" s="29"/>
      <c r="BI255" s="29"/>
      <c r="BJ255" s="29"/>
      <c r="BK255" s="29"/>
      <c r="BL255" s="29"/>
      <c r="BM255" s="29"/>
      <c r="BN255" s="29"/>
      <c r="BO255" s="29"/>
      <c r="BP255" s="29"/>
      <c r="BQ255" s="29"/>
      <c r="BR255" s="29"/>
      <c r="BS255" s="29"/>
      <c r="BT255" s="29"/>
      <c r="BU255" s="29"/>
    </row>
    <row r="256" spans="41:73"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  <c r="BA256" s="29"/>
      <c r="BB256" s="29"/>
      <c r="BC256" s="29"/>
      <c r="BD256" s="29"/>
      <c r="BE256" s="29"/>
      <c r="BF256" s="29"/>
      <c r="BG256" s="29"/>
      <c r="BH256" s="29"/>
      <c r="BI256" s="29"/>
      <c r="BJ256" s="29"/>
      <c r="BK256" s="29"/>
      <c r="BL256" s="29"/>
      <c r="BM256" s="29"/>
      <c r="BN256" s="29"/>
      <c r="BO256" s="29"/>
      <c r="BP256" s="29"/>
      <c r="BQ256" s="29"/>
      <c r="BR256" s="29"/>
      <c r="BS256" s="29"/>
      <c r="BT256" s="29"/>
      <c r="BU256" s="29"/>
    </row>
    <row r="257" spans="41:73">
      <c r="AO257" s="29"/>
      <c r="AP257" s="29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  <c r="BA257" s="29"/>
      <c r="BB257" s="29"/>
      <c r="BC257" s="29"/>
      <c r="BD257" s="29"/>
      <c r="BE257" s="29"/>
      <c r="BF257" s="29"/>
      <c r="BG257" s="29"/>
      <c r="BH257" s="29"/>
      <c r="BI257" s="29"/>
      <c r="BJ257" s="29"/>
      <c r="BK257" s="29"/>
      <c r="BL257" s="29"/>
      <c r="BM257" s="29"/>
      <c r="BN257" s="29"/>
      <c r="BO257" s="29"/>
      <c r="BP257" s="29"/>
      <c r="BQ257" s="29"/>
      <c r="BR257" s="29"/>
      <c r="BS257" s="29"/>
      <c r="BT257" s="29"/>
      <c r="BU257" s="29"/>
    </row>
    <row r="258" spans="41:73">
      <c r="AO258" s="29"/>
      <c r="AP258" s="29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  <c r="BA258" s="29"/>
      <c r="BB258" s="29"/>
      <c r="BC258" s="29"/>
      <c r="BD258" s="29"/>
      <c r="BE258" s="29"/>
      <c r="BF258" s="29"/>
      <c r="BG258" s="29"/>
      <c r="BH258" s="29"/>
      <c r="BI258" s="29"/>
      <c r="BJ258" s="29"/>
      <c r="BK258" s="29"/>
      <c r="BL258" s="29"/>
      <c r="BM258" s="29"/>
      <c r="BN258" s="29"/>
      <c r="BO258" s="29"/>
      <c r="BP258" s="29"/>
      <c r="BQ258" s="29"/>
      <c r="BR258" s="29"/>
      <c r="BS258" s="29"/>
      <c r="BT258" s="29"/>
      <c r="BU258" s="29"/>
    </row>
    <row r="259" spans="41:73">
      <c r="AO259" s="29"/>
      <c r="AP259" s="29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  <c r="BA259" s="29"/>
      <c r="BB259" s="29"/>
      <c r="BC259" s="29"/>
      <c r="BD259" s="29"/>
      <c r="BE259" s="29"/>
      <c r="BF259" s="29"/>
      <c r="BG259" s="29"/>
      <c r="BH259" s="29"/>
      <c r="BI259" s="29"/>
      <c r="BJ259" s="29"/>
      <c r="BK259" s="29"/>
      <c r="BL259" s="29"/>
      <c r="BM259" s="29"/>
      <c r="BN259" s="29"/>
      <c r="BO259" s="29"/>
      <c r="BP259" s="29"/>
      <c r="BQ259" s="29"/>
      <c r="BR259" s="29"/>
      <c r="BS259" s="29"/>
      <c r="BT259" s="29"/>
      <c r="BU259" s="29"/>
    </row>
    <row r="260" spans="41:73">
      <c r="AO260" s="29"/>
      <c r="AP260" s="29"/>
      <c r="AQ260" s="29"/>
      <c r="AR260" s="29"/>
      <c r="AS260" s="29"/>
      <c r="AT260" s="29"/>
      <c r="AU260" s="29"/>
      <c r="AV260" s="29"/>
      <c r="AW260" s="29"/>
      <c r="AX260" s="29"/>
      <c r="AY260" s="29"/>
      <c r="AZ260" s="29"/>
      <c r="BA260" s="29"/>
      <c r="BB260" s="29"/>
      <c r="BC260" s="29"/>
      <c r="BD260" s="29"/>
      <c r="BE260" s="29"/>
      <c r="BF260" s="29"/>
      <c r="BG260" s="29"/>
      <c r="BH260" s="29"/>
      <c r="BI260" s="29"/>
      <c r="BJ260" s="29"/>
      <c r="BK260" s="29"/>
      <c r="BL260" s="29"/>
      <c r="BM260" s="29"/>
      <c r="BN260" s="29"/>
      <c r="BO260" s="29"/>
      <c r="BP260" s="29"/>
      <c r="BQ260" s="29"/>
      <c r="BR260" s="29"/>
      <c r="BS260" s="29"/>
      <c r="BT260" s="29"/>
      <c r="BU260" s="29"/>
    </row>
    <row r="261" spans="41:73">
      <c r="AO261" s="29"/>
      <c r="AP261" s="29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  <c r="BA261" s="29"/>
      <c r="BB261" s="29"/>
      <c r="BC261" s="29"/>
      <c r="BD261" s="29"/>
      <c r="BE261" s="29"/>
      <c r="BF261" s="29"/>
      <c r="BG261" s="29"/>
      <c r="BH261" s="29"/>
      <c r="BI261" s="29"/>
      <c r="BJ261" s="29"/>
      <c r="BK261" s="29"/>
      <c r="BL261" s="29"/>
      <c r="BM261" s="29"/>
      <c r="BN261" s="29"/>
      <c r="BO261" s="29"/>
      <c r="BP261" s="29"/>
      <c r="BQ261" s="29"/>
      <c r="BR261" s="29"/>
      <c r="BS261" s="29"/>
      <c r="BT261" s="29"/>
      <c r="BU261" s="29"/>
    </row>
    <row r="262" spans="41:73">
      <c r="AO262" s="29"/>
      <c r="AP262" s="29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  <c r="BA262" s="29"/>
      <c r="BB262" s="29"/>
      <c r="BC262" s="29"/>
      <c r="BD262" s="29"/>
      <c r="BE262" s="29"/>
      <c r="BF262" s="29"/>
      <c r="BG262" s="29"/>
      <c r="BH262" s="29"/>
      <c r="BI262" s="29"/>
      <c r="BJ262" s="29"/>
      <c r="BK262" s="29"/>
      <c r="BL262" s="29"/>
      <c r="BM262" s="29"/>
      <c r="BN262" s="29"/>
      <c r="BO262" s="29"/>
      <c r="BP262" s="29"/>
      <c r="BQ262" s="29"/>
      <c r="BR262" s="29"/>
      <c r="BS262" s="29"/>
      <c r="BT262" s="29"/>
      <c r="BU262" s="29"/>
    </row>
    <row r="263" spans="41:73">
      <c r="AO263" s="29"/>
      <c r="AP263" s="29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  <c r="BA263" s="29"/>
      <c r="BB263" s="29"/>
      <c r="BC263" s="29"/>
      <c r="BD263" s="29"/>
      <c r="BE263" s="29"/>
      <c r="BF263" s="29"/>
      <c r="BG263" s="29"/>
      <c r="BH263" s="29"/>
      <c r="BI263" s="29"/>
      <c r="BJ263" s="29"/>
      <c r="BK263" s="29"/>
      <c r="BL263" s="29"/>
      <c r="BM263" s="29"/>
      <c r="BN263" s="29"/>
      <c r="BO263" s="29"/>
      <c r="BP263" s="29"/>
      <c r="BQ263" s="29"/>
      <c r="BR263" s="29"/>
      <c r="BS263" s="29"/>
      <c r="BT263" s="29"/>
      <c r="BU263" s="29"/>
    </row>
    <row r="264" spans="41:73"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  <c r="BA264" s="29"/>
      <c r="BB264" s="29"/>
      <c r="BC264" s="29"/>
      <c r="BD264" s="29"/>
      <c r="BE264" s="29"/>
      <c r="BF264" s="29"/>
      <c r="BG264" s="29"/>
      <c r="BH264" s="29"/>
      <c r="BI264" s="29"/>
      <c r="BJ264" s="29"/>
      <c r="BK264" s="29"/>
      <c r="BL264" s="29"/>
      <c r="BM264" s="29"/>
      <c r="BN264" s="29"/>
      <c r="BO264" s="29"/>
      <c r="BP264" s="29"/>
      <c r="BQ264" s="29"/>
      <c r="BR264" s="29"/>
      <c r="BS264" s="29"/>
      <c r="BT264" s="29"/>
      <c r="BU264" s="29"/>
    </row>
    <row r="265" spans="41:73">
      <c r="AO265" s="29"/>
      <c r="AP265" s="29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  <c r="BA265" s="29"/>
      <c r="BB265" s="29"/>
      <c r="BC265" s="29"/>
      <c r="BD265" s="29"/>
      <c r="BE265" s="29"/>
      <c r="BF265" s="29"/>
      <c r="BG265" s="29"/>
      <c r="BH265" s="29"/>
      <c r="BI265" s="29"/>
      <c r="BJ265" s="29"/>
      <c r="BK265" s="29"/>
      <c r="BL265" s="29"/>
      <c r="BM265" s="29"/>
      <c r="BN265" s="29"/>
      <c r="BO265" s="29"/>
      <c r="BP265" s="29"/>
      <c r="BQ265" s="29"/>
      <c r="BR265" s="29"/>
      <c r="BS265" s="29"/>
      <c r="BT265" s="29"/>
      <c r="BU265" s="29"/>
    </row>
    <row r="266" spans="41:73">
      <c r="AO266" s="29"/>
      <c r="AP266" s="29"/>
      <c r="AQ266" s="29"/>
      <c r="AR266" s="29"/>
      <c r="AS266" s="29"/>
      <c r="AT266" s="29"/>
      <c r="AU266" s="29"/>
      <c r="AV266" s="29"/>
      <c r="AW266" s="29"/>
      <c r="AX266" s="29"/>
      <c r="AY266" s="29"/>
      <c r="AZ266" s="29"/>
      <c r="BA266" s="29"/>
      <c r="BB266" s="29"/>
      <c r="BC266" s="29"/>
      <c r="BD266" s="29"/>
      <c r="BE266" s="29"/>
      <c r="BF266" s="29"/>
      <c r="BG266" s="29"/>
      <c r="BH266" s="29"/>
      <c r="BI266" s="29"/>
      <c r="BJ266" s="29"/>
      <c r="BK266" s="29"/>
      <c r="BL266" s="29"/>
      <c r="BM266" s="29"/>
      <c r="BN266" s="29"/>
      <c r="BO266" s="29"/>
      <c r="BP266" s="29"/>
      <c r="BQ266" s="29"/>
      <c r="BR266" s="29"/>
      <c r="BS266" s="29"/>
      <c r="BT266" s="29"/>
      <c r="BU266" s="29"/>
    </row>
    <row r="267" spans="41:73">
      <c r="AO267" s="29"/>
      <c r="AP267" s="29"/>
      <c r="AQ267" s="29"/>
      <c r="AR267" s="29"/>
      <c r="AS267" s="29"/>
      <c r="AT267" s="29"/>
      <c r="AU267" s="29"/>
      <c r="AV267" s="29"/>
      <c r="AW267" s="29"/>
      <c r="AX267" s="29"/>
      <c r="AY267" s="29"/>
      <c r="AZ267" s="29"/>
      <c r="BA267" s="29"/>
      <c r="BB267" s="29"/>
      <c r="BC267" s="29"/>
      <c r="BD267" s="29"/>
      <c r="BE267" s="29"/>
      <c r="BF267" s="29"/>
      <c r="BG267" s="29"/>
      <c r="BH267" s="29"/>
      <c r="BI267" s="29"/>
      <c r="BJ267" s="29"/>
      <c r="BK267" s="29"/>
      <c r="BL267" s="29"/>
      <c r="BM267" s="29"/>
      <c r="BN267" s="29"/>
      <c r="BO267" s="29"/>
      <c r="BP267" s="29"/>
      <c r="BQ267" s="29"/>
      <c r="BR267" s="29"/>
      <c r="BS267" s="29"/>
      <c r="BT267" s="29"/>
      <c r="BU267" s="29"/>
    </row>
    <row r="268" spans="41:73">
      <c r="AO268" s="29"/>
      <c r="AP268" s="29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  <c r="BA268" s="29"/>
      <c r="BB268" s="29"/>
      <c r="BC268" s="29"/>
      <c r="BD268" s="29"/>
      <c r="BE268" s="29"/>
      <c r="BF268" s="29"/>
      <c r="BG268" s="29"/>
      <c r="BH268" s="29"/>
      <c r="BI268" s="29"/>
      <c r="BJ268" s="29"/>
      <c r="BK268" s="29"/>
      <c r="BL268" s="29"/>
      <c r="BM268" s="29"/>
      <c r="BN268" s="29"/>
      <c r="BO268" s="29"/>
      <c r="BP268" s="29"/>
      <c r="BQ268" s="29"/>
      <c r="BR268" s="29"/>
      <c r="BS268" s="29"/>
      <c r="BT268" s="29"/>
      <c r="BU268" s="29"/>
    </row>
    <row r="269" spans="41:73">
      <c r="AO269" s="29"/>
      <c r="AP269" s="29"/>
      <c r="AQ269" s="29"/>
      <c r="AR269" s="29"/>
      <c r="AS269" s="29"/>
      <c r="AT269" s="29"/>
      <c r="AU269" s="29"/>
      <c r="AV269" s="29"/>
      <c r="AW269" s="29"/>
      <c r="AX269" s="29"/>
      <c r="AY269" s="29"/>
      <c r="AZ269" s="29"/>
      <c r="BA269" s="29"/>
      <c r="BB269" s="29"/>
      <c r="BC269" s="29"/>
      <c r="BD269" s="29"/>
      <c r="BE269" s="29"/>
      <c r="BF269" s="29"/>
      <c r="BG269" s="29"/>
      <c r="BH269" s="29"/>
      <c r="BI269" s="29"/>
      <c r="BJ269" s="29"/>
      <c r="BK269" s="29"/>
      <c r="BL269" s="29"/>
      <c r="BM269" s="29"/>
      <c r="BN269" s="29"/>
      <c r="BO269" s="29"/>
      <c r="BP269" s="29"/>
      <c r="BQ269" s="29"/>
      <c r="BR269" s="29"/>
      <c r="BS269" s="29"/>
      <c r="BT269" s="29"/>
      <c r="BU269" s="29"/>
    </row>
    <row r="270" spans="41:73">
      <c r="AO270" s="29"/>
      <c r="AP270" s="29"/>
      <c r="AQ270" s="29"/>
      <c r="AR270" s="29"/>
      <c r="AS270" s="29"/>
      <c r="AT270" s="29"/>
      <c r="AU270" s="29"/>
      <c r="AV270" s="29"/>
      <c r="AW270" s="29"/>
      <c r="AX270" s="29"/>
      <c r="AY270" s="29"/>
      <c r="AZ270" s="29"/>
      <c r="BA270" s="29"/>
      <c r="BB270" s="29"/>
      <c r="BC270" s="29"/>
      <c r="BD270" s="29"/>
      <c r="BE270" s="29"/>
      <c r="BF270" s="29"/>
      <c r="BG270" s="29"/>
      <c r="BH270" s="29"/>
      <c r="BI270" s="29"/>
      <c r="BJ270" s="29"/>
      <c r="BK270" s="29"/>
      <c r="BL270" s="29"/>
      <c r="BM270" s="29"/>
      <c r="BN270" s="29"/>
      <c r="BO270" s="29"/>
      <c r="BP270" s="29"/>
      <c r="BQ270" s="29"/>
      <c r="BR270" s="29"/>
      <c r="BS270" s="29"/>
      <c r="BT270" s="29"/>
      <c r="BU270" s="29"/>
    </row>
    <row r="271" spans="41:73">
      <c r="AO271" s="29"/>
      <c r="AP271" s="29"/>
      <c r="AQ271" s="29"/>
      <c r="AR271" s="29"/>
      <c r="AS271" s="29"/>
      <c r="AT271" s="29"/>
      <c r="AU271" s="29"/>
      <c r="AV271" s="29"/>
      <c r="AW271" s="29"/>
      <c r="AX271" s="29"/>
      <c r="AY271" s="29"/>
      <c r="AZ271" s="29"/>
      <c r="BA271" s="29"/>
      <c r="BB271" s="29"/>
      <c r="BC271" s="29"/>
      <c r="BD271" s="29"/>
      <c r="BE271" s="29"/>
      <c r="BF271" s="29"/>
      <c r="BG271" s="29"/>
      <c r="BH271" s="29"/>
      <c r="BI271" s="29"/>
      <c r="BJ271" s="29"/>
      <c r="BK271" s="29"/>
      <c r="BL271" s="29"/>
      <c r="BM271" s="29"/>
      <c r="BN271" s="29"/>
      <c r="BO271" s="29"/>
      <c r="BP271" s="29"/>
      <c r="BQ271" s="29"/>
      <c r="BR271" s="29"/>
      <c r="BS271" s="29"/>
      <c r="BT271" s="29"/>
      <c r="BU271" s="29"/>
    </row>
    <row r="272" spans="41:73">
      <c r="AO272" s="29"/>
      <c r="AP272" s="29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  <c r="BA272" s="29"/>
      <c r="BB272" s="29"/>
      <c r="BC272" s="29"/>
      <c r="BD272" s="29"/>
      <c r="BE272" s="29"/>
      <c r="BF272" s="29"/>
      <c r="BG272" s="29"/>
      <c r="BH272" s="29"/>
      <c r="BI272" s="29"/>
      <c r="BJ272" s="29"/>
      <c r="BK272" s="29"/>
      <c r="BL272" s="29"/>
      <c r="BM272" s="29"/>
      <c r="BN272" s="29"/>
      <c r="BO272" s="29"/>
      <c r="BP272" s="29"/>
      <c r="BQ272" s="29"/>
      <c r="BR272" s="29"/>
      <c r="BS272" s="29"/>
      <c r="BT272" s="29"/>
      <c r="BU272" s="29"/>
    </row>
    <row r="273" spans="41:73"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  <c r="BA273" s="29"/>
      <c r="BB273" s="29"/>
      <c r="BC273" s="29"/>
      <c r="BD273" s="29"/>
      <c r="BE273" s="29"/>
      <c r="BF273" s="29"/>
      <c r="BG273" s="29"/>
      <c r="BH273" s="29"/>
      <c r="BI273" s="29"/>
      <c r="BJ273" s="29"/>
      <c r="BK273" s="29"/>
      <c r="BL273" s="29"/>
      <c r="BM273" s="29"/>
      <c r="BN273" s="29"/>
      <c r="BO273" s="29"/>
      <c r="BP273" s="29"/>
      <c r="BQ273" s="29"/>
      <c r="BR273" s="29"/>
      <c r="BS273" s="29"/>
      <c r="BT273" s="29"/>
      <c r="BU273" s="29"/>
    </row>
    <row r="274" spans="41:73">
      <c r="AO274" s="29"/>
      <c r="AP274" s="29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  <c r="BA274" s="29"/>
      <c r="BB274" s="29"/>
      <c r="BC274" s="29"/>
      <c r="BD274" s="29"/>
      <c r="BE274" s="29"/>
      <c r="BF274" s="29"/>
      <c r="BG274" s="29"/>
      <c r="BH274" s="29"/>
      <c r="BI274" s="29"/>
      <c r="BJ274" s="29"/>
      <c r="BK274" s="29"/>
      <c r="BL274" s="29"/>
      <c r="BM274" s="29"/>
      <c r="BN274" s="29"/>
      <c r="BO274" s="29"/>
      <c r="BP274" s="29"/>
      <c r="BQ274" s="29"/>
      <c r="BR274" s="29"/>
      <c r="BS274" s="29"/>
      <c r="BT274" s="29"/>
      <c r="BU274" s="29"/>
    </row>
    <row r="275" spans="41:73">
      <c r="AO275" s="29"/>
      <c r="AP275" s="29"/>
      <c r="AQ275" s="29"/>
      <c r="AR275" s="29"/>
      <c r="AS275" s="29"/>
      <c r="AT275" s="29"/>
      <c r="AU275" s="29"/>
      <c r="AV275" s="29"/>
      <c r="AW275" s="29"/>
      <c r="AX275" s="29"/>
      <c r="AY275" s="29"/>
      <c r="AZ275" s="29"/>
      <c r="BA275" s="29"/>
      <c r="BB275" s="29"/>
      <c r="BC275" s="29"/>
      <c r="BD275" s="29"/>
      <c r="BE275" s="29"/>
      <c r="BF275" s="29"/>
      <c r="BG275" s="29"/>
      <c r="BH275" s="29"/>
      <c r="BI275" s="29"/>
      <c r="BJ275" s="29"/>
      <c r="BK275" s="29"/>
      <c r="BL275" s="29"/>
      <c r="BM275" s="29"/>
      <c r="BN275" s="29"/>
      <c r="BO275" s="29"/>
      <c r="BP275" s="29"/>
      <c r="BQ275" s="29"/>
      <c r="BR275" s="29"/>
      <c r="BS275" s="29"/>
      <c r="BT275" s="29"/>
      <c r="BU275" s="29"/>
    </row>
    <row r="276" spans="41:73">
      <c r="AO276" s="29"/>
      <c r="AP276" s="29"/>
      <c r="AQ276" s="29"/>
      <c r="AR276" s="29"/>
      <c r="AS276" s="29"/>
      <c r="AT276" s="29"/>
      <c r="AU276" s="29"/>
      <c r="AV276" s="29"/>
      <c r="AW276" s="29"/>
      <c r="AX276" s="29"/>
      <c r="AY276" s="29"/>
      <c r="AZ276" s="29"/>
      <c r="BA276" s="29"/>
      <c r="BB276" s="29"/>
      <c r="BC276" s="29"/>
      <c r="BD276" s="29"/>
      <c r="BE276" s="29"/>
      <c r="BF276" s="29"/>
      <c r="BG276" s="29"/>
      <c r="BH276" s="29"/>
      <c r="BI276" s="29"/>
      <c r="BJ276" s="29"/>
      <c r="BK276" s="29"/>
      <c r="BL276" s="29"/>
      <c r="BM276" s="29"/>
      <c r="BN276" s="29"/>
      <c r="BO276" s="29"/>
      <c r="BP276" s="29"/>
      <c r="BQ276" s="29"/>
      <c r="BR276" s="29"/>
      <c r="BS276" s="29"/>
      <c r="BT276" s="29"/>
      <c r="BU276" s="29"/>
    </row>
    <row r="277" spans="41:73">
      <c r="AO277" s="29"/>
      <c r="AP277" s="29"/>
      <c r="AQ277" s="29"/>
      <c r="AR277" s="29"/>
      <c r="AS277" s="29"/>
      <c r="AT277" s="29"/>
      <c r="AU277" s="29"/>
      <c r="AV277" s="29"/>
      <c r="AW277" s="29"/>
      <c r="AX277" s="29"/>
      <c r="AY277" s="29"/>
      <c r="AZ277" s="29"/>
      <c r="BA277" s="29"/>
      <c r="BB277" s="29"/>
      <c r="BC277" s="29"/>
      <c r="BD277" s="29"/>
      <c r="BE277" s="29"/>
      <c r="BF277" s="29"/>
      <c r="BG277" s="29"/>
      <c r="BH277" s="29"/>
      <c r="BI277" s="29"/>
      <c r="BJ277" s="29"/>
      <c r="BK277" s="29"/>
      <c r="BL277" s="29"/>
      <c r="BM277" s="29"/>
      <c r="BN277" s="29"/>
      <c r="BO277" s="29"/>
      <c r="BP277" s="29"/>
      <c r="BQ277" s="29"/>
      <c r="BR277" s="29"/>
      <c r="BS277" s="29"/>
      <c r="BT277" s="29"/>
      <c r="BU277" s="29"/>
    </row>
    <row r="278" spans="41:73">
      <c r="AO278" s="29"/>
      <c r="AP278" s="29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  <c r="BA278" s="29"/>
      <c r="BB278" s="29"/>
      <c r="BC278" s="29"/>
      <c r="BD278" s="29"/>
      <c r="BE278" s="29"/>
      <c r="BF278" s="29"/>
      <c r="BG278" s="29"/>
      <c r="BH278" s="29"/>
      <c r="BI278" s="29"/>
      <c r="BJ278" s="29"/>
      <c r="BK278" s="29"/>
      <c r="BL278" s="29"/>
      <c r="BM278" s="29"/>
      <c r="BN278" s="29"/>
      <c r="BO278" s="29"/>
      <c r="BP278" s="29"/>
      <c r="BQ278" s="29"/>
      <c r="BR278" s="29"/>
      <c r="BS278" s="29"/>
      <c r="BT278" s="29"/>
      <c r="BU278" s="29"/>
    </row>
    <row r="279" spans="41:73"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  <c r="BA279" s="29"/>
      <c r="BB279" s="29"/>
      <c r="BC279" s="29"/>
      <c r="BD279" s="29"/>
      <c r="BE279" s="29"/>
      <c r="BF279" s="29"/>
      <c r="BG279" s="29"/>
      <c r="BH279" s="29"/>
      <c r="BI279" s="29"/>
      <c r="BJ279" s="29"/>
      <c r="BK279" s="29"/>
      <c r="BL279" s="29"/>
      <c r="BM279" s="29"/>
      <c r="BN279" s="29"/>
      <c r="BO279" s="29"/>
      <c r="BP279" s="29"/>
      <c r="BQ279" s="29"/>
      <c r="BR279" s="29"/>
      <c r="BS279" s="29"/>
      <c r="BT279" s="29"/>
      <c r="BU279" s="29"/>
    </row>
    <row r="280" spans="41:73">
      <c r="AO280" s="29"/>
      <c r="AP280" s="29"/>
      <c r="AQ280" s="29"/>
      <c r="AR280" s="29"/>
      <c r="AS280" s="29"/>
      <c r="AT280" s="29"/>
      <c r="AU280" s="29"/>
      <c r="AV280" s="29"/>
      <c r="AW280" s="29"/>
      <c r="AX280" s="29"/>
      <c r="AY280" s="29"/>
      <c r="AZ280" s="29"/>
      <c r="BA280" s="29"/>
      <c r="BB280" s="29"/>
      <c r="BC280" s="29"/>
      <c r="BD280" s="29"/>
      <c r="BE280" s="29"/>
      <c r="BF280" s="29"/>
      <c r="BG280" s="29"/>
      <c r="BH280" s="29"/>
      <c r="BI280" s="29"/>
      <c r="BJ280" s="29"/>
      <c r="BK280" s="29"/>
      <c r="BL280" s="29"/>
      <c r="BM280" s="29"/>
      <c r="BN280" s="29"/>
      <c r="BO280" s="29"/>
      <c r="BP280" s="29"/>
      <c r="BQ280" s="29"/>
      <c r="BR280" s="29"/>
      <c r="BS280" s="29"/>
      <c r="BT280" s="29"/>
      <c r="BU280" s="29"/>
    </row>
    <row r="281" spans="41:73">
      <c r="AO281" s="29"/>
      <c r="AP281" s="29"/>
      <c r="AQ281" s="29"/>
      <c r="AR281" s="29"/>
      <c r="AS281" s="29"/>
      <c r="AT281" s="29"/>
      <c r="AU281" s="29"/>
      <c r="AV281" s="29"/>
      <c r="AW281" s="29"/>
      <c r="AX281" s="29"/>
      <c r="AY281" s="29"/>
      <c r="AZ281" s="29"/>
      <c r="BA281" s="29"/>
      <c r="BB281" s="29"/>
      <c r="BC281" s="29"/>
      <c r="BD281" s="29"/>
      <c r="BE281" s="29"/>
      <c r="BF281" s="29"/>
      <c r="BG281" s="29"/>
      <c r="BH281" s="29"/>
      <c r="BI281" s="29"/>
      <c r="BJ281" s="29"/>
      <c r="BK281" s="29"/>
      <c r="BL281" s="29"/>
      <c r="BM281" s="29"/>
      <c r="BN281" s="29"/>
      <c r="BO281" s="29"/>
      <c r="BP281" s="29"/>
      <c r="BQ281" s="29"/>
      <c r="BR281" s="29"/>
      <c r="BS281" s="29"/>
      <c r="BT281" s="29"/>
      <c r="BU281" s="29"/>
    </row>
    <row r="282" spans="41:73">
      <c r="AO282" s="29"/>
      <c r="AP282" s="29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  <c r="BA282" s="29"/>
      <c r="BB282" s="29"/>
      <c r="BC282" s="29"/>
      <c r="BD282" s="29"/>
      <c r="BE282" s="29"/>
      <c r="BF282" s="29"/>
      <c r="BG282" s="29"/>
      <c r="BH282" s="29"/>
      <c r="BI282" s="29"/>
      <c r="BJ282" s="29"/>
      <c r="BK282" s="29"/>
      <c r="BL282" s="29"/>
      <c r="BM282" s="29"/>
      <c r="BN282" s="29"/>
      <c r="BO282" s="29"/>
      <c r="BP282" s="29"/>
      <c r="BQ282" s="29"/>
      <c r="BR282" s="29"/>
      <c r="BS282" s="29"/>
      <c r="BT282" s="29"/>
      <c r="BU282" s="29"/>
    </row>
    <row r="283" spans="41:73">
      <c r="AO283" s="29"/>
      <c r="AP283" s="29"/>
      <c r="AQ283" s="29"/>
      <c r="AR283" s="29"/>
      <c r="AS283" s="29"/>
      <c r="AT283" s="29"/>
      <c r="AU283" s="29"/>
      <c r="AV283" s="29"/>
      <c r="AW283" s="29"/>
      <c r="AX283" s="29"/>
      <c r="AY283" s="29"/>
      <c r="AZ283" s="29"/>
      <c r="BA283" s="29"/>
      <c r="BB283" s="29"/>
      <c r="BC283" s="29"/>
      <c r="BD283" s="29"/>
      <c r="BE283" s="29"/>
      <c r="BF283" s="29"/>
      <c r="BG283" s="29"/>
      <c r="BH283" s="29"/>
      <c r="BI283" s="29"/>
      <c r="BJ283" s="29"/>
      <c r="BK283" s="29"/>
      <c r="BL283" s="29"/>
      <c r="BM283" s="29"/>
      <c r="BN283" s="29"/>
      <c r="BO283" s="29"/>
      <c r="BP283" s="29"/>
      <c r="BQ283" s="29"/>
      <c r="BR283" s="29"/>
      <c r="BS283" s="29"/>
      <c r="BT283" s="29"/>
      <c r="BU283" s="29"/>
    </row>
    <row r="284" spans="41:73">
      <c r="AO284" s="29"/>
      <c r="AP284" s="29"/>
      <c r="AQ284" s="29"/>
      <c r="AR284" s="29"/>
      <c r="AS284" s="29"/>
      <c r="AT284" s="29"/>
      <c r="AU284" s="29"/>
      <c r="AV284" s="29"/>
      <c r="AW284" s="29"/>
      <c r="AX284" s="29"/>
      <c r="AY284" s="29"/>
      <c r="AZ284" s="29"/>
      <c r="BA284" s="29"/>
      <c r="BB284" s="29"/>
      <c r="BC284" s="29"/>
      <c r="BD284" s="29"/>
      <c r="BE284" s="29"/>
      <c r="BF284" s="29"/>
      <c r="BG284" s="29"/>
      <c r="BH284" s="29"/>
      <c r="BI284" s="29"/>
      <c r="BJ284" s="29"/>
      <c r="BK284" s="29"/>
      <c r="BL284" s="29"/>
      <c r="BM284" s="29"/>
      <c r="BN284" s="29"/>
      <c r="BO284" s="29"/>
      <c r="BP284" s="29"/>
      <c r="BQ284" s="29"/>
      <c r="BR284" s="29"/>
      <c r="BS284" s="29"/>
      <c r="BT284" s="29"/>
      <c r="BU284" s="29"/>
    </row>
    <row r="285" spans="41:73">
      <c r="AO285" s="29"/>
      <c r="AP285" s="29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  <c r="BA285" s="29"/>
      <c r="BB285" s="29"/>
      <c r="BC285" s="29"/>
      <c r="BD285" s="29"/>
      <c r="BE285" s="29"/>
      <c r="BF285" s="29"/>
      <c r="BG285" s="29"/>
      <c r="BH285" s="29"/>
      <c r="BI285" s="29"/>
      <c r="BJ285" s="29"/>
      <c r="BK285" s="29"/>
      <c r="BL285" s="29"/>
      <c r="BM285" s="29"/>
      <c r="BN285" s="29"/>
      <c r="BO285" s="29"/>
      <c r="BP285" s="29"/>
      <c r="BQ285" s="29"/>
      <c r="BR285" s="29"/>
      <c r="BS285" s="29"/>
      <c r="BT285" s="29"/>
      <c r="BU285" s="29"/>
    </row>
    <row r="286" spans="41:73">
      <c r="AO286" s="29"/>
      <c r="AP286" s="29"/>
      <c r="AQ286" s="29"/>
      <c r="AR286" s="29"/>
      <c r="AS286" s="29"/>
      <c r="AT286" s="29"/>
      <c r="AU286" s="29"/>
      <c r="AV286" s="29"/>
      <c r="AW286" s="29"/>
      <c r="AX286" s="29"/>
      <c r="AY286" s="29"/>
      <c r="AZ286" s="29"/>
      <c r="BA286" s="29"/>
      <c r="BB286" s="29"/>
      <c r="BC286" s="29"/>
      <c r="BD286" s="29"/>
      <c r="BE286" s="29"/>
      <c r="BF286" s="29"/>
      <c r="BG286" s="29"/>
      <c r="BH286" s="29"/>
      <c r="BI286" s="29"/>
      <c r="BJ286" s="29"/>
      <c r="BK286" s="29"/>
      <c r="BL286" s="29"/>
      <c r="BM286" s="29"/>
      <c r="BN286" s="29"/>
      <c r="BO286" s="29"/>
      <c r="BP286" s="29"/>
      <c r="BQ286" s="29"/>
      <c r="BR286" s="29"/>
      <c r="BS286" s="29"/>
      <c r="BT286" s="29"/>
      <c r="BU286" s="29"/>
    </row>
    <row r="287" spans="41:73">
      <c r="AO287" s="29"/>
      <c r="AP287" s="29"/>
      <c r="AQ287" s="29"/>
      <c r="AR287" s="29"/>
      <c r="AS287" s="29"/>
      <c r="AT287" s="29"/>
      <c r="AU287" s="29"/>
      <c r="AV287" s="29"/>
      <c r="AW287" s="29"/>
      <c r="AX287" s="29"/>
      <c r="AY287" s="29"/>
      <c r="AZ287" s="29"/>
      <c r="BA287" s="29"/>
      <c r="BB287" s="29"/>
      <c r="BC287" s="29"/>
      <c r="BD287" s="29"/>
      <c r="BE287" s="29"/>
      <c r="BF287" s="29"/>
      <c r="BG287" s="29"/>
      <c r="BH287" s="29"/>
      <c r="BI287" s="29"/>
      <c r="BJ287" s="29"/>
      <c r="BK287" s="29"/>
      <c r="BL287" s="29"/>
      <c r="BM287" s="29"/>
      <c r="BN287" s="29"/>
      <c r="BO287" s="29"/>
      <c r="BP287" s="29"/>
      <c r="BQ287" s="29"/>
      <c r="BR287" s="29"/>
      <c r="BS287" s="29"/>
      <c r="BT287" s="29"/>
      <c r="BU287" s="29"/>
    </row>
    <row r="288" spans="41:73">
      <c r="AO288" s="29"/>
      <c r="AP288" s="29"/>
      <c r="AQ288" s="29"/>
      <c r="AR288" s="29"/>
      <c r="AS288" s="29"/>
      <c r="AT288" s="29"/>
      <c r="AU288" s="29"/>
      <c r="AV288" s="29"/>
      <c r="AW288" s="29"/>
      <c r="AX288" s="29"/>
      <c r="AY288" s="29"/>
      <c r="AZ288" s="29"/>
      <c r="BA288" s="29"/>
      <c r="BB288" s="29"/>
      <c r="BC288" s="29"/>
      <c r="BD288" s="29"/>
      <c r="BE288" s="29"/>
      <c r="BF288" s="29"/>
      <c r="BG288" s="29"/>
      <c r="BH288" s="29"/>
      <c r="BI288" s="29"/>
      <c r="BJ288" s="29"/>
      <c r="BK288" s="29"/>
      <c r="BL288" s="29"/>
      <c r="BM288" s="29"/>
      <c r="BN288" s="29"/>
      <c r="BO288" s="29"/>
      <c r="BP288" s="29"/>
      <c r="BQ288" s="29"/>
      <c r="BR288" s="29"/>
      <c r="BS288" s="29"/>
      <c r="BT288" s="29"/>
      <c r="BU288" s="29"/>
    </row>
    <row r="289" spans="41:73">
      <c r="AO289" s="29"/>
      <c r="AP289" s="29"/>
      <c r="AQ289" s="29"/>
      <c r="AR289" s="29"/>
      <c r="AS289" s="29"/>
      <c r="AT289" s="29"/>
      <c r="AU289" s="29"/>
      <c r="AV289" s="29"/>
      <c r="AW289" s="29"/>
      <c r="AX289" s="29"/>
      <c r="AY289" s="29"/>
      <c r="AZ289" s="29"/>
      <c r="BA289" s="29"/>
      <c r="BB289" s="29"/>
      <c r="BC289" s="29"/>
      <c r="BD289" s="29"/>
      <c r="BE289" s="29"/>
      <c r="BF289" s="29"/>
      <c r="BG289" s="29"/>
      <c r="BH289" s="29"/>
      <c r="BI289" s="29"/>
      <c r="BJ289" s="29"/>
      <c r="BK289" s="29"/>
      <c r="BL289" s="29"/>
      <c r="BM289" s="29"/>
      <c r="BN289" s="29"/>
      <c r="BO289" s="29"/>
      <c r="BP289" s="29"/>
      <c r="BQ289" s="29"/>
      <c r="BR289" s="29"/>
      <c r="BS289" s="29"/>
      <c r="BT289" s="29"/>
      <c r="BU289" s="29"/>
    </row>
    <row r="290" spans="41:73">
      <c r="AO290" s="29"/>
      <c r="AP290" s="29"/>
      <c r="AQ290" s="29"/>
      <c r="AR290" s="29"/>
      <c r="AS290" s="29"/>
      <c r="AT290" s="29"/>
      <c r="AU290" s="29"/>
      <c r="AV290" s="29"/>
      <c r="AW290" s="29"/>
      <c r="AX290" s="29"/>
      <c r="AY290" s="29"/>
      <c r="AZ290" s="29"/>
      <c r="BA290" s="29"/>
      <c r="BB290" s="29"/>
      <c r="BC290" s="29"/>
      <c r="BD290" s="29"/>
      <c r="BE290" s="29"/>
      <c r="BF290" s="29"/>
      <c r="BG290" s="29"/>
      <c r="BH290" s="29"/>
      <c r="BI290" s="29"/>
      <c r="BJ290" s="29"/>
      <c r="BK290" s="29"/>
      <c r="BL290" s="29"/>
      <c r="BM290" s="29"/>
      <c r="BN290" s="29"/>
      <c r="BO290" s="29"/>
      <c r="BP290" s="29"/>
      <c r="BQ290" s="29"/>
      <c r="BR290" s="29"/>
      <c r="BS290" s="29"/>
      <c r="BT290" s="29"/>
      <c r="BU290" s="29"/>
    </row>
    <row r="291" spans="41:73">
      <c r="AO291" s="29"/>
      <c r="AP291" s="29"/>
      <c r="AQ291" s="29"/>
      <c r="AR291" s="29"/>
      <c r="AS291" s="29"/>
      <c r="AT291" s="29"/>
      <c r="AU291" s="29"/>
      <c r="AV291" s="29"/>
      <c r="AW291" s="29"/>
      <c r="AX291" s="29"/>
      <c r="AY291" s="29"/>
      <c r="AZ291" s="29"/>
      <c r="BA291" s="29"/>
      <c r="BB291" s="29"/>
      <c r="BC291" s="29"/>
      <c r="BD291" s="29"/>
      <c r="BE291" s="29"/>
      <c r="BF291" s="29"/>
      <c r="BG291" s="29"/>
      <c r="BH291" s="29"/>
      <c r="BI291" s="29"/>
      <c r="BJ291" s="29"/>
      <c r="BK291" s="29"/>
      <c r="BL291" s="29"/>
      <c r="BM291" s="29"/>
      <c r="BN291" s="29"/>
      <c r="BO291" s="29"/>
      <c r="BP291" s="29"/>
      <c r="BQ291" s="29"/>
      <c r="BR291" s="29"/>
      <c r="BS291" s="29"/>
      <c r="BT291" s="29"/>
      <c r="BU291" s="29"/>
    </row>
    <row r="292" spans="41:73">
      <c r="AO292" s="29"/>
      <c r="AP292" s="29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  <c r="BA292" s="29"/>
      <c r="BB292" s="29"/>
      <c r="BC292" s="29"/>
      <c r="BD292" s="29"/>
      <c r="BE292" s="29"/>
      <c r="BF292" s="29"/>
      <c r="BG292" s="29"/>
      <c r="BH292" s="29"/>
      <c r="BI292" s="29"/>
      <c r="BJ292" s="29"/>
      <c r="BK292" s="29"/>
      <c r="BL292" s="29"/>
      <c r="BM292" s="29"/>
      <c r="BN292" s="29"/>
      <c r="BO292" s="29"/>
      <c r="BP292" s="29"/>
      <c r="BQ292" s="29"/>
      <c r="BR292" s="29"/>
      <c r="BS292" s="29"/>
      <c r="BT292" s="29"/>
      <c r="BU292" s="29"/>
    </row>
    <row r="293" spans="41:73">
      <c r="AO293" s="29"/>
      <c r="AP293" s="29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  <c r="BA293" s="29"/>
      <c r="BB293" s="29"/>
      <c r="BC293" s="29"/>
      <c r="BD293" s="29"/>
      <c r="BE293" s="29"/>
      <c r="BF293" s="29"/>
      <c r="BG293" s="29"/>
      <c r="BH293" s="29"/>
      <c r="BI293" s="29"/>
      <c r="BJ293" s="29"/>
      <c r="BK293" s="29"/>
      <c r="BL293" s="29"/>
      <c r="BM293" s="29"/>
      <c r="BN293" s="29"/>
      <c r="BO293" s="29"/>
      <c r="BP293" s="29"/>
      <c r="BQ293" s="29"/>
      <c r="BR293" s="29"/>
      <c r="BS293" s="29"/>
      <c r="BT293" s="29"/>
      <c r="BU293" s="29"/>
    </row>
    <row r="294" spans="41:73">
      <c r="AO294" s="29"/>
      <c r="AP294" s="29"/>
      <c r="AQ294" s="29"/>
      <c r="AR294" s="29"/>
      <c r="AS294" s="29"/>
      <c r="AT294" s="29"/>
      <c r="AU294" s="29"/>
      <c r="AV294" s="29"/>
      <c r="AW294" s="29"/>
      <c r="AX294" s="29"/>
      <c r="AY294" s="29"/>
      <c r="AZ294" s="29"/>
      <c r="BA294" s="29"/>
      <c r="BB294" s="29"/>
      <c r="BC294" s="29"/>
      <c r="BD294" s="29"/>
      <c r="BE294" s="29"/>
      <c r="BF294" s="29"/>
      <c r="BG294" s="29"/>
      <c r="BH294" s="29"/>
      <c r="BI294" s="29"/>
      <c r="BJ294" s="29"/>
      <c r="BK294" s="29"/>
      <c r="BL294" s="29"/>
      <c r="BM294" s="29"/>
      <c r="BN294" s="29"/>
      <c r="BO294" s="29"/>
      <c r="BP294" s="29"/>
      <c r="BQ294" s="29"/>
      <c r="BR294" s="29"/>
      <c r="BS294" s="29"/>
      <c r="BT294" s="29"/>
      <c r="BU294" s="29"/>
    </row>
    <row r="295" spans="41:73">
      <c r="AO295" s="29"/>
      <c r="AP295" s="29"/>
      <c r="AQ295" s="29"/>
      <c r="AR295" s="29"/>
      <c r="AS295" s="29"/>
      <c r="AT295" s="29"/>
      <c r="AU295" s="29"/>
      <c r="AV295" s="29"/>
      <c r="AW295" s="29"/>
      <c r="AX295" s="29"/>
      <c r="AY295" s="29"/>
      <c r="AZ295" s="29"/>
      <c r="BA295" s="29"/>
      <c r="BB295" s="29"/>
      <c r="BC295" s="29"/>
      <c r="BD295" s="29"/>
      <c r="BE295" s="29"/>
      <c r="BF295" s="29"/>
      <c r="BG295" s="29"/>
      <c r="BH295" s="29"/>
      <c r="BI295" s="29"/>
      <c r="BJ295" s="29"/>
      <c r="BK295" s="29"/>
      <c r="BL295" s="29"/>
      <c r="BM295" s="29"/>
      <c r="BN295" s="29"/>
      <c r="BO295" s="29"/>
      <c r="BP295" s="29"/>
      <c r="BQ295" s="29"/>
      <c r="BR295" s="29"/>
      <c r="BS295" s="29"/>
      <c r="BT295" s="29"/>
      <c r="BU295" s="29"/>
    </row>
    <row r="296" spans="41:73">
      <c r="AO296" s="29"/>
      <c r="AP296" s="29"/>
      <c r="AQ296" s="29"/>
      <c r="AR296" s="29"/>
      <c r="AS296" s="29"/>
      <c r="AT296" s="29"/>
      <c r="AU296" s="29"/>
      <c r="AV296" s="29"/>
      <c r="AW296" s="29"/>
      <c r="AX296" s="29"/>
      <c r="AY296" s="29"/>
      <c r="AZ296" s="29"/>
      <c r="BA296" s="29"/>
      <c r="BB296" s="29"/>
      <c r="BC296" s="29"/>
      <c r="BD296" s="29"/>
      <c r="BE296" s="29"/>
      <c r="BF296" s="29"/>
      <c r="BG296" s="29"/>
      <c r="BH296" s="29"/>
      <c r="BI296" s="29"/>
      <c r="BJ296" s="29"/>
      <c r="BK296" s="29"/>
      <c r="BL296" s="29"/>
      <c r="BM296" s="29"/>
      <c r="BN296" s="29"/>
      <c r="BO296" s="29"/>
      <c r="BP296" s="29"/>
      <c r="BQ296" s="29"/>
      <c r="BR296" s="29"/>
      <c r="BS296" s="29"/>
      <c r="BT296" s="29"/>
      <c r="BU296" s="29"/>
    </row>
    <row r="297" spans="41:73">
      <c r="AO297" s="29"/>
      <c r="AP297" s="29"/>
      <c r="AQ297" s="29"/>
      <c r="AR297" s="29"/>
      <c r="AS297" s="29"/>
      <c r="AT297" s="29"/>
      <c r="AU297" s="29"/>
      <c r="AV297" s="29"/>
      <c r="AW297" s="29"/>
      <c r="AX297" s="29"/>
      <c r="AY297" s="29"/>
      <c r="AZ297" s="29"/>
      <c r="BA297" s="29"/>
      <c r="BB297" s="29"/>
      <c r="BC297" s="29"/>
      <c r="BD297" s="29"/>
      <c r="BE297" s="29"/>
      <c r="BF297" s="29"/>
      <c r="BG297" s="29"/>
      <c r="BH297" s="29"/>
      <c r="BI297" s="29"/>
      <c r="BJ297" s="29"/>
      <c r="BK297" s="29"/>
      <c r="BL297" s="29"/>
      <c r="BM297" s="29"/>
      <c r="BN297" s="29"/>
      <c r="BO297" s="29"/>
      <c r="BP297" s="29"/>
      <c r="BQ297" s="29"/>
      <c r="BR297" s="29"/>
      <c r="BS297" s="29"/>
      <c r="BT297" s="29"/>
      <c r="BU297" s="29"/>
    </row>
    <row r="298" spans="41:73">
      <c r="AO298" s="29"/>
      <c r="AP298" s="29"/>
      <c r="AQ298" s="29"/>
      <c r="AR298" s="29"/>
      <c r="AS298" s="29"/>
      <c r="AT298" s="29"/>
      <c r="AU298" s="29"/>
      <c r="AV298" s="29"/>
      <c r="AW298" s="29"/>
      <c r="AX298" s="29"/>
      <c r="AY298" s="29"/>
      <c r="AZ298" s="29"/>
      <c r="BA298" s="29"/>
      <c r="BB298" s="29"/>
      <c r="BC298" s="29"/>
      <c r="BD298" s="29"/>
      <c r="BE298" s="29"/>
      <c r="BF298" s="29"/>
      <c r="BG298" s="29"/>
      <c r="BH298" s="29"/>
      <c r="BI298" s="29"/>
      <c r="BJ298" s="29"/>
      <c r="BK298" s="29"/>
      <c r="BL298" s="29"/>
      <c r="BM298" s="29"/>
      <c r="BN298" s="29"/>
      <c r="BO298" s="29"/>
      <c r="BP298" s="29"/>
      <c r="BQ298" s="29"/>
      <c r="BR298" s="29"/>
      <c r="BS298" s="29"/>
      <c r="BT298" s="29"/>
      <c r="BU298" s="29"/>
    </row>
    <row r="299" spans="41:73">
      <c r="AO299" s="29"/>
      <c r="AP299" s="29"/>
      <c r="AQ299" s="29"/>
      <c r="AR299" s="29"/>
      <c r="AS299" s="29"/>
      <c r="AT299" s="29"/>
      <c r="AU299" s="29"/>
      <c r="AV299" s="29"/>
      <c r="AW299" s="29"/>
      <c r="AX299" s="29"/>
      <c r="AY299" s="29"/>
      <c r="AZ299" s="29"/>
      <c r="BA299" s="29"/>
      <c r="BB299" s="29"/>
      <c r="BC299" s="29"/>
      <c r="BD299" s="29"/>
      <c r="BE299" s="29"/>
      <c r="BF299" s="29"/>
      <c r="BG299" s="29"/>
      <c r="BH299" s="29"/>
      <c r="BI299" s="29"/>
      <c r="BJ299" s="29"/>
      <c r="BK299" s="29"/>
      <c r="BL299" s="29"/>
      <c r="BM299" s="29"/>
      <c r="BN299" s="29"/>
      <c r="BO299" s="29"/>
      <c r="BP299" s="29"/>
      <c r="BQ299" s="29"/>
      <c r="BR299" s="29"/>
      <c r="BS299" s="29"/>
      <c r="BT299" s="29"/>
      <c r="BU299" s="29"/>
    </row>
    <row r="300" spans="41:73">
      <c r="AO300" s="29"/>
      <c r="AP300" s="29"/>
      <c r="AQ300" s="29"/>
      <c r="AR300" s="29"/>
      <c r="AS300" s="29"/>
      <c r="AT300" s="29"/>
      <c r="AU300" s="29"/>
      <c r="AV300" s="29"/>
      <c r="AW300" s="29"/>
      <c r="AX300" s="29"/>
      <c r="AY300" s="29"/>
      <c r="AZ300" s="29"/>
      <c r="BA300" s="29"/>
      <c r="BB300" s="29"/>
      <c r="BC300" s="29"/>
      <c r="BD300" s="29"/>
      <c r="BE300" s="29"/>
      <c r="BF300" s="29"/>
      <c r="BG300" s="29"/>
      <c r="BH300" s="29"/>
      <c r="BI300" s="29"/>
      <c r="BJ300" s="29"/>
      <c r="BK300" s="29"/>
      <c r="BL300" s="29"/>
      <c r="BM300" s="29"/>
      <c r="BN300" s="29"/>
      <c r="BO300" s="29"/>
      <c r="BP300" s="29"/>
      <c r="BQ300" s="29"/>
      <c r="BR300" s="29"/>
      <c r="BS300" s="29"/>
      <c r="BT300" s="29"/>
      <c r="BU300" s="29"/>
    </row>
    <row r="301" spans="41:73">
      <c r="AO301" s="29"/>
      <c r="AP301" s="29"/>
      <c r="AQ301" s="29"/>
      <c r="AR301" s="29"/>
      <c r="AS301" s="29"/>
      <c r="AT301" s="29"/>
      <c r="AU301" s="29"/>
      <c r="AV301" s="29"/>
      <c r="AW301" s="29"/>
      <c r="AX301" s="29"/>
      <c r="AY301" s="29"/>
      <c r="AZ301" s="29"/>
      <c r="BA301" s="29"/>
      <c r="BB301" s="29"/>
      <c r="BC301" s="29"/>
      <c r="BD301" s="29"/>
      <c r="BE301" s="29"/>
      <c r="BF301" s="29"/>
      <c r="BG301" s="29"/>
      <c r="BH301" s="29"/>
      <c r="BI301" s="29"/>
      <c r="BJ301" s="29"/>
      <c r="BK301" s="29"/>
      <c r="BL301" s="29"/>
      <c r="BM301" s="29"/>
      <c r="BN301" s="29"/>
      <c r="BO301" s="29"/>
      <c r="BP301" s="29"/>
      <c r="BQ301" s="29"/>
      <c r="BR301" s="29"/>
      <c r="BS301" s="29"/>
      <c r="BT301" s="29"/>
      <c r="BU301" s="29"/>
    </row>
    <row r="302" spans="41:73">
      <c r="AO302" s="29"/>
      <c r="AP302" s="29"/>
      <c r="AQ302" s="29"/>
      <c r="AR302" s="29"/>
      <c r="AS302" s="29"/>
      <c r="AT302" s="29"/>
      <c r="AU302" s="29"/>
      <c r="AV302" s="29"/>
      <c r="AW302" s="29"/>
      <c r="AX302" s="29"/>
      <c r="AY302" s="29"/>
      <c r="AZ302" s="29"/>
      <c r="BA302" s="29"/>
      <c r="BB302" s="29"/>
      <c r="BC302" s="29"/>
      <c r="BD302" s="29"/>
      <c r="BE302" s="29"/>
      <c r="BF302" s="29"/>
      <c r="BG302" s="29"/>
      <c r="BH302" s="29"/>
      <c r="BI302" s="29"/>
      <c r="BJ302" s="29"/>
      <c r="BK302" s="29"/>
      <c r="BL302" s="29"/>
      <c r="BM302" s="29"/>
      <c r="BN302" s="29"/>
      <c r="BO302" s="29"/>
      <c r="BP302" s="29"/>
      <c r="BQ302" s="29"/>
      <c r="BR302" s="29"/>
      <c r="BS302" s="29"/>
      <c r="BT302" s="29"/>
      <c r="BU302" s="29"/>
    </row>
    <row r="303" spans="41:73">
      <c r="AO303" s="29"/>
      <c r="AP303" s="29"/>
      <c r="AQ303" s="29"/>
      <c r="AR303" s="29"/>
      <c r="AS303" s="29"/>
      <c r="AT303" s="29"/>
      <c r="AU303" s="29"/>
      <c r="AV303" s="29"/>
      <c r="AW303" s="29"/>
      <c r="AX303" s="29"/>
      <c r="AY303" s="29"/>
      <c r="AZ303" s="29"/>
      <c r="BA303" s="29"/>
      <c r="BB303" s="29"/>
      <c r="BC303" s="29"/>
      <c r="BD303" s="29"/>
      <c r="BE303" s="29"/>
      <c r="BF303" s="29"/>
      <c r="BG303" s="29"/>
      <c r="BH303" s="29"/>
      <c r="BI303" s="29"/>
      <c r="BJ303" s="29"/>
      <c r="BK303" s="29"/>
      <c r="BL303" s="29"/>
      <c r="BM303" s="29"/>
      <c r="BN303" s="29"/>
      <c r="BO303" s="29"/>
      <c r="BP303" s="29"/>
      <c r="BQ303" s="29"/>
      <c r="BR303" s="29"/>
      <c r="BS303" s="29"/>
      <c r="BT303" s="29"/>
      <c r="BU303" s="29"/>
    </row>
    <row r="304" spans="41:73">
      <c r="AO304" s="29"/>
      <c r="AP304" s="29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  <c r="BA304" s="29"/>
      <c r="BB304" s="29"/>
      <c r="BC304" s="29"/>
      <c r="BD304" s="29"/>
      <c r="BE304" s="29"/>
      <c r="BF304" s="29"/>
      <c r="BG304" s="29"/>
      <c r="BH304" s="29"/>
      <c r="BI304" s="29"/>
      <c r="BJ304" s="29"/>
      <c r="BK304" s="29"/>
      <c r="BL304" s="29"/>
      <c r="BM304" s="29"/>
      <c r="BN304" s="29"/>
      <c r="BO304" s="29"/>
      <c r="BP304" s="29"/>
      <c r="BQ304" s="29"/>
      <c r="BR304" s="29"/>
      <c r="BS304" s="29"/>
      <c r="BT304" s="29"/>
      <c r="BU304" s="29"/>
    </row>
    <row r="305" spans="41:73">
      <c r="AO305" s="29"/>
      <c r="AP305" s="29"/>
      <c r="AQ305" s="29"/>
      <c r="AR305" s="29"/>
      <c r="AS305" s="29"/>
      <c r="AT305" s="29"/>
      <c r="AU305" s="29"/>
      <c r="AV305" s="29"/>
      <c r="AW305" s="29"/>
      <c r="AX305" s="29"/>
      <c r="AY305" s="29"/>
      <c r="AZ305" s="29"/>
      <c r="BA305" s="29"/>
      <c r="BB305" s="29"/>
      <c r="BC305" s="29"/>
      <c r="BD305" s="29"/>
      <c r="BE305" s="29"/>
      <c r="BF305" s="29"/>
      <c r="BG305" s="29"/>
      <c r="BH305" s="29"/>
      <c r="BI305" s="29"/>
      <c r="BJ305" s="29"/>
      <c r="BK305" s="29"/>
      <c r="BL305" s="29"/>
      <c r="BM305" s="29"/>
      <c r="BN305" s="29"/>
      <c r="BO305" s="29"/>
      <c r="BP305" s="29"/>
      <c r="BQ305" s="29"/>
      <c r="BR305" s="29"/>
      <c r="BS305" s="29"/>
      <c r="BT305" s="29"/>
      <c r="BU305" s="29"/>
    </row>
    <row r="306" spans="41:73">
      <c r="AO306" s="29"/>
      <c r="AP306" s="29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  <c r="BA306" s="29"/>
      <c r="BB306" s="29"/>
      <c r="BC306" s="29"/>
      <c r="BD306" s="29"/>
      <c r="BE306" s="29"/>
      <c r="BF306" s="29"/>
      <c r="BG306" s="29"/>
      <c r="BH306" s="29"/>
      <c r="BI306" s="29"/>
      <c r="BJ306" s="29"/>
      <c r="BK306" s="29"/>
      <c r="BL306" s="29"/>
      <c r="BM306" s="29"/>
      <c r="BN306" s="29"/>
      <c r="BO306" s="29"/>
      <c r="BP306" s="29"/>
      <c r="BQ306" s="29"/>
      <c r="BR306" s="29"/>
      <c r="BS306" s="29"/>
      <c r="BT306" s="29"/>
      <c r="BU306" s="29"/>
    </row>
    <row r="307" spans="41:73">
      <c r="AO307" s="29"/>
      <c r="AP307" s="29"/>
      <c r="AQ307" s="29"/>
      <c r="AR307" s="29"/>
      <c r="AS307" s="29"/>
      <c r="AT307" s="29"/>
      <c r="AU307" s="29"/>
      <c r="AV307" s="29"/>
      <c r="AW307" s="29"/>
      <c r="AX307" s="29"/>
      <c r="AY307" s="29"/>
      <c r="AZ307" s="29"/>
      <c r="BA307" s="29"/>
      <c r="BB307" s="29"/>
      <c r="BC307" s="29"/>
      <c r="BD307" s="29"/>
      <c r="BE307" s="29"/>
      <c r="BF307" s="29"/>
      <c r="BG307" s="29"/>
      <c r="BH307" s="29"/>
      <c r="BI307" s="29"/>
      <c r="BJ307" s="29"/>
      <c r="BK307" s="29"/>
      <c r="BL307" s="29"/>
      <c r="BM307" s="29"/>
      <c r="BN307" s="29"/>
      <c r="BO307" s="29"/>
      <c r="BP307" s="29"/>
      <c r="BQ307" s="29"/>
      <c r="BR307" s="29"/>
      <c r="BS307" s="29"/>
      <c r="BT307" s="29"/>
      <c r="BU307" s="29"/>
    </row>
    <row r="308" spans="41:73">
      <c r="AO308" s="29"/>
      <c r="AP308" s="29"/>
      <c r="AQ308" s="29"/>
      <c r="AR308" s="29"/>
      <c r="AS308" s="29"/>
      <c r="AT308" s="29"/>
      <c r="AU308" s="29"/>
      <c r="AV308" s="29"/>
      <c r="AW308" s="29"/>
      <c r="AX308" s="29"/>
      <c r="AY308" s="29"/>
      <c r="AZ308" s="29"/>
      <c r="BA308" s="29"/>
      <c r="BB308" s="29"/>
      <c r="BC308" s="29"/>
      <c r="BD308" s="29"/>
      <c r="BE308" s="29"/>
      <c r="BF308" s="29"/>
      <c r="BG308" s="29"/>
      <c r="BH308" s="29"/>
      <c r="BI308" s="29"/>
      <c r="BJ308" s="29"/>
      <c r="BK308" s="29"/>
      <c r="BL308" s="29"/>
      <c r="BM308" s="29"/>
      <c r="BN308" s="29"/>
      <c r="BO308" s="29"/>
      <c r="BP308" s="29"/>
      <c r="BQ308" s="29"/>
      <c r="BR308" s="29"/>
      <c r="BS308" s="29"/>
      <c r="BT308" s="29"/>
      <c r="BU308" s="29"/>
    </row>
    <row r="309" spans="41:73">
      <c r="AO309" s="29"/>
      <c r="AP309" s="29"/>
      <c r="AQ309" s="29"/>
      <c r="AR309" s="29"/>
      <c r="AS309" s="29"/>
      <c r="AT309" s="29"/>
      <c r="AU309" s="29"/>
      <c r="AV309" s="29"/>
      <c r="AW309" s="29"/>
      <c r="AX309" s="29"/>
      <c r="AY309" s="29"/>
      <c r="AZ309" s="29"/>
      <c r="BA309" s="29"/>
      <c r="BB309" s="29"/>
      <c r="BC309" s="29"/>
      <c r="BD309" s="29"/>
      <c r="BE309" s="29"/>
      <c r="BF309" s="29"/>
      <c r="BG309" s="29"/>
      <c r="BH309" s="29"/>
      <c r="BI309" s="29"/>
      <c r="BJ309" s="29"/>
      <c r="BK309" s="29"/>
      <c r="BL309" s="29"/>
      <c r="BM309" s="29"/>
      <c r="BN309" s="29"/>
      <c r="BO309" s="29"/>
      <c r="BP309" s="29"/>
      <c r="BQ309" s="29"/>
      <c r="BR309" s="29"/>
      <c r="BS309" s="29"/>
      <c r="BT309" s="29"/>
      <c r="BU309" s="29"/>
    </row>
    <row r="310" spans="41:73">
      <c r="AO310" s="29"/>
      <c r="AP310" s="29"/>
      <c r="AQ310" s="29"/>
      <c r="AR310" s="29"/>
      <c r="AS310" s="29"/>
      <c r="AT310" s="29"/>
      <c r="AU310" s="29"/>
      <c r="AV310" s="29"/>
      <c r="AW310" s="29"/>
      <c r="AX310" s="29"/>
      <c r="AY310" s="29"/>
      <c r="AZ310" s="29"/>
      <c r="BA310" s="29"/>
      <c r="BB310" s="29"/>
      <c r="BC310" s="29"/>
      <c r="BD310" s="29"/>
      <c r="BE310" s="29"/>
      <c r="BF310" s="29"/>
      <c r="BG310" s="29"/>
      <c r="BH310" s="29"/>
      <c r="BI310" s="29"/>
      <c r="BJ310" s="29"/>
      <c r="BK310" s="29"/>
      <c r="BL310" s="29"/>
      <c r="BM310" s="29"/>
      <c r="BN310" s="29"/>
      <c r="BO310" s="29"/>
      <c r="BP310" s="29"/>
      <c r="BQ310" s="29"/>
      <c r="BR310" s="29"/>
      <c r="BS310" s="29"/>
      <c r="BT310" s="29"/>
      <c r="BU310" s="29"/>
    </row>
    <row r="311" spans="41:73">
      <c r="AO311" s="29"/>
      <c r="AP311" s="29"/>
      <c r="AQ311" s="29"/>
      <c r="AR311" s="29"/>
      <c r="AS311" s="29"/>
      <c r="AT311" s="29"/>
      <c r="AU311" s="29"/>
      <c r="AV311" s="29"/>
      <c r="AW311" s="29"/>
      <c r="AX311" s="29"/>
      <c r="AY311" s="29"/>
      <c r="AZ311" s="29"/>
      <c r="BA311" s="29"/>
      <c r="BB311" s="29"/>
      <c r="BC311" s="29"/>
      <c r="BD311" s="29"/>
      <c r="BE311" s="29"/>
      <c r="BF311" s="29"/>
      <c r="BG311" s="29"/>
      <c r="BH311" s="29"/>
      <c r="BI311" s="29"/>
      <c r="BJ311" s="29"/>
      <c r="BK311" s="29"/>
      <c r="BL311" s="29"/>
      <c r="BM311" s="29"/>
      <c r="BN311" s="29"/>
      <c r="BO311" s="29"/>
      <c r="BP311" s="29"/>
      <c r="BQ311" s="29"/>
      <c r="BR311" s="29"/>
      <c r="BS311" s="29"/>
      <c r="BT311" s="29"/>
      <c r="BU311" s="29"/>
    </row>
    <row r="312" spans="41:73">
      <c r="AO312" s="29"/>
      <c r="AP312" s="29"/>
      <c r="AQ312" s="29"/>
      <c r="AR312" s="29"/>
      <c r="AS312" s="29"/>
      <c r="AT312" s="29"/>
      <c r="AU312" s="29"/>
      <c r="AV312" s="29"/>
      <c r="AW312" s="29"/>
      <c r="AX312" s="29"/>
      <c r="AY312" s="29"/>
      <c r="AZ312" s="29"/>
      <c r="BA312" s="29"/>
      <c r="BB312" s="29"/>
      <c r="BC312" s="29"/>
      <c r="BD312" s="29"/>
      <c r="BE312" s="29"/>
      <c r="BF312" s="29"/>
      <c r="BG312" s="29"/>
      <c r="BH312" s="29"/>
      <c r="BI312" s="29"/>
      <c r="BJ312" s="29"/>
      <c r="BK312" s="29"/>
      <c r="BL312" s="29"/>
      <c r="BM312" s="29"/>
      <c r="BN312" s="29"/>
      <c r="BO312" s="29"/>
      <c r="BP312" s="29"/>
      <c r="BQ312" s="29"/>
      <c r="BR312" s="29"/>
      <c r="BS312" s="29"/>
      <c r="BT312" s="29"/>
      <c r="BU312" s="29"/>
    </row>
    <row r="313" spans="41:73">
      <c r="AO313" s="29"/>
      <c r="AP313" s="29"/>
      <c r="AQ313" s="29"/>
      <c r="AR313" s="29"/>
      <c r="AS313" s="29"/>
      <c r="AT313" s="29"/>
      <c r="AU313" s="29"/>
      <c r="AV313" s="29"/>
      <c r="AW313" s="29"/>
      <c r="AX313" s="29"/>
      <c r="AY313" s="29"/>
      <c r="AZ313" s="29"/>
      <c r="BA313" s="29"/>
      <c r="BB313" s="29"/>
      <c r="BC313" s="29"/>
      <c r="BD313" s="29"/>
      <c r="BE313" s="29"/>
      <c r="BF313" s="29"/>
      <c r="BG313" s="29"/>
      <c r="BH313" s="29"/>
      <c r="BI313" s="29"/>
      <c r="BJ313" s="29"/>
      <c r="BK313" s="29"/>
      <c r="BL313" s="29"/>
      <c r="BM313" s="29"/>
      <c r="BN313" s="29"/>
      <c r="BO313" s="29"/>
      <c r="BP313" s="29"/>
      <c r="BQ313" s="29"/>
      <c r="BR313" s="29"/>
      <c r="BS313" s="29"/>
      <c r="BT313" s="29"/>
      <c r="BU313" s="29"/>
    </row>
    <row r="314" spans="41:73">
      <c r="AO314" s="29"/>
      <c r="AP314" s="29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/>
      <c r="BA314" s="29"/>
      <c r="BB314" s="29"/>
      <c r="BC314" s="29"/>
      <c r="BD314" s="29"/>
      <c r="BE314" s="29"/>
      <c r="BF314" s="29"/>
      <c r="BG314" s="29"/>
      <c r="BH314" s="29"/>
      <c r="BI314" s="29"/>
      <c r="BJ314" s="29"/>
      <c r="BK314" s="29"/>
      <c r="BL314" s="29"/>
      <c r="BM314" s="29"/>
      <c r="BN314" s="29"/>
      <c r="BO314" s="29"/>
      <c r="BP314" s="29"/>
      <c r="BQ314" s="29"/>
      <c r="BR314" s="29"/>
      <c r="BS314" s="29"/>
      <c r="BT314" s="29"/>
      <c r="BU314" s="29"/>
    </row>
    <row r="315" spans="41:73">
      <c r="AO315" s="29"/>
      <c r="AP315" s="29"/>
      <c r="AQ315" s="29"/>
      <c r="AR315" s="29"/>
      <c r="AS315" s="29"/>
      <c r="AT315" s="29"/>
      <c r="AU315" s="29"/>
      <c r="AV315" s="29"/>
      <c r="AW315" s="29"/>
      <c r="AX315" s="29"/>
      <c r="AY315" s="29"/>
      <c r="AZ315" s="29"/>
      <c r="BA315" s="29"/>
      <c r="BB315" s="29"/>
      <c r="BC315" s="29"/>
      <c r="BD315" s="29"/>
      <c r="BE315" s="29"/>
      <c r="BF315" s="29"/>
      <c r="BG315" s="29"/>
      <c r="BH315" s="29"/>
      <c r="BI315" s="29"/>
      <c r="BJ315" s="29"/>
      <c r="BK315" s="29"/>
      <c r="BL315" s="29"/>
      <c r="BM315" s="29"/>
      <c r="BN315" s="29"/>
      <c r="BO315" s="29"/>
      <c r="BP315" s="29"/>
      <c r="BQ315" s="29"/>
      <c r="BR315" s="29"/>
      <c r="BS315" s="29"/>
      <c r="BT315" s="29"/>
      <c r="BU315" s="29"/>
    </row>
    <row r="316" spans="41:73">
      <c r="AO316" s="29"/>
      <c r="AP316" s="29"/>
      <c r="AQ316" s="29"/>
      <c r="AR316" s="29"/>
      <c r="AS316" s="29"/>
      <c r="AT316" s="29"/>
      <c r="AU316" s="29"/>
      <c r="AV316" s="29"/>
      <c r="AW316" s="29"/>
      <c r="AX316" s="29"/>
      <c r="AY316" s="29"/>
      <c r="AZ316" s="29"/>
      <c r="BA316" s="29"/>
      <c r="BB316" s="29"/>
      <c r="BC316" s="29"/>
      <c r="BD316" s="29"/>
      <c r="BE316" s="29"/>
      <c r="BF316" s="29"/>
      <c r="BG316" s="29"/>
      <c r="BH316" s="29"/>
      <c r="BI316" s="29"/>
      <c r="BJ316" s="29"/>
      <c r="BK316" s="29"/>
      <c r="BL316" s="29"/>
      <c r="BM316" s="29"/>
      <c r="BN316" s="29"/>
      <c r="BO316" s="29"/>
      <c r="BP316" s="29"/>
      <c r="BQ316" s="29"/>
      <c r="BR316" s="29"/>
      <c r="BS316" s="29"/>
      <c r="BT316" s="29"/>
      <c r="BU316" s="29"/>
    </row>
    <row r="317" spans="41:73">
      <c r="AO317" s="29"/>
      <c r="AP317" s="29"/>
      <c r="AQ317" s="29"/>
      <c r="AR317" s="29"/>
      <c r="AS317" s="29"/>
      <c r="AT317" s="29"/>
      <c r="AU317" s="29"/>
      <c r="AV317" s="29"/>
      <c r="AW317" s="29"/>
      <c r="AX317" s="29"/>
      <c r="AY317" s="29"/>
      <c r="AZ317" s="29"/>
      <c r="BA317" s="29"/>
      <c r="BB317" s="29"/>
      <c r="BC317" s="29"/>
      <c r="BD317" s="29"/>
      <c r="BE317" s="29"/>
      <c r="BF317" s="29"/>
      <c r="BG317" s="29"/>
      <c r="BH317" s="29"/>
      <c r="BI317" s="29"/>
      <c r="BJ317" s="29"/>
      <c r="BK317" s="29"/>
      <c r="BL317" s="29"/>
      <c r="BM317" s="29"/>
      <c r="BN317" s="29"/>
      <c r="BO317" s="29"/>
      <c r="BP317" s="29"/>
      <c r="BQ317" s="29"/>
      <c r="BR317" s="29"/>
      <c r="BS317" s="29"/>
      <c r="BT317" s="29"/>
      <c r="BU317" s="29"/>
    </row>
    <row r="318" spans="41:73">
      <c r="AO318" s="29"/>
      <c r="AP318" s="29"/>
      <c r="AQ318" s="29"/>
      <c r="AR318" s="29"/>
      <c r="AS318" s="29"/>
      <c r="AT318" s="29"/>
      <c r="AU318" s="29"/>
      <c r="AV318" s="29"/>
      <c r="AW318" s="29"/>
      <c r="AX318" s="29"/>
      <c r="AY318" s="29"/>
      <c r="AZ318" s="29"/>
      <c r="BA318" s="29"/>
      <c r="BB318" s="29"/>
      <c r="BC318" s="29"/>
      <c r="BD318" s="29"/>
      <c r="BE318" s="29"/>
      <c r="BF318" s="29"/>
      <c r="BG318" s="29"/>
      <c r="BH318" s="29"/>
      <c r="BI318" s="29"/>
      <c r="BJ318" s="29"/>
      <c r="BK318" s="29"/>
      <c r="BL318" s="29"/>
      <c r="BM318" s="29"/>
      <c r="BN318" s="29"/>
      <c r="BO318" s="29"/>
      <c r="BP318" s="29"/>
      <c r="BQ318" s="29"/>
      <c r="BR318" s="29"/>
      <c r="BS318" s="29"/>
      <c r="BT318" s="29"/>
      <c r="BU318" s="29"/>
    </row>
    <row r="319" spans="41:73">
      <c r="AO319" s="29"/>
      <c r="AP319" s="29"/>
      <c r="AQ319" s="29"/>
      <c r="AR319" s="29"/>
      <c r="AS319" s="29"/>
      <c r="AT319" s="29"/>
      <c r="AU319" s="29"/>
      <c r="AV319" s="29"/>
      <c r="AW319" s="29"/>
      <c r="AX319" s="29"/>
      <c r="AY319" s="29"/>
      <c r="AZ319" s="29"/>
      <c r="BA319" s="29"/>
      <c r="BB319" s="29"/>
      <c r="BC319" s="29"/>
      <c r="BD319" s="29"/>
      <c r="BE319" s="29"/>
      <c r="BF319" s="29"/>
      <c r="BG319" s="29"/>
      <c r="BH319" s="29"/>
      <c r="BI319" s="29"/>
      <c r="BJ319" s="29"/>
      <c r="BK319" s="29"/>
      <c r="BL319" s="29"/>
      <c r="BM319" s="29"/>
      <c r="BN319" s="29"/>
      <c r="BO319" s="29"/>
      <c r="BP319" s="29"/>
      <c r="BQ319" s="29"/>
      <c r="BR319" s="29"/>
      <c r="BS319" s="29"/>
      <c r="BT319" s="29"/>
      <c r="BU319" s="29"/>
    </row>
    <row r="320" spans="41:73">
      <c r="AO320" s="29"/>
      <c r="AP320" s="29"/>
      <c r="AQ320" s="29"/>
      <c r="AR320" s="29"/>
      <c r="AS320" s="29"/>
      <c r="AT320" s="29"/>
      <c r="AU320" s="29"/>
      <c r="AV320" s="29"/>
      <c r="AW320" s="29"/>
      <c r="AX320" s="29"/>
      <c r="AY320" s="29"/>
      <c r="AZ320" s="29"/>
      <c r="BA320" s="29"/>
      <c r="BB320" s="29"/>
      <c r="BC320" s="29"/>
      <c r="BD320" s="29"/>
      <c r="BE320" s="29"/>
      <c r="BF320" s="29"/>
      <c r="BG320" s="29"/>
      <c r="BH320" s="29"/>
      <c r="BI320" s="29"/>
      <c r="BJ320" s="29"/>
      <c r="BK320" s="29"/>
      <c r="BL320" s="29"/>
      <c r="BM320" s="29"/>
      <c r="BN320" s="29"/>
      <c r="BO320" s="29"/>
      <c r="BP320" s="29"/>
      <c r="BQ320" s="29"/>
      <c r="BR320" s="29"/>
      <c r="BS320" s="29"/>
      <c r="BT320" s="29"/>
      <c r="BU320" s="29"/>
    </row>
    <row r="321" spans="41:73">
      <c r="AO321" s="29"/>
      <c r="AP321" s="29"/>
      <c r="AQ321" s="29"/>
      <c r="AR321" s="29"/>
      <c r="AS321" s="29"/>
      <c r="AT321" s="29"/>
      <c r="AU321" s="29"/>
      <c r="AV321" s="29"/>
      <c r="AW321" s="29"/>
      <c r="AX321" s="29"/>
      <c r="AY321" s="29"/>
      <c r="AZ321" s="29"/>
      <c r="BA321" s="29"/>
      <c r="BB321" s="29"/>
      <c r="BC321" s="29"/>
      <c r="BD321" s="29"/>
      <c r="BE321" s="29"/>
      <c r="BF321" s="29"/>
      <c r="BG321" s="29"/>
      <c r="BH321" s="29"/>
      <c r="BI321" s="29"/>
      <c r="BJ321" s="29"/>
      <c r="BK321" s="29"/>
      <c r="BL321" s="29"/>
      <c r="BM321" s="29"/>
      <c r="BN321" s="29"/>
      <c r="BO321" s="29"/>
      <c r="BP321" s="29"/>
      <c r="BQ321" s="29"/>
      <c r="BR321" s="29"/>
      <c r="BS321" s="29"/>
      <c r="BT321" s="29"/>
      <c r="BU321" s="29"/>
    </row>
    <row r="322" spans="41:73">
      <c r="AO322" s="29"/>
      <c r="AP322" s="29"/>
      <c r="AQ322" s="29"/>
      <c r="AR322" s="29"/>
      <c r="AS322" s="29"/>
      <c r="AT322" s="29"/>
      <c r="AU322" s="29"/>
      <c r="AV322" s="29"/>
      <c r="AW322" s="29"/>
      <c r="AX322" s="29"/>
      <c r="AY322" s="29"/>
      <c r="AZ322" s="29"/>
      <c r="BA322" s="29"/>
      <c r="BB322" s="29"/>
      <c r="BC322" s="29"/>
      <c r="BD322" s="29"/>
      <c r="BE322" s="29"/>
      <c r="BF322" s="29"/>
      <c r="BG322" s="29"/>
      <c r="BH322" s="29"/>
      <c r="BI322" s="29"/>
      <c r="BJ322" s="29"/>
      <c r="BK322" s="29"/>
      <c r="BL322" s="29"/>
      <c r="BM322" s="29"/>
      <c r="BN322" s="29"/>
      <c r="BO322" s="29"/>
      <c r="BP322" s="29"/>
      <c r="BQ322" s="29"/>
      <c r="BR322" s="29"/>
      <c r="BS322" s="29"/>
      <c r="BT322" s="29"/>
      <c r="BU322" s="29"/>
    </row>
    <row r="323" spans="41:73">
      <c r="AO323" s="29"/>
      <c r="AP323" s="29"/>
      <c r="AQ323" s="29"/>
      <c r="AR323" s="29"/>
      <c r="AS323" s="29"/>
      <c r="AT323" s="29"/>
      <c r="AU323" s="29"/>
      <c r="AV323" s="29"/>
      <c r="AW323" s="29"/>
      <c r="AX323" s="29"/>
      <c r="AY323" s="29"/>
      <c r="AZ323" s="29"/>
      <c r="BA323" s="29"/>
      <c r="BB323" s="29"/>
      <c r="BC323" s="29"/>
      <c r="BD323" s="29"/>
      <c r="BE323" s="29"/>
      <c r="BF323" s="29"/>
      <c r="BG323" s="29"/>
      <c r="BH323" s="29"/>
      <c r="BI323" s="29"/>
      <c r="BJ323" s="29"/>
      <c r="BK323" s="29"/>
      <c r="BL323" s="29"/>
      <c r="BM323" s="29"/>
      <c r="BN323" s="29"/>
      <c r="BO323" s="29"/>
      <c r="BP323" s="29"/>
      <c r="BQ323" s="29"/>
      <c r="BR323" s="29"/>
      <c r="BS323" s="29"/>
      <c r="BT323" s="29"/>
      <c r="BU323" s="29"/>
    </row>
    <row r="324" spans="41:73">
      <c r="AO324" s="29"/>
      <c r="AP324" s="29"/>
      <c r="AQ324" s="29"/>
      <c r="AR324" s="29"/>
      <c r="AS324" s="29"/>
      <c r="AT324" s="29"/>
      <c r="AU324" s="29"/>
      <c r="AV324" s="29"/>
      <c r="AW324" s="29"/>
      <c r="AX324" s="29"/>
      <c r="AY324" s="29"/>
      <c r="AZ324" s="29"/>
      <c r="BA324" s="29"/>
      <c r="BB324" s="29"/>
      <c r="BC324" s="29"/>
      <c r="BD324" s="29"/>
      <c r="BE324" s="29"/>
      <c r="BF324" s="29"/>
      <c r="BG324" s="29"/>
      <c r="BH324" s="29"/>
      <c r="BI324" s="29"/>
      <c r="BJ324" s="29"/>
      <c r="BK324" s="29"/>
      <c r="BL324" s="29"/>
      <c r="BM324" s="29"/>
      <c r="BN324" s="29"/>
      <c r="BO324" s="29"/>
      <c r="BP324" s="29"/>
      <c r="BQ324" s="29"/>
      <c r="BR324" s="29"/>
      <c r="BS324" s="29"/>
      <c r="BT324" s="29"/>
      <c r="BU324" s="29"/>
    </row>
    <row r="325" spans="41:73">
      <c r="AO325" s="29"/>
      <c r="AP325" s="29"/>
      <c r="AQ325" s="29"/>
      <c r="AR325" s="29"/>
      <c r="AS325" s="29"/>
      <c r="AT325" s="29"/>
      <c r="AU325" s="29"/>
      <c r="AV325" s="29"/>
      <c r="AW325" s="29"/>
      <c r="AX325" s="29"/>
      <c r="AY325" s="29"/>
      <c r="AZ325" s="29"/>
      <c r="BA325" s="29"/>
      <c r="BB325" s="29"/>
      <c r="BC325" s="29"/>
      <c r="BD325" s="29"/>
      <c r="BE325" s="29"/>
      <c r="BF325" s="29"/>
      <c r="BG325" s="29"/>
      <c r="BH325" s="29"/>
      <c r="BI325" s="29"/>
      <c r="BJ325" s="29"/>
      <c r="BK325" s="29"/>
      <c r="BL325" s="29"/>
      <c r="BM325" s="29"/>
      <c r="BN325" s="29"/>
      <c r="BO325" s="29"/>
      <c r="BP325" s="29"/>
      <c r="BQ325" s="29"/>
      <c r="BR325" s="29"/>
      <c r="BS325" s="29"/>
      <c r="BT325" s="29"/>
      <c r="BU325" s="29"/>
    </row>
    <row r="326" spans="41:73">
      <c r="AO326" s="29"/>
      <c r="AP326" s="29"/>
      <c r="AQ326" s="29"/>
      <c r="AR326" s="29"/>
      <c r="AS326" s="29"/>
      <c r="AT326" s="29"/>
      <c r="AU326" s="29"/>
      <c r="AV326" s="29"/>
      <c r="AW326" s="29"/>
      <c r="AX326" s="29"/>
      <c r="AY326" s="29"/>
      <c r="AZ326" s="29"/>
      <c r="BA326" s="29"/>
      <c r="BB326" s="29"/>
      <c r="BC326" s="29"/>
      <c r="BD326" s="29"/>
      <c r="BE326" s="29"/>
      <c r="BF326" s="29"/>
      <c r="BG326" s="29"/>
      <c r="BH326" s="29"/>
      <c r="BI326" s="29"/>
      <c r="BJ326" s="29"/>
      <c r="BK326" s="29"/>
      <c r="BL326" s="29"/>
      <c r="BM326" s="29"/>
      <c r="BN326" s="29"/>
      <c r="BO326" s="29"/>
      <c r="BP326" s="29"/>
      <c r="BQ326" s="29"/>
      <c r="BR326" s="29"/>
      <c r="BS326" s="29"/>
      <c r="BT326" s="29"/>
      <c r="BU326" s="29"/>
    </row>
    <row r="327" spans="41:73">
      <c r="AO327" s="29"/>
      <c r="AP327" s="29"/>
      <c r="AQ327" s="29"/>
      <c r="AR327" s="29"/>
      <c r="AS327" s="29"/>
      <c r="AT327" s="29"/>
      <c r="AU327" s="29"/>
      <c r="AV327" s="29"/>
      <c r="AW327" s="29"/>
      <c r="AX327" s="29"/>
      <c r="AY327" s="29"/>
      <c r="AZ327" s="29"/>
      <c r="BA327" s="29"/>
      <c r="BB327" s="29"/>
      <c r="BC327" s="29"/>
      <c r="BD327" s="29"/>
      <c r="BE327" s="29"/>
      <c r="BF327" s="29"/>
      <c r="BG327" s="29"/>
      <c r="BH327" s="29"/>
      <c r="BI327" s="29"/>
      <c r="BJ327" s="29"/>
      <c r="BK327" s="29"/>
      <c r="BL327" s="29"/>
      <c r="BM327" s="29"/>
      <c r="BN327" s="29"/>
      <c r="BO327" s="29"/>
      <c r="BP327" s="29"/>
      <c r="BQ327" s="29"/>
      <c r="BR327" s="29"/>
      <c r="BS327" s="29"/>
      <c r="BT327" s="29"/>
      <c r="BU327" s="29"/>
    </row>
    <row r="328" spans="41:73">
      <c r="AO328" s="29"/>
      <c r="AP328" s="29"/>
      <c r="AQ328" s="29"/>
      <c r="AR328" s="29"/>
      <c r="AS328" s="29"/>
      <c r="AT328" s="29"/>
      <c r="AU328" s="29"/>
      <c r="AV328" s="29"/>
      <c r="AW328" s="29"/>
      <c r="AX328" s="29"/>
      <c r="AY328" s="29"/>
      <c r="AZ328" s="29"/>
      <c r="BA328" s="29"/>
      <c r="BB328" s="29"/>
      <c r="BC328" s="29"/>
      <c r="BD328" s="29"/>
      <c r="BE328" s="29"/>
      <c r="BF328" s="29"/>
      <c r="BG328" s="29"/>
      <c r="BH328" s="29"/>
      <c r="BI328" s="29"/>
      <c r="BJ328" s="29"/>
      <c r="BK328" s="29"/>
      <c r="BL328" s="29"/>
      <c r="BM328" s="29"/>
      <c r="BN328" s="29"/>
      <c r="BO328" s="29"/>
      <c r="BP328" s="29"/>
      <c r="BQ328" s="29"/>
      <c r="BR328" s="29"/>
      <c r="BS328" s="29"/>
      <c r="BT328" s="29"/>
      <c r="BU328" s="29"/>
    </row>
    <row r="329" spans="41:73">
      <c r="AO329" s="29"/>
      <c r="AP329" s="29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  <c r="BA329" s="29"/>
      <c r="BB329" s="29"/>
      <c r="BC329" s="29"/>
      <c r="BD329" s="29"/>
      <c r="BE329" s="29"/>
      <c r="BF329" s="29"/>
      <c r="BG329" s="29"/>
      <c r="BH329" s="29"/>
      <c r="BI329" s="29"/>
      <c r="BJ329" s="29"/>
      <c r="BK329" s="29"/>
      <c r="BL329" s="29"/>
      <c r="BM329" s="29"/>
      <c r="BN329" s="29"/>
      <c r="BO329" s="29"/>
      <c r="BP329" s="29"/>
      <c r="BQ329" s="29"/>
      <c r="BR329" s="29"/>
      <c r="BS329" s="29"/>
      <c r="BT329" s="29"/>
      <c r="BU329" s="29"/>
    </row>
    <row r="330" spans="41:73">
      <c r="AO330" s="29"/>
      <c r="AP330" s="29"/>
      <c r="AQ330" s="29"/>
      <c r="AR330" s="29"/>
      <c r="AS330" s="29"/>
      <c r="AT330" s="29"/>
      <c r="AU330" s="29"/>
      <c r="AV330" s="29"/>
      <c r="AW330" s="29"/>
      <c r="AX330" s="29"/>
      <c r="AY330" s="29"/>
      <c r="AZ330" s="29"/>
      <c r="BA330" s="29"/>
      <c r="BB330" s="29"/>
      <c r="BC330" s="29"/>
      <c r="BD330" s="29"/>
      <c r="BE330" s="29"/>
      <c r="BF330" s="29"/>
      <c r="BG330" s="29"/>
      <c r="BH330" s="29"/>
      <c r="BI330" s="29"/>
      <c r="BJ330" s="29"/>
      <c r="BK330" s="29"/>
      <c r="BL330" s="29"/>
      <c r="BM330" s="29"/>
      <c r="BN330" s="29"/>
      <c r="BO330" s="29"/>
      <c r="BP330" s="29"/>
      <c r="BQ330" s="29"/>
      <c r="BR330" s="29"/>
      <c r="BS330" s="29"/>
      <c r="BT330" s="29"/>
      <c r="BU330" s="29"/>
    </row>
    <row r="331" spans="41:73">
      <c r="AO331" s="29"/>
      <c r="AP331" s="29"/>
      <c r="AQ331" s="29"/>
      <c r="AR331" s="29"/>
      <c r="AS331" s="29"/>
      <c r="AT331" s="29"/>
      <c r="AU331" s="29"/>
      <c r="AV331" s="29"/>
      <c r="AW331" s="29"/>
      <c r="AX331" s="29"/>
      <c r="AY331" s="29"/>
      <c r="AZ331" s="29"/>
      <c r="BA331" s="29"/>
      <c r="BB331" s="29"/>
      <c r="BC331" s="29"/>
      <c r="BD331" s="29"/>
      <c r="BE331" s="29"/>
      <c r="BF331" s="29"/>
      <c r="BG331" s="29"/>
      <c r="BH331" s="29"/>
      <c r="BI331" s="29"/>
      <c r="BJ331" s="29"/>
      <c r="BK331" s="29"/>
      <c r="BL331" s="29"/>
      <c r="BM331" s="29"/>
      <c r="BN331" s="29"/>
      <c r="BO331" s="29"/>
      <c r="BP331" s="29"/>
      <c r="BQ331" s="29"/>
      <c r="BR331" s="29"/>
      <c r="BS331" s="29"/>
      <c r="BT331" s="29"/>
      <c r="BU331" s="29"/>
    </row>
    <row r="332" spans="41:73">
      <c r="AO332" s="29"/>
      <c r="AP332" s="29"/>
      <c r="AQ332" s="29"/>
      <c r="AR332" s="29"/>
      <c r="AS332" s="29"/>
      <c r="AT332" s="29"/>
      <c r="AU332" s="29"/>
      <c r="AV332" s="29"/>
      <c r="AW332" s="29"/>
      <c r="AX332" s="29"/>
      <c r="AY332" s="29"/>
      <c r="AZ332" s="29"/>
      <c r="BA332" s="29"/>
      <c r="BB332" s="29"/>
      <c r="BC332" s="29"/>
      <c r="BD332" s="29"/>
      <c r="BE332" s="29"/>
      <c r="BF332" s="29"/>
      <c r="BG332" s="29"/>
      <c r="BH332" s="29"/>
      <c r="BI332" s="29"/>
      <c r="BJ332" s="29"/>
      <c r="BK332" s="29"/>
      <c r="BL332" s="29"/>
      <c r="BM332" s="29"/>
      <c r="BN332" s="29"/>
      <c r="BO332" s="29"/>
      <c r="BP332" s="29"/>
      <c r="BQ332" s="29"/>
      <c r="BR332" s="29"/>
      <c r="BS332" s="29"/>
      <c r="BT332" s="29"/>
      <c r="BU332" s="29"/>
    </row>
    <row r="333" spans="41:73">
      <c r="AO333" s="29"/>
      <c r="AP333" s="29"/>
      <c r="AQ333" s="29"/>
      <c r="AR333" s="29"/>
      <c r="AS333" s="29"/>
      <c r="AT333" s="29"/>
      <c r="AU333" s="29"/>
      <c r="AV333" s="29"/>
      <c r="AW333" s="29"/>
      <c r="AX333" s="29"/>
      <c r="AY333" s="29"/>
      <c r="AZ333" s="29"/>
      <c r="BA333" s="29"/>
      <c r="BB333" s="29"/>
      <c r="BC333" s="29"/>
      <c r="BD333" s="29"/>
      <c r="BE333" s="29"/>
      <c r="BF333" s="29"/>
      <c r="BG333" s="29"/>
      <c r="BH333" s="29"/>
      <c r="BI333" s="29"/>
      <c r="BJ333" s="29"/>
      <c r="BK333" s="29"/>
      <c r="BL333" s="29"/>
      <c r="BM333" s="29"/>
      <c r="BN333" s="29"/>
      <c r="BO333" s="29"/>
      <c r="BP333" s="29"/>
      <c r="BQ333" s="29"/>
      <c r="BR333" s="29"/>
      <c r="BS333" s="29"/>
      <c r="BT333" s="29"/>
      <c r="BU333" s="29"/>
    </row>
    <row r="334" spans="41:73">
      <c r="AO334" s="29"/>
      <c r="AP334" s="29"/>
      <c r="AQ334" s="29"/>
      <c r="AR334" s="29"/>
      <c r="AS334" s="29"/>
      <c r="AT334" s="29"/>
      <c r="AU334" s="29"/>
      <c r="AV334" s="29"/>
      <c r="AW334" s="29"/>
      <c r="AX334" s="29"/>
      <c r="AY334" s="29"/>
      <c r="AZ334" s="29"/>
      <c r="BA334" s="29"/>
      <c r="BB334" s="29"/>
      <c r="BC334" s="29"/>
      <c r="BD334" s="29"/>
      <c r="BE334" s="29"/>
      <c r="BF334" s="29"/>
      <c r="BG334" s="29"/>
      <c r="BH334" s="29"/>
      <c r="BI334" s="29"/>
      <c r="BJ334" s="29"/>
      <c r="BK334" s="29"/>
      <c r="BL334" s="29"/>
      <c r="BM334" s="29"/>
      <c r="BN334" s="29"/>
      <c r="BO334" s="29"/>
      <c r="BP334" s="29"/>
      <c r="BQ334" s="29"/>
      <c r="BR334" s="29"/>
      <c r="BS334" s="29"/>
      <c r="BT334" s="29"/>
      <c r="BU334" s="29"/>
    </row>
    <row r="335" spans="41:73">
      <c r="AO335" s="29"/>
      <c r="AP335" s="29"/>
      <c r="AQ335" s="29"/>
      <c r="AR335" s="29"/>
      <c r="AS335" s="29"/>
      <c r="AT335" s="29"/>
      <c r="AU335" s="29"/>
      <c r="AV335" s="29"/>
      <c r="AW335" s="29"/>
      <c r="AX335" s="29"/>
      <c r="AY335" s="29"/>
      <c r="AZ335" s="29"/>
      <c r="BA335" s="29"/>
      <c r="BB335" s="29"/>
      <c r="BC335" s="29"/>
      <c r="BD335" s="29"/>
      <c r="BE335" s="29"/>
      <c r="BF335" s="29"/>
      <c r="BG335" s="29"/>
      <c r="BH335" s="29"/>
      <c r="BI335" s="29"/>
      <c r="BJ335" s="29"/>
      <c r="BK335" s="29"/>
      <c r="BL335" s="29"/>
      <c r="BM335" s="29"/>
      <c r="BN335" s="29"/>
      <c r="BO335" s="29"/>
      <c r="BP335" s="29"/>
      <c r="BQ335" s="29"/>
      <c r="BR335" s="29"/>
      <c r="BS335" s="29"/>
      <c r="BT335" s="29"/>
      <c r="BU335" s="29"/>
    </row>
    <row r="336" spans="41:73">
      <c r="AO336" s="29"/>
      <c r="AP336" s="29"/>
      <c r="AQ336" s="29"/>
      <c r="AR336" s="29"/>
      <c r="AS336" s="29"/>
      <c r="AT336" s="29"/>
      <c r="AU336" s="29"/>
      <c r="AV336" s="29"/>
      <c r="AW336" s="29"/>
      <c r="AX336" s="29"/>
      <c r="AY336" s="29"/>
      <c r="AZ336" s="29"/>
      <c r="BA336" s="29"/>
      <c r="BB336" s="29"/>
      <c r="BC336" s="29"/>
      <c r="BD336" s="29"/>
      <c r="BE336" s="29"/>
      <c r="BF336" s="29"/>
      <c r="BG336" s="29"/>
      <c r="BH336" s="29"/>
      <c r="BI336" s="29"/>
      <c r="BJ336" s="29"/>
      <c r="BK336" s="29"/>
      <c r="BL336" s="29"/>
      <c r="BM336" s="29"/>
      <c r="BN336" s="29"/>
      <c r="BO336" s="29"/>
      <c r="BP336" s="29"/>
      <c r="BQ336" s="29"/>
      <c r="BR336" s="29"/>
      <c r="BS336" s="29"/>
      <c r="BT336" s="29"/>
      <c r="BU336" s="29"/>
    </row>
    <row r="337" spans="41:73">
      <c r="AO337" s="29"/>
      <c r="AP337" s="29"/>
      <c r="AQ337" s="29"/>
      <c r="AR337" s="29"/>
      <c r="AS337" s="29"/>
      <c r="AT337" s="29"/>
      <c r="AU337" s="29"/>
      <c r="AV337" s="29"/>
      <c r="AW337" s="29"/>
      <c r="AX337" s="29"/>
      <c r="AY337" s="29"/>
      <c r="AZ337" s="29"/>
      <c r="BA337" s="29"/>
      <c r="BB337" s="29"/>
      <c r="BC337" s="29"/>
      <c r="BD337" s="29"/>
      <c r="BE337" s="29"/>
      <c r="BF337" s="29"/>
      <c r="BG337" s="29"/>
      <c r="BH337" s="29"/>
      <c r="BI337" s="29"/>
      <c r="BJ337" s="29"/>
      <c r="BK337" s="29"/>
      <c r="BL337" s="29"/>
      <c r="BM337" s="29"/>
      <c r="BN337" s="29"/>
      <c r="BO337" s="29"/>
      <c r="BP337" s="29"/>
      <c r="BQ337" s="29"/>
      <c r="BR337" s="29"/>
      <c r="BS337" s="29"/>
      <c r="BT337" s="29"/>
      <c r="BU337" s="29"/>
    </row>
    <row r="338" spans="41:73">
      <c r="AO338" s="29"/>
      <c r="AP338" s="29"/>
      <c r="AQ338" s="29"/>
      <c r="AR338" s="29"/>
      <c r="AS338" s="29"/>
      <c r="AT338" s="29"/>
      <c r="AU338" s="29"/>
      <c r="AV338" s="29"/>
      <c r="AW338" s="29"/>
      <c r="AX338" s="29"/>
      <c r="AY338" s="29"/>
      <c r="AZ338" s="29"/>
      <c r="BA338" s="29"/>
      <c r="BB338" s="29"/>
      <c r="BC338" s="29"/>
      <c r="BD338" s="29"/>
      <c r="BE338" s="29"/>
      <c r="BF338" s="29"/>
      <c r="BG338" s="29"/>
      <c r="BH338" s="29"/>
      <c r="BI338" s="29"/>
      <c r="BJ338" s="29"/>
      <c r="BK338" s="29"/>
      <c r="BL338" s="29"/>
      <c r="BM338" s="29"/>
      <c r="BN338" s="29"/>
      <c r="BO338" s="29"/>
      <c r="BP338" s="29"/>
      <c r="BQ338" s="29"/>
      <c r="BR338" s="29"/>
      <c r="BS338" s="29"/>
      <c r="BT338" s="29"/>
      <c r="BU338" s="29"/>
    </row>
    <row r="339" spans="41:73">
      <c r="AO339" s="29"/>
      <c r="AP339" s="29"/>
      <c r="AQ339" s="29"/>
      <c r="AR339" s="29"/>
      <c r="AS339" s="29"/>
      <c r="AT339" s="29"/>
      <c r="AU339" s="29"/>
      <c r="AV339" s="29"/>
      <c r="AW339" s="29"/>
      <c r="AX339" s="29"/>
      <c r="AY339" s="29"/>
      <c r="AZ339" s="29"/>
      <c r="BA339" s="29"/>
      <c r="BB339" s="29"/>
      <c r="BC339" s="29"/>
      <c r="BD339" s="29"/>
      <c r="BE339" s="29"/>
      <c r="BF339" s="29"/>
      <c r="BG339" s="29"/>
      <c r="BH339" s="29"/>
      <c r="BI339" s="29"/>
      <c r="BJ339" s="29"/>
      <c r="BK339" s="29"/>
      <c r="BL339" s="29"/>
      <c r="BM339" s="29"/>
      <c r="BN339" s="29"/>
      <c r="BO339" s="29"/>
      <c r="BP339" s="29"/>
      <c r="BQ339" s="29"/>
      <c r="BR339" s="29"/>
      <c r="BS339" s="29"/>
      <c r="BT339" s="29"/>
      <c r="BU339" s="29"/>
    </row>
    <row r="340" spans="41:73">
      <c r="AO340" s="29"/>
      <c r="AP340" s="29"/>
      <c r="AQ340" s="29"/>
      <c r="AR340" s="29"/>
      <c r="AS340" s="29"/>
      <c r="AT340" s="29"/>
      <c r="AU340" s="29"/>
      <c r="AV340" s="29"/>
      <c r="AW340" s="29"/>
      <c r="AX340" s="29"/>
      <c r="AY340" s="29"/>
      <c r="AZ340" s="29"/>
      <c r="BA340" s="29"/>
      <c r="BB340" s="29"/>
      <c r="BC340" s="29"/>
      <c r="BD340" s="29"/>
      <c r="BE340" s="29"/>
      <c r="BF340" s="29"/>
      <c r="BG340" s="29"/>
      <c r="BH340" s="29"/>
      <c r="BI340" s="29"/>
      <c r="BJ340" s="29"/>
      <c r="BK340" s="29"/>
      <c r="BL340" s="29"/>
      <c r="BM340" s="29"/>
      <c r="BN340" s="29"/>
      <c r="BO340" s="29"/>
      <c r="BP340" s="29"/>
      <c r="BQ340" s="29"/>
      <c r="BR340" s="29"/>
      <c r="BS340" s="29"/>
      <c r="BT340" s="29"/>
      <c r="BU340" s="29"/>
    </row>
    <row r="341" spans="41:73">
      <c r="AO341" s="29"/>
      <c r="AP341" s="29"/>
      <c r="AQ341" s="29"/>
      <c r="AR341" s="29"/>
      <c r="AS341" s="29"/>
      <c r="AT341" s="29"/>
      <c r="AU341" s="29"/>
      <c r="AV341" s="29"/>
      <c r="AW341" s="29"/>
      <c r="AX341" s="29"/>
      <c r="AY341" s="29"/>
      <c r="AZ341" s="29"/>
      <c r="BA341" s="29"/>
      <c r="BB341" s="29"/>
      <c r="BC341" s="29"/>
      <c r="BD341" s="29"/>
      <c r="BE341" s="29"/>
      <c r="BF341" s="29"/>
      <c r="BG341" s="29"/>
      <c r="BH341" s="29"/>
      <c r="BI341" s="29"/>
      <c r="BJ341" s="29"/>
      <c r="BK341" s="29"/>
      <c r="BL341" s="29"/>
      <c r="BM341" s="29"/>
      <c r="BN341" s="29"/>
      <c r="BO341" s="29"/>
      <c r="BP341" s="29"/>
      <c r="BQ341" s="29"/>
      <c r="BR341" s="29"/>
      <c r="BS341" s="29"/>
      <c r="BT341" s="29"/>
      <c r="BU341" s="29"/>
    </row>
    <row r="342" spans="41:73">
      <c r="AO342" s="29"/>
      <c r="AP342" s="29"/>
      <c r="AQ342" s="29"/>
      <c r="AR342" s="29"/>
      <c r="AS342" s="29"/>
      <c r="AT342" s="29"/>
      <c r="AU342" s="29"/>
      <c r="AV342" s="29"/>
      <c r="AW342" s="29"/>
      <c r="AX342" s="29"/>
      <c r="AY342" s="29"/>
      <c r="AZ342" s="29"/>
      <c r="BA342" s="29"/>
      <c r="BB342" s="29"/>
      <c r="BC342" s="29"/>
      <c r="BD342" s="29"/>
      <c r="BE342" s="29"/>
      <c r="BF342" s="29"/>
      <c r="BG342" s="29"/>
      <c r="BH342" s="29"/>
      <c r="BI342" s="29"/>
      <c r="BJ342" s="29"/>
      <c r="BK342" s="29"/>
      <c r="BL342" s="29"/>
      <c r="BM342" s="29"/>
      <c r="BN342" s="29"/>
      <c r="BO342" s="29"/>
      <c r="BP342" s="29"/>
      <c r="BQ342" s="29"/>
      <c r="BR342" s="29"/>
      <c r="BS342" s="29"/>
      <c r="BT342" s="29"/>
      <c r="BU342" s="29"/>
    </row>
    <row r="343" spans="41:73">
      <c r="AO343" s="29"/>
      <c r="AP343" s="29"/>
      <c r="AQ343" s="29"/>
      <c r="AR343" s="29"/>
      <c r="AS343" s="29"/>
      <c r="AT343" s="29"/>
      <c r="AU343" s="29"/>
      <c r="AV343" s="29"/>
      <c r="AW343" s="29"/>
      <c r="AX343" s="29"/>
      <c r="AY343" s="29"/>
      <c r="AZ343" s="29"/>
      <c r="BA343" s="29"/>
      <c r="BB343" s="29"/>
      <c r="BC343" s="29"/>
      <c r="BD343" s="29"/>
      <c r="BE343" s="29"/>
      <c r="BF343" s="29"/>
      <c r="BG343" s="29"/>
      <c r="BH343" s="29"/>
      <c r="BI343" s="29"/>
      <c r="BJ343" s="29"/>
      <c r="BK343" s="29"/>
      <c r="BL343" s="29"/>
      <c r="BM343" s="29"/>
      <c r="BN343" s="29"/>
      <c r="BO343" s="29"/>
      <c r="BP343" s="29"/>
      <c r="BQ343" s="29"/>
      <c r="BR343" s="29"/>
      <c r="BS343" s="29"/>
      <c r="BT343" s="29"/>
      <c r="BU343" s="29"/>
    </row>
    <row r="344" spans="41:73">
      <c r="AO344" s="29"/>
      <c r="AP344" s="29"/>
      <c r="AQ344" s="29"/>
      <c r="AR344" s="29"/>
      <c r="AS344" s="29"/>
      <c r="AT344" s="29"/>
      <c r="AU344" s="29"/>
      <c r="AV344" s="29"/>
      <c r="AW344" s="29"/>
      <c r="AX344" s="29"/>
      <c r="AY344" s="29"/>
      <c r="AZ344" s="29"/>
      <c r="BA344" s="29"/>
      <c r="BB344" s="29"/>
      <c r="BC344" s="29"/>
      <c r="BD344" s="29"/>
      <c r="BE344" s="29"/>
      <c r="BF344" s="29"/>
      <c r="BG344" s="29"/>
      <c r="BH344" s="29"/>
      <c r="BI344" s="29"/>
      <c r="BJ344" s="29"/>
      <c r="BK344" s="29"/>
      <c r="BL344" s="29"/>
      <c r="BM344" s="29"/>
      <c r="BN344" s="29"/>
      <c r="BO344" s="29"/>
      <c r="BP344" s="29"/>
      <c r="BQ344" s="29"/>
      <c r="BR344" s="29"/>
      <c r="BS344" s="29"/>
      <c r="BT344" s="29"/>
      <c r="BU344" s="29"/>
    </row>
    <row r="345" spans="41:73">
      <c r="AO345" s="29"/>
      <c r="AP345" s="29"/>
      <c r="AQ345" s="29"/>
      <c r="AR345" s="29"/>
      <c r="AS345" s="29"/>
      <c r="AT345" s="29"/>
      <c r="AU345" s="29"/>
      <c r="AV345" s="29"/>
      <c r="AW345" s="29"/>
      <c r="AX345" s="29"/>
      <c r="AY345" s="29"/>
      <c r="AZ345" s="29"/>
      <c r="BA345" s="29"/>
      <c r="BB345" s="29"/>
      <c r="BC345" s="29"/>
      <c r="BD345" s="29"/>
      <c r="BE345" s="29"/>
      <c r="BF345" s="29"/>
      <c r="BG345" s="29"/>
      <c r="BH345" s="29"/>
      <c r="BI345" s="29"/>
      <c r="BJ345" s="29"/>
      <c r="BK345" s="29"/>
      <c r="BL345" s="29"/>
      <c r="BM345" s="29"/>
      <c r="BN345" s="29"/>
      <c r="BO345" s="29"/>
      <c r="BP345" s="29"/>
      <c r="BQ345" s="29"/>
      <c r="BR345" s="29"/>
      <c r="BS345" s="29"/>
      <c r="BT345" s="29"/>
      <c r="BU345" s="29"/>
    </row>
    <row r="346" spans="41:73">
      <c r="AO346" s="29"/>
      <c r="AP346" s="29"/>
      <c r="AQ346" s="29"/>
      <c r="AR346" s="29"/>
      <c r="AS346" s="29"/>
      <c r="AT346" s="29"/>
      <c r="AU346" s="29"/>
      <c r="AV346" s="29"/>
      <c r="AW346" s="29"/>
      <c r="AX346" s="29"/>
      <c r="AY346" s="29"/>
      <c r="AZ346" s="29"/>
      <c r="BA346" s="29"/>
      <c r="BB346" s="29"/>
      <c r="BC346" s="29"/>
      <c r="BD346" s="29"/>
      <c r="BE346" s="29"/>
      <c r="BF346" s="29"/>
      <c r="BG346" s="29"/>
      <c r="BH346" s="29"/>
      <c r="BI346" s="29"/>
      <c r="BJ346" s="29"/>
      <c r="BK346" s="29"/>
      <c r="BL346" s="29"/>
      <c r="BM346" s="29"/>
      <c r="BN346" s="29"/>
      <c r="BO346" s="29"/>
      <c r="BP346" s="29"/>
      <c r="BQ346" s="29"/>
      <c r="BR346" s="29"/>
      <c r="BS346" s="29"/>
      <c r="BT346" s="29"/>
      <c r="BU346" s="29"/>
    </row>
    <row r="347" spans="41:73">
      <c r="AO347" s="29"/>
      <c r="AP347" s="29"/>
      <c r="AQ347" s="29"/>
      <c r="AR347" s="29"/>
      <c r="AS347" s="29"/>
      <c r="AT347" s="29"/>
      <c r="AU347" s="29"/>
      <c r="AV347" s="29"/>
      <c r="AW347" s="29"/>
      <c r="AX347" s="29"/>
      <c r="AY347" s="29"/>
      <c r="AZ347" s="29"/>
      <c r="BA347" s="29"/>
      <c r="BB347" s="29"/>
      <c r="BC347" s="29"/>
      <c r="BD347" s="29"/>
      <c r="BE347" s="29"/>
      <c r="BF347" s="29"/>
      <c r="BG347" s="29"/>
      <c r="BH347" s="29"/>
      <c r="BI347" s="29"/>
      <c r="BJ347" s="29"/>
      <c r="BK347" s="29"/>
      <c r="BL347" s="29"/>
      <c r="BM347" s="29"/>
      <c r="BN347" s="29"/>
      <c r="BO347" s="29"/>
      <c r="BP347" s="29"/>
      <c r="BQ347" s="29"/>
      <c r="BR347" s="29"/>
      <c r="BS347" s="29"/>
      <c r="BT347" s="29"/>
      <c r="BU347" s="29"/>
    </row>
    <row r="348" spans="41:73">
      <c r="AO348" s="29"/>
      <c r="AP348" s="29"/>
      <c r="AQ348" s="29"/>
      <c r="AR348" s="29"/>
      <c r="AS348" s="29"/>
      <c r="AT348" s="29"/>
      <c r="AU348" s="29"/>
      <c r="AV348" s="29"/>
      <c r="AW348" s="29"/>
      <c r="AX348" s="29"/>
      <c r="AY348" s="29"/>
      <c r="AZ348" s="29"/>
      <c r="BA348" s="29"/>
      <c r="BB348" s="29"/>
      <c r="BC348" s="29"/>
      <c r="BD348" s="29"/>
      <c r="BE348" s="29"/>
      <c r="BF348" s="29"/>
      <c r="BG348" s="29"/>
      <c r="BH348" s="29"/>
      <c r="BI348" s="29"/>
      <c r="BJ348" s="29"/>
      <c r="BK348" s="29"/>
      <c r="BL348" s="29"/>
      <c r="BM348" s="29"/>
      <c r="BN348" s="29"/>
      <c r="BO348" s="29"/>
      <c r="BP348" s="29"/>
      <c r="BQ348" s="29"/>
      <c r="BR348" s="29"/>
      <c r="BS348" s="29"/>
      <c r="BT348" s="29"/>
      <c r="BU348" s="29"/>
    </row>
    <row r="349" spans="41:73">
      <c r="AO349" s="29"/>
      <c r="AP349" s="29"/>
      <c r="AQ349" s="29"/>
      <c r="AR349" s="29"/>
      <c r="AS349" s="29"/>
      <c r="AT349" s="29"/>
      <c r="AU349" s="29"/>
      <c r="AV349" s="29"/>
      <c r="AW349" s="29"/>
      <c r="AX349" s="29"/>
      <c r="AY349" s="29"/>
      <c r="AZ349" s="29"/>
      <c r="BA349" s="29"/>
      <c r="BB349" s="29"/>
      <c r="BC349" s="29"/>
      <c r="BD349" s="29"/>
      <c r="BE349" s="29"/>
      <c r="BF349" s="29"/>
      <c r="BG349" s="29"/>
      <c r="BH349" s="29"/>
      <c r="BI349" s="29"/>
      <c r="BJ349" s="29"/>
      <c r="BK349" s="29"/>
      <c r="BL349" s="29"/>
      <c r="BM349" s="29"/>
      <c r="BN349" s="29"/>
      <c r="BO349" s="29"/>
      <c r="BP349" s="29"/>
      <c r="BQ349" s="29"/>
      <c r="BR349" s="29"/>
      <c r="BS349" s="29"/>
      <c r="BT349" s="29"/>
      <c r="BU349" s="29"/>
    </row>
    <row r="350" spans="41:73">
      <c r="AO350" s="29"/>
      <c r="AP350" s="29"/>
      <c r="AQ350" s="29"/>
      <c r="AR350" s="29"/>
      <c r="AS350" s="29"/>
      <c r="AT350" s="29"/>
      <c r="AU350" s="29"/>
      <c r="AV350" s="29"/>
      <c r="AW350" s="29"/>
      <c r="AX350" s="29"/>
      <c r="AY350" s="29"/>
      <c r="AZ350" s="29"/>
      <c r="BA350" s="29"/>
      <c r="BB350" s="29"/>
      <c r="BC350" s="29"/>
      <c r="BD350" s="29"/>
      <c r="BE350" s="29"/>
      <c r="BF350" s="29"/>
      <c r="BG350" s="29"/>
      <c r="BH350" s="29"/>
      <c r="BI350" s="29"/>
      <c r="BJ350" s="29"/>
      <c r="BK350" s="29"/>
      <c r="BL350" s="29"/>
      <c r="BM350" s="29"/>
      <c r="BN350" s="29"/>
      <c r="BO350" s="29"/>
      <c r="BP350" s="29"/>
      <c r="BQ350" s="29"/>
      <c r="BR350" s="29"/>
      <c r="BS350" s="29"/>
      <c r="BT350" s="29"/>
      <c r="BU350" s="29"/>
    </row>
    <row r="351" spans="41:73">
      <c r="AO351" s="29"/>
      <c r="AP351" s="29"/>
      <c r="AQ351" s="29"/>
      <c r="AR351" s="29"/>
      <c r="AS351" s="29"/>
      <c r="AT351" s="29"/>
      <c r="AU351" s="29"/>
      <c r="AV351" s="29"/>
      <c r="AW351" s="29"/>
      <c r="AX351" s="29"/>
      <c r="AY351" s="29"/>
      <c r="AZ351" s="29"/>
      <c r="BA351" s="29"/>
      <c r="BB351" s="29"/>
      <c r="BC351" s="29"/>
      <c r="BD351" s="29"/>
      <c r="BE351" s="29"/>
      <c r="BF351" s="29"/>
      <c r="BG351" s="29"/>
      <c r="BH351" s="29"/>
      <c r="BI351" s="29"/>
      <c r="BJ351" s="29"/>
      <c r="BK351" s="29"/>
      <c r="BL351" s="29"/>
      <c r="BM351" s="29"/>
      <c r="BN351" s="29"/>
      <c r="BO351" s="29"/>
      <c r="BP351" s="29"/>
      <c r="BQ351" s="29"/>
      <c r="BR351" s="29"/>
      <c r="BS351" s="29"/>
      <c r="BT351" s="29"/>
      <c r="BU351" s="29"/>
    </row>
    <row r="352" spans="41:73">
      <c r="AO352" s="29"/>
      <c r="AP352" s="29"/>
      <c r="AQ352" s="29"/>
      <c r="AR352" s="29"/>
      <c r="AS352" s="29"/>
      <c r="AT352" s="29"/>
      <c r="AU352" s="29"/>
      <c r="AV352" s="29"/>
      <c r="AW352" s="29"/>
      <c r="AX352" s="29"/>
      <c r="AY352" s="29"/>
      <c r="AZ352" s="29"/>
      <c r="BA352" s="29"/>
      <c r="BB352" s="29"/>
      <c r="BC352" s="29"/>
      <c r="BD352" s="29"/>
      <c r="BE352" s="29"/>
      <c r="BF352" s="29"/>
      <c r="BG352" s="29"/>
      <c r="BH352" s="29"/>
      <c r="BI352" s="29"/>
      <c r="BJ352" s="29"/>
      <c r="BK352" s="29"/>
      <c r="BL352" s="29"/>
      <c r="BM352" s="29"/>
      <c r="BN352" s="29"/>
      <c r="BO352" s="29"/>
      <c r="BP352" s="29"/>
      <c r="BQ352" s="29"/>
      <c r="BR352" s="29"/>
      <c r="BS352" s="29"/>
      <c r="BT352" s="29"/>
      <c r="BU352" s="29"/>
    </row>
    <row r="353" spans="41:73">
      <c r="AO353" s="29"/>
      <c r="AP353" s="29"/>
      <c r="AQ353" s="29"/>
      <c r="AR353" s="29"/>
      <c r="AS353" s="29"/>
      <c r="AT353" s="29"/>
      <c r="AU353" s="29"/>
      <c r="AV353" s="29"/>
      <c r="AW353" s="29"/>
      <c r="AX353" s="29"/>
      <c r="AY353" s="29"/>
      <c r="AZ353" s="29"/>
      <c r="BA353" s="29"/>
      <c r="BB353" s="29"/>
      <c r="BC353" s="29"/>
      <c r="BD353" s="29"/>
      <c r="BE353" s="29"/>
      <c r="BF353" s="29"/>
      <c r="BG353" s="29"/>
      <c r="BH353" s="29"/>
      <c r="BI353" s="29"/>
      <c r="BJ353" s="29"/>
      <c r="BK353" s="29"/>
      <c r="BL353" s="29"/>
      <c r="BM353" s="29"/>
      <c r="BN353" s="29"/>
      <c r="BO353" s="29"/>
      <c r="BP353" s="29"/>
      <c r="BQ353" s="29"/>
      <c r="BR353" s="29"/>
      <c r="BS353" s="29"/>
      <c r="BT353" s="29"/>
      <c r="BU353" s="29"/>
    </row>
    <row r="354" spans="41:73">
      <c r="AO354" s="29"/>
      <c r="AP354" s="29"/>
      <c r="AQ354" s="29"/>
      <c r="AR354" s="29"/>
      <c r="AS354" s="29"/>
      <c r="AT354" s="29"/>
      <c r="AU354" s="29"/>
      <c r="AV354" s="29"/>
      <c r="AW354" s="29"/>
      <c r="AX354" s="29"/>
      <c r="AY354" s="29"/>
      <c r="AZ354" s="29"/>
      <c r="BA354" s="29"/>
      <c r="BB354" s="29"/>
      <c r="BC354" s="29"/>
      <c r="BD354" s="29"/>
      <c r="BE354" s="29"/>
      <c r="BF354" s="29"/>
      <c r="BG354" s="29"/>
      <c r="BH354" s="29"/>
      <c r="BI354" s="29"/>
      <c r="BJ354" s="29"/>
      <c r="BK354" s="29"/>
      <c r="BL354" s="29"/>
      <c r="BM354" s="29"/>
      <c r="BN354" s="29"/>
      <c r="BO354" s="29"/>
      <c r="BP354" s="29"/>
      <c r="BQ354" s="29"/>
      <c r="BR354" s="29"/>
      <c r="BS354" s="29"/>
      <c r="BT354" s="29"/>
      <c r="BU354" s="29"/>
    </row>
    <row r="355" spans="41:73">
      <c r="AO355" s="29"/>
      <c r="AP355" s="29"/>
      <c r="AQ355" s="29"/>
      <c r="AR355" s="29"/>
      <c r="AS355" s="29"/>
      <c r="AT355" s="29"/>
      <c r="AU355" s="29"/>
      <c r="AV355" s="29"/>
      <c r="AW355" s="29"/>
      <c r="AX355" s="29"/>
      <c r="AY355" s="29"/>
      <c r="AZ355" s="29"/>
      <c r="BA355" s="29"/>
      <c r="BB355" s="29"/>
      <c r="BC355" s="29"/>
      <c r="BD355" s="29"/>
      <c r="BE355" s="29"/>
      <c r="BF355" s="29"/>
      <c r="BG355" s="29"/>
      <c r="BH355" s="29"/>
      <c r="BI355" s="29"/>
      <c r="BJ355" s="29"/>
      <c r="BK355" s="29"/>
      <c r="BL355" s="29"/>
      <c r="BM355" s="29"/>
      <c r="BN355" s="29"/>
      <c r="BO355" s="29"/>
      <c r="BP355" s="29"/>
      <c r="BQ355" s="29"/>
      <c r="BR355" s="29"/>
      <c r="BS355" s="29"/>
      <c r="BT355" s="29"/>
      <c r="BU355" s="29"/>
    </row>
    <row r="356" spans="41:73">
      <c r="AO356" s="29"/>
      <c r="AP356" s="29"/>
      <c r="AQ356" s="29"/>
      <c r="AR356" s="29"/>
      <c r="AS356" s="29"/>
      <c r="AT356" s="29"/>
      <c r="AU356" s="29"/>
      <c r="AV356" s="29"/>
      <c r="AW356" s="29"/>
      <c r="AX356" s="29"/>
      <c r="AY356" s="29"/>
      <c r="AZ356" s="29"/>
      <c r="BA356" s="29"/>
      <c r="BB356" s="29"/>
      <c r="BC356" s="29"/>
      <c r="BD356" s="29"/>
      <c r="BE356" s="29"/>
      <c r="BF356" s="29"/>
      <c r="BG356" s="29"/>
      <c r="BH356" s="29"/>
      <c r="BI356" s="29"/>
      <c r="BJ356" s="29"/>
      <c r="BK356" s="29"/>
      <c r="BL356" s="29"/>
      <c r="BM356" s="29"/>
      <c r="BN356" s="29"/>
      <c r="BO356" s="29"/>
      <c r="BP356" s="29"/>
      <c r="BQ356" s="29"/>
      <c r="BR356" s="29"/>
      <c r="BS356" s="29"/>
      <c r="BT356" s="29"/>
      <c r="BU356" s="29"/>
    </row>
    <row r="357" spans="41:73">
      <c r="AO357" s="29"/>
      <c r="AP357" s="29"/>
      <c r="AQ357" s="29"/>
      <c r="AR357" s="29"/>
      <c r="AS357" s="29"/>
      <c r="AT357" s="29"/>
      <c r="AU357" s="29"/>
      <c r="AV357" s="29"/>
      <c r="AW357" s="29"/>
      <c r="AX357" s="29"/>
      <c r="AY357" s="29"/>
      <c r="AZ357" s="29"/>
      <c r="BA357" s="29"/>
      <c r="BB357" s="29"/>
      <c r="BC357" s="29"/>
      <c r="BD357" s="29"/>
      <c r="BE357" s="29"/>
      <c r="BF357" s="29"/>
      <c r="BG357" s="29"/>
      <c r="BH357" s="29"/>
      <c r="BI357" s="29"/>
      <c r="BJ357" s="29"/>
      <c r="BK357" s="29"/>
      <c r="BL357" s="29"/>
      <c r="BM357" s="29"/>
      <c r="BN357" s="29"/>
      <c r="BO357" s="29"/>
      <c r="BP357" s="29"/>
      <c r="BQ357" s="29"/>
      <c r="BR357" s="29"/>
      <c r="BS357" s="29"/>
      <c r="BT357" s="29"/>
      <c r="BU357" s="29"/>
    </row>
    <row r="358" spans="41:73">
      <c r="AO358" s="29"/>
      <c r="AP358" s="29"/>
      <c r="AQ358" s="29"/>
      <c r="AR358" s="29"/>
      <c r="AS358" s="29"/>
      <c r="AT358" s="29"/>
      <c r="AU358" s="29"/>
      <c r="AV358" s="29"/>
      <c r="AW358" s="29"/>
      <c r="AX358" s="29"/>
      <c r="AY358" s="29"/>
      <c r="AZ358" s="29"/>
      <c r="BA358" s="29"/>
      <c r="BB358" s="29"/>
      <c r="BC358" s="29"/>
      <c r="BD358" s="29"/>
      <c r="BE358" s="29"/>
      <c r="BF358" s="29"/>
      <c r="BG358" s="29"/>
      <c r="BH358" s="29"/>
      <c r="BI358" s="29"/>
      <c r="BJ358" s="29"/>
      <c r="BK358" s="29"/>
      <c r="BL358" s="29"/>
      <c r="BM358" s="29"/>
      <c r="BN358" s="29"/>
      <c r="BO358" s="29"/>
      <c r="BP358" s="29"/>
      <c r="BQ358" s="29"/>
      <c r="BR358" s="29"/>
      <c r="BS358" s="29"/>
      <c r="BT358" s="29"/>
      <c r="BU358" s="29"/>
    </row>
    <row r="359" spans="41:73">
      <c r="AO359" s="29"/>
      <c r="AP359" s="29"/>
      <c r="AQ359" s="29"/>
      <c r="AR359" s="29"/>
      <c r="AS359" s="29"/>
      <c r="AT359" s="29"/>
      <c r="AU359" s="29"/>
      <c r="AV359" s="29"/>
      <c r="AW359" s="29"/>
      <c r="AX359" s="29"/>
      <c r="AY359" s="29"/>
      <c r="AZ359" s="29"/>
      <c r="BA359" s="29"/>
      <c r="BB359" s="29"/>
      <c r="BC359" s="29"/>
      <c r="BD359" s="29"/>
      <c r="BE359" s="29"/>
      <c r="BF359" s="29"/>
      <c r="BG359" s="29"/>
      <c r="BH359" s="29"/>
      <c r="BI359" s="29"/>
      <c r="BJ359" s="29"/>
      <c r="BK359" s="29"/>
      <c r="BL359" s="29"/>
      <c r="BM359" s="29"/>
      <c r="BN359" s="29"/>
      <c r="BO359" s="29"/>
      <c r="BP359" s="29"/>
      <c r="BQ359" s="29"/>
      <c r="BR359" s="29"/>
      <c r="BS359" s="29"/>
      <c r="BT359" s="29"/>
      <c r="BU359" s="29"/>
    </row>
    <row r="360" spans="41:73">
      <c r="AO360" s="29"/>
      <c r="AP360" s="29"/>
      <c r="AQ360" s="29"/>
      <c r="AR360" s="29"/>
      <c r="AS360" s="29"/>
      <c r="AT360" s="29"/>
      <c r="AU360" s="29"/>
      <c r="AV360" s="29"/>
      <c r="AW360" s="29"/>
      <c r="AX360" s="29"/>
      <c r="AY360" s="29"/>
      <c r="AZ360" s="29"/>
      <c r="BA360" s="29"/>
      <c r="BB360" s="29"/>
      <c r="BC360" s="29"/>
      <c r="BD360" s="29"/>
      <c r="BE360" s="29"/>
      <c r="BF360" s="29"/>
      <c r="BG360" s="29"/>
      <c r="BH360" s="29"/>
      <c r="BI360" s="29"/>
      <c r="BJ360" s="29"/>
      <c r="BK360" s="29"/>
      <c r="BL360" s="29"/>
      <c r="BM360" s="29"/>
      <c r="BN360" s="29"/>
      <c r="BO360" s="29"/>
      <c r="BP360" s="29"/>
      <c r="BQ360" s="29"/>
      <c r="BR360" s="29"/>
      <c r="BS360" s="29"/>
      <c r="BT360" s="29"/>
      <c r="BU360" s="29"/>
    </row>
    <row r="361" spans="41:73">
      <c r="AO361" s="29"/>
      <c r="AP361" s="29"/>
      <c r="AQ361" s="29"/>
      <c r="AR361" s="29"/>
      <c r="AS361" s="29"/>
      <c r="AT361" s="29"/>
      <c r="AU361" s="29"/>
      <c r="AV361" s="29"/>
      <c r="AW361" s="29"/>
      <c r="AX361" s="29"/>
      <c r="AY361" s="29"/>
      <c r="AZ361" s="29"/>
      <c r="BA361" s="29"/>
      <c r="BB361" s="29"/>
      <c r="BC361" s="29"/>
      <c r="BD361" s="29"/>
      <c r="BE361" s="29"/>
      <c r="BF361" s="29"/>
      <c r="BG361" s="29"/>
      <c r="BH361" s="29"/>
      <c r="BI361" s="29"/>
      <c r="BJ361" s="29"/>
      <c r="BK361" s="29"/>
      <c r="BL361" s="29"/>
      <c r="BM361" s="29"/>
      <c r="BN361" s="29"/>
      <c r="BO361" s="29"/>
      <c r="BP361" s="29"/>
      <c r="BQ361" s="29"/>
      <c r="BR361" s="29"/>
      <c r="BS361" s="29"/>
      <c r="BT361" s="29"/>
      <c r="BU361" s="29"/>
    </row>
    <row r="362" spans="41:73">
      <c r="AO362" s="29"/>
      <c r="AP362" s="29"/>
      <c r="AQ362" s="29"/>
      <c r="AR362" s="29"/>
      <c r="AS362" s="29"/>
      <c r="AT362" s="29"/>
      <c r="AU362" s="29"/>
      <c r="AV362" s="29"/>
      <c r="AW362" s="29"/>
      <c r="AX362" s="29"/>
      <c r="AY362" s="29"/>
      <c r="AZ362" s="29"/>
      <c r="BA362" s="29"/>
      <c r="BB362" s="29"/>
      <c r="BC362" s="29"/>
      <c r="BD362" s="29"/>
      <c r="BE362" s="29"/>
      <c r="BF362" s="29"/>
      <c r="BG362" s="29"/>
      <c r="BH362" s="29"/>
      <c r="BI362" s="29"/>
      <c r="BJ362" s="29"/>
      <c r="BK362" s="29"/>
      <c r="BL362" s="29"/>
      <c r="BM362" s="29"/>
      <c r="BN362" s="29"/>
      <c r="BO362" s="29"/>
      <c r="BP362" s="29"/>
      <c r="BQ362" s="29"/>
      <c r="BR362" s="29"/>
      <c r="BS362" s="29"/>
      <c r="BT362" s="29"/>
      <c r="BU362" s="29"/>
    </row>
    <row r="363" spans="41:73">
      <c r="AO363" s="29"/>
      <c r="AP363" s="29"/>
      <c r="AQ363" s="29"/>
      <c r="AR363" s="29"/>
      <c r="AS363" s="29"/>
      <c r="AT363" s="29"/>
      <c r="AU363" s="29"/>
      <c r="AV363" s="29"/>
      <c r="AW363" s="29"/>
      <c r="AX363" s="29"/>
      <c r="AY363" s="29"/>
      <c r="AZ363" s="29"/>
      <c r="BA363" s="29"/>
      <c r="BB363" s="29"/>
      <c r="BC363" s="29"/>
      <c r="BD363" s="29"/>
      <c r="BE363" s="29"/>
      <c r="BF363" s="29"/>
      <c r="BG363" s="29"/>
      <c r="BH363" s="29"/>
      <c r="BI363" s="29"/>
      <c r="BJ363" s="29"/>
      <c r="BK363" s="29"/>
      <c r="BL363" s="29"/>
      <c r="BM363" s="29"/>
      <c r="BN363" s="29"/>
      <c r="BO363" s="29"/>
      <c r="BP363" s="29"/>
      <c r="BQ363" s="29"/>
      <c r="BR363" s="29"/>
      <c r="BS363" s="29"/>
      <c r="BT363" s="29"/>
      <c r="BU363" s="29"/>
    </row>
    <row r="364" spans="41:73">
      <c r="AO364" s="29"/>
      <c r="AP364" s="29"/>
      <c r="AQ364" s="29"/>
      <c r="AR364" s="29"/>
      <c r="AS364" s="29"/>
      <c r="AT364" s="29"/>
      <c r="AU364" s="29"/>
      <c r="AV364" s="29"/>
      <c r="AW364" s="29"/>
      <c r="AX364" s="29"/>
      <c r="AY364" s="29"/>
      <c r="AZ364" s="29"/>
      <c r="BA364" s="29"/>
      <c r="BB364" s="29"/>
      <c r="BC364" s="29"/>
      <c r="BD364" s="29"/>
      <c r="BE364" s="29"/>
      <c r="BF364" s="29"/>
      <c r="BG364" s="29"/>
      <c r="BH364" s="29"/>
      <c r="BI364" s="29"/>
      <c r="BJ364" s="29"/>
      <c r="BK364" s="29"/>
      <c r="BL364" s="29"/>
      <c r="BM364" s="29"/>
      <c r="BN364" s="29"/>
      <c r="BO364" s="29"/>
      <c r="BP364" s="29"/>
      <c r="BQ364" s="29"/>
      <c r="BR364" s="29"/>
      <c r="BS364" s="29"/>
      <c r="BT364" s="29"/>
      <c r="BU364" s="29"/>
    </row>
    <row r="365" spans="41:73">
      <c r="AO365" s="29"/>
      <c r="AP365" s="29"/>
      <c r="AQ365" s="29"/>
      <c r="AR365" s="29"/>
      <c r="AS365" s="29"/>
      <c r="AT365" s="29"/>
      <c r="AU365" s="29"/>
      <c r="AV365" s="29"/>
      <c r="AW365" s="29"/>
      <c r="AX365" s="29"/>
      <c r="AY365" s="29"/>
      <c r="AZ365" s="29"/>
      <c r="BA365" s="29"/>
      <c r="BB365" s="29"/>
      <c r="BC365" s="29"/>
      <c r="BD365" s="29"/>
      <c r="BE365" s="29"/>
      <c r="BF365" s="29"/>
      <c r="BG365" s="29"/>
      <c r="BH365" s="29"/>
      <c r="BI365" s="29"/>
      <c r="BJ365" s="29"/>
      <c r="BK365" s="29"/>
      <c r="BL365" s="29"/>
      <c r="BM365" s="29"/>
      <c r="BN365" s="29"/>
      <c r="BO365" s="29"/>
      <c r="BP365" s="29"/>
      <c r="BQ365" s="29"/>
      <c r="BR365" s="29"/>
      <c r="BS365" s="29"/>
      <c r="BT365" s="29"/>
      <c r="BU365" s="29"/>
    </row>
    <row r="366" spans="41:73">
      <c r="AO366" s="29"/>
      <c r="AP366" s="29"/>
      <c r="AQ366" s="29"/>
      <c r="AR366" s="29"/>
      <c r="AS366" s="29"/>
      <c r="AT366" s="29"/>
      <c r="AU366" s="29"/>
      <c r="AV366" s="29"/>
      <c r="AW366" s="29"/>
      <c r="AX366" s="29"/>
      <c r="AY366" s="29"/>
      <c r="AZ366" s="29"/>
      <c r="BA366" s="29"/>
      <c r="BB366" s="29"/>
      <c r="BC366" s="29"/>
      <c r="BD366" s="29"/>
      <c r="BE366" s="29"/>
      <c r="BF366" s="29"/>
      <c r="BG366" s="29"/>
      <c r="BH366" s="29"/>
      <c r="BI366" s="29"/>
      <c r="BJ366" s="29"/>
      <c r="BK366" s="29"/>
      <c r="BL366" s="29"/>
      <c r="BM366" s="29"/>
      <c r="BN366" s="29"/>
      <c r="BO366" s="29"/>
      <c r="BP366" s="29"/>
      <c r="BQ366" s="29"/>
      <c r="BR366" s="29"/>
      <c r="BS366" s="29"/>
      <c r="BT366" s="29"/>
      <c r="BU366" s="29"/>
    </row>
    <row r="367" spans="41:73">
      <c r="AO367" s="29"/>
      <c r="AP367" s="29"/>
      <c r="AQ367" s="29"/>
      <c r="AR367" s="29"/>
      <c r="AS367" s="29"/>
      <c r="AT367" s="29"/>
      <c r="AU367" s="29"/>
      <c r="AV367" s="29"/>
      <c r="AW367" s="29"/>
      <c r="AX367" s="29"/>
      <c r="AY367" s="29"/>
      <c r="AZ367" s="29"/>
      <c r="BA367" s="29"/>
      <c r="BB367" s="29"/>
      <c r="BC367" s="29"/>
      <c r="BD367" s="29"/>
      <c r="BE367" s="29"/>
      <c r="BF367" s="29"/>
      <c r="BG367" s="29"/>
      <c r="BH367" s="29"/>
      <c r="BI367" s="29"/>
      <c r="BJ367" s="29"/>
      <c r="BK367" s="29"/>
      <c r="BL367" s="29"/>
      <c r="BM367" s="29"/>
      <c r="BN367" s="29"/>
      <c r="BO367" s="29"/>
      <c r="BP367" s="29"/>
      <c r="BQ367" s="29"/>
      <c r="BR367" s="29"/>
      <c r="BS367" s="29"/>
      <c r="BT367" s="29"/>
      <c r="BU367" s="29"/>
    </row>
    <row r="368" spans="41:73">
      <c r="AO368" s="29"/>
      <c r="AP368" s="29"/>
      <c r="AQ368" s="29"/>
      <c r="AR368" s="29"/>
      <c r="AS368" s="29"/>
      <c r="AT368" s="29"/>
      <c r="AU368" s="29"/>
      <c r="AV368" s="29"/>
      <c r="AW368" s="29"/>
      <c r="AX368" s="29"/>
      <c r="AY368" s="29"/>
      <c r="AZ368" s="29"/>
      <c r="BA368" s="29"/>
      <c r="BB368" s="29"/>
      <c r="BC368" s="29"/>
      <c r="BD368" s="29"/>
      <c r="BE368" s="29"/>
      <c r="BF368" s="29"/>
      <c r="BG368" s="29"/>
      <c r="BH368" s="29"/>
      <c r="BI368" s="29"/>
      <c r="BJ368" s="29"/>
      <c r="BK368" s="29"/>
      <c r="BL368" s="29"/>
      <c r="BM368" s="29"/>
      <c r="BN368" s="29"/>
      <c r="BO368" s="29"/>
      <c r="BP368" s="29"/>
      <c r="BQ368" s="29"/>
      <c r="BR368" s="29"/>
      <c r="BS368" s="29"/>
      <c r="BT368" s="29"/>
      <c r="BU368" s="29"/>
    </row>
    <row r="369" spans="41:73">
      <c r="AO369" s="29"/>
      <c r="AP369" s="29"/>
      <c r="AQ369" s="29"/>
      <c r="AR369" s="29"/>
      <c r="AS369" s="29"/>
      <c r="AT369" s="29"/>
      <c r="AU369" s="29"/>
      <c r="AV369" s="29"/>
      <c r="AW369" s="29"/>
      <c r="AX369" s="29"/>
      <c r="AY369" s="29"/>
      <c r="AZ369" s="29"/>
      <c r="BA369" s="29"/>
      <c r="BB369" s="29"/>
      <c r="BC369" s="29"/>
      <c r="BD369" s="29"/>
      <c r="BE369" s="29"/>
      <c r="BF369" s="29"/>
      <c r="BG369" s="29"/>
      <c r="BH369" s="29"/>
      <c r="BI369" s="29"/>
      <c r="BJ369" s="29"/>
      <c r="BK369" s="29"/>
      <c r="BL369" s="29"/>
      <c r="BM369" s="29"/>
      <c r="BN369" s="29"/>
      <c r="BO369" s="29"/>
      <c r="BP369" s="29"/>
      <c r="BQ369" s="29"/>
      <c r="BR369" s="29"/>
      <c r="BS369" s="29"/>
      <c r="BT369" s="29"/>
      <c r="BU369" s="29"/>
    </row>
    <row r="370" spans="41:73">
      <c r="AO370" s="29"/>
      <c r="AP370" s="29"/>
      <c r="AQ370" s="29"/>
      <c r="AR370" s="29"/>
      <c r="AS370" s="29"/>
      <c r="AT370" s="29"/>
      <c r="AU370" s="29"/>
      <c r="AV370" s="29"/>
      <c r="AW370" s="29"/>
      <c r="AX370" s="29"/>
      <c r="AY370" s="29"/>
      <c r="AZ370" s="29"/>
      <c r="BA370" s="29"/>
      <c r="BB370" s="29"/>
      <c r="BC370" s="29"/>
      <c r="BD370" s="29"/>
      <c r="BE370" s="29"/>
      <c r="BF370" s="29"/>
      <c r="BG370" s="29"/>
      <c r="BH370" s="29"/>
      <c r="BI370" s="29"/>
      <c r="BJ370" s="29"/>
      <c r="BK370" s="29"/>
      <c r="BL370" s="29"/>
      <c r="BM370" s="29"/>
      <c r="BN370" s="29"/>
      <c r="BO370" s="29"/>
      <c r="BP370" s="29"/>
      <c r="BQ370" s="29"/>
      <c r="BR370" s="29"/>
      <c r="BS370" s="29"/>
      <c r="BT370" s="29"/>
      <c r="BU370" s="29"/>
    </row>
    <row r="371" spans="41:73">
      <c r="AO371" s="29"/>
      <c r="AP371" s="29"/>
      <c r="AQ371" s="29"/>
      <c r="AR371" s="29"/>
      <c r="AS371" s="29"/>
      <c r="AT371" s="29"/>
      <c r="AU371" s="29"/>
      <c r="AV371" s="29"/>
      <c r="AW371" s="29"/>
      <c r="AX371" s="29"/>
      <c r="AY371" s="29"/>
      <c r="AZ371" s="29"/>
      <c r="BA371" s="29"/>
      <c r="BB371" s="29"/>
      <c r="BC371" s="29"/>
      <c r="BD371" s="29"/>
      <c r="BE371" s="29"/>
      <c r="BF371" s="29"/>
      <c r="BG371" s="29"/>
      <c r="BH371" s="29"/>
      <c r="BI371" s="29"/>
      <c r="BJ371" s="29"/>
      <c r="BK371" s="29"/>
      <c r="BL371" s="29"/>
      <c r="BM371" s="29"/>
      <c r="BN371" s="29"/>
      <c r="BO371" s="29"/>
      <c r="BP371" s="29"/>
      <c r="BQ371" s="29"/>
      <c r="BR371" s="29"/>
      <c r="BS371" s="29"/>
      <c r="BT371" s="29"/>
      <c r="BU371" s="29"/>
    </row>
    <row r="372" spans="41:73">
      <c r="AO372" s="29"/>
      <c r="AP372" s="29"/>
      <c r="AQ372" s="29"/>
      <c r="AR372" s="29"/>
      <c r="AS372" s="29"/>
      <c r="AT372" s="29"/>
      <c r="AU372" s="29"/>
      <c r="AV372" s="29"/>
      <c r="AW372" s="29"/>
      <c r="AX372" s="29"/>
      <c r="AY372" s="29"/>
      <c r="AZ372" s="29"/>
      <c r="BA372" s="29"/>
      <c r="BB372" s="29"/>
      <c r="BC372" s="29"/>
      <c r="BD372" s="29"/>
      <c r="BE372" s="29"/>
      <c r="BF372" s="29"/>
      <c r="BG372" s="29"/>
      <c r="BH372" s="29"/>
      <c r="BI372" s="29"/>
      <c r="BJ372" s="29"/>
      <c r="BK372" s="29"/>
      <c r="BL372" s="29"/>
      <c r="BM372" s="29"/>
      <c r="BN372" s="29"/>
      <c r="BO372" s="29"/>
      <c r="BP372" s="29"/>
      <c r="BQ372" s="29"/>
      <c r="BR372" s="29"/>
      <c r="BS372" s="29"/>
      <c r="BT372" s="29"/>
      <c r="BU372" s="29"/>
    </row>
    <row r="373" spans="41:73">
      <c r="AO373" s="29"/>
      <c r="AP373" s="29"/>
      <c r="AQ373" s="29"/>
      <c r="AR373" s="29"/>
      <c r="AS373" s="29"/>
      <c r="AT373" s="29"/>
      <c r="AU373" s="29"/>
      <c r="AV373" s="29"/>
      <c r="AW373" s="29"/>
      <c r="AX373" s="29"/>
      <c r="AY373" s="29"/>
      <c r="AZ373" s="29"/>
      <c r="BA373" s="29"/>
      <c r="BB373" s="29"/>
      <c r="BC373" s="29"/>
      <c r="BD373" s="29"/>
      <c r="BE373" s="29"/>
      <c r="BF373" s="29"/>
      <c r="BG373" s="29"/>
      <c r="BH373" s="29"/>
      <c r="BI373" s="29"/>
      <c r="BJ373" s="29"/>
      <c r="BK373" s="29"/>
      <c r="BL373" s="29"/>
      <c r="BM373" s="29"/>
      <c r="BN373" s="29"/>
      <c r="BO373" s="29"/>
      <c r="BP373" s="29"/>
      <c r="BQ373" s="29"/>
      <c r="BR373" s="29"/>
      <c r="BS373" s="29"/>
      <c r="BT373" s="29"/>
      <c r="BU373" s="29"/>
    </row>
    <row r="374" spans="41:73">
      <c r="AO374" s="29"/>
      <c r="AP374" s="29"/>
      <c r="AQ374" s="29"/>
      <c r="AR374" s="29"/>
      <c r="AS374" s="29"/>
      <c r="AT374" s="29"/>
      <c r="AU374" s="29"/>
      <c r="AV374" s="29"/>
      <c r="AW374" s="29"/>
      <c r="AX374" s="29"/>
      <c r="AY374" s="29"/>
      <c r="AZ374" s="29"/>
      <c r="BA374" s="29"/>
      <c r="BB374" s="29"/>
      <c r="BC374" s="29"/>
      <c r="BD374" s="29"/>
      <c r="BE374" s="29"/>
      <c r="BF374" s="29"/>
      <c r="BG374" s="29"/>
      <c r="BH374" s="29"/>
      <c r="BI374" s="29"/>
      <c r="BJ374" s="29"/>
      <c r="BK374" s="29"/>
      <c r="BL374" s="29"/>
      <c r="BM374" s="29"/>
      <c r="BN374" s="29"/>
      <c r="BO374" s="29"/>
      <c r="BP374" s="29"/>
      <c r="BQ374" s="29"/>
      <c r="BR374" s="29"/>
      <c r="BS374" s="29"/>
      <c r="BT374" s="29"/>
      <c r="BU374" s="29"/>
    </row>
    <row r="375" spans="41:73">
      <c r="AO375" s="29"/>
      <c r="AP375" s="29"/>
      <c r="AQ375" s="29"/>
      <c r="AR375" s="29"/>
      <c r="AS375" s="29"/>
      <c r="AT375" s="29"/>
      <c r="AU375" s="29"/>
      <c r="AV375" s="29"/>
      <c r="AW375" s="29"/>
      <c r="AX375" s="29"/>
      <c r="AY375" s="29"/>
      <c r="AZ375" s="29"/>
      <c r="BA375" s="29"/>
      <c r="BB375" s="29"/>
      <c r="BC375" s="29"/>
      <c r="BD375" s="29"/>
      <c r="BE375" s="29"/>
      <c r="BF375" s="29"/>
      <c r="BG375" s="29"/>
      <c r="BH375" s="29"/>
      <c r="BI375" s="29"/>
      <c r="BJ375" s="29"/>
      <c r="BK375" s="29"/>
      <c r="BL375" s="29"/>
      <c r="BM375" s="29"/>
      <c r="BN375" s="29"/>
      <c r="BO375" s="29"/>
      <c r="BP375" s="29"/>
      <c r="BQ375" s="29"/>
      <c r="BR375" s="29"/>
      <c r="BS375" s="29"/>
      <c r="BT375" s="29"/>
      <c r="BU375" s="29"/>
    </row>
    <row r="376" spans="41:73">
      <c r="AO376" s="29"/>
      <c r="AP376" s="29"/>
      <c r="AQ376" s="29"/>
      <c r="AR376" s="29"/>
      <c r="AS376" s="29"/>
      <c r="AT376" s="29"/>
      <c r="AU376" s="29"/>
      <c r="AV376" s="29"/>
      <c r="AW376" s="29"/>
      <c r="AX376" s="29"/>
      <c r="AY376" s="29"/>
      <c r="AZ376" s="29"/>
      <c r="BA376" s="29"/>
      <c r="BB376" s="29"/>
      <c r="BC376" s="29"/>
      <c r="BD376" s="29"/>
      <c r="BE376" s="29"/>
      <c r="BF376" s="29"/>
      <c r="BG376" s="29"/>
      <c r="BH376" s="29"/>
      <c r="BI376" s="29"/>
      <c r="BJ376" s="29"/>
      <c r="BK376" s="29"/>
      <c r="BL376" s="29"/>
      <c r="BM376" s="29"/>
      <c r="BN376" s="29"/>
      <c r="BO376" s="29"/>
      <c r="BP376" s="29"/>
      <c r="BQ376" s="29"/>
      <c r="BR376" s="29"/>
      <c r="BS376" s="29"/>
      <c r="BT376" s="29"/>
      <c r="BU376" s="29"/>
    </row>
    <row r="377" spans="41:73">
      <c r="AO377" s="29"/>
      <c r="AP377" s="29"/>
      <c r="AQ377" s="29"/>
      <c r="AR377" s="29"/>
      <c r="AS377" s="29"/>
      <c r="AT377" s="29"/>
      <c r="AU377" s="29"/>
      <c r="AV377" s="29"/>
      <c r="AW377" s="29"/>
      <c r="AX377" s="29"/>
      <c r="AY377" s="29"/>
      <c r="AZ377" s="29"/>
      <c r="BA377" s="29"/>
      <c r="BB377" s="29"/>
      <c r="BC377" s="29"/>
      <c r="BD377" s="29"/>
      <c r="BE377" s="29"/>
      <c r="BF377" s="29"/>
      <c r="BG377" s="29"/>
      <c r="BH377" s="29"/>
      <c r="BI377" s="29"/>
      <c r="BJ377" s="29"/>
      <c r="BK377" s="29"/>
      <c r="BL377" s="29"/>
      <c r="BM377" s="29"/>
      <c r="BN377" s="29"/>
      <c r="BO377" s="29"/>
      <c r="BP377" s="29"/>
      <c r="BQ377" s="29"/>
      <c r="BR377" s="29"/>
      <c r="BS377" s="29"/>
      <c r="BT377" s="29"/>
      <c r="BU377" s="29"/>
    </row>
    <row r="378" spans="41:73">
      <c r="AO378" s="29"/>
      <c r="AP378" s="29"/>
      <c r="AQ378" s="29"/>
      <c r="AR378" s="29"/>
      <c r="AS378" s="29"/>
      <c r="AT378" s="29"/>
      <c r="AU378" s="29"/>
      <c r="AV378" s="29"/>
      <c r="AW378" s="29"/>
      <c r="AX378" s="29"/>
      <c r="AY378" s="29"/>
      <c r="AZ378" s="29"/>
      <c r="BA378" s="29"/>
      <c r="BB378" s="29"/>
      <c r="BC378" s="29"/>
      <c r="BD378" s="29"/>
      <c r="BE378" s="29"/>
      <c r="BF378" s="29"/>
      <c r="BG378" s="29"/>
      <c r="BH378" s="29"/>
      <c r="BI378" s="29"/>
      <c r="BJ378" s="29"/>
      <c r="BK378" s="29"/>
      <c r="BL378" s="29"/>
      <c r="BM378" s="29"/>
      <c r="BN378" s="29"/>
      <c r="BO378" s="29"/>
      <c r="BP378" s="29"/>
      <c r="BQ378" s="29"/>
      <c r="BR378" s="29"/>
      <c r="BS378" s="29"/>
      <c r="BT378" s="29"/>
      <c r="BU378" s="29"/>
    </row>
    <row r="379" spans="41:73">
      <c r="AO379" s="29"/>
      <c r="AP379" s="29"/>
      <c r="AQ379" s="29"/>
      <c r="AR379" s="29"/>
      <c r="AS379" s="29"/>
      <c r="AT379" s="29"/>
      <c r="AU379" s="29"/>
      <c r="AV379" s="29"/>
      <c r="AW379" s="29"/>
      <c r="AX379" s="29"/>
      <c r="AY379" s="29"/>
      <c r="AZ379" s="29"/>
      <c r="BA379" s="29"/>
      <c r="BB379" s="29"/>
      <c r="BC379" s="29"/>
      <c r="BD379" s="29"/>
      <c r="BE379" s="29"/>
      <c r="BF379" s="29"/>
      <c r="BG379" s="29"/>
      <c r="BH379" s="29"/>
      <c r="BI379" s="29"/>
      <c r="BJ379" s="29"/>
      <c r="BK379" s="29"/>
      <c r="BL379" s="29"/>
      <c r="BM379" s="29"/>
      <c r="BN379" s="29"/>
      <c r="BO379" s="29"/>
      <c r="BP379" s="29"/>
      <c r="BQ379" s="29"/>
      <c r="BR379" s="29"/>
      <c r="BS379" s="29"/>
      <c r="BT379" s="29"/>
      <c r="BU379" s="29"/>
    </row>
    <row r="380" spans="41:73">
      <c r="AO380" s="29"/>
      <c r="AP380" s="29"/>
      <c r="AQ380" s="29"/>
      <c r="AR380" s="29"/>
      <c r="AS380" s="29"/>
      <c r="AT380" s="29"/>
      <c r="AU380" s="29"/>
      <c r="AV380" s="29"/>
      <c r="AW380" s="29"/>
      <c r="AX380" s="29"/>
      <c r="AY380" s="29"/>
      <c r="AZ380" s="29"/>
      <c r="BA380" s="29"/>
      <c r="BB380" s="29"/>
      <c r="BC380" s="29"/>
      <c r="BD380" s="29"/>
      <c r="BE380" s="29"/>
      <c r="BF380" s="29"/>
      <c r="BG380" s="29"/>
      <c r="BH380" s="29"/>
      <c r="BI380" s="29"/>
      <c r="BJ380" s="29"/>
      <c r="BK380" s="29"/>
      <c r="BL380" s="29"/>
      <c r="BM380" s="29"/>
      <c r="BN380" s="29"/>
      <c r="BO380" s="29"/>
      <c r="BP380" s="29"/>
      <c r="BQ380" s="29"/>
      <c r="BR380" s="29"/>
      <c r="BS380" s="29"/>
      <c r="BT380" s="29"/>
      <c r="BU380" s="29"/>
    </row>
    <row r="381" spans="41:73">
      <c r="AO381" s="29"/>
      <c r="AP381" s="29"/>
      <c r="AQ381" s="29"/>
      <c r="AR381" s="29"/>
      <c r="AS381" s="29"/>
      <c r="AT381" s="29"/>
      <c r="AU381" s="29"/>
      <c r="AV381" s="29"/>
      <c r="AW381" s="29"/>
      <c r="AX381" s="29"/>
      <c r="AY381" s="29"/>
      <c r="AZ381" s="29"/>
      <c r="BA381" s="29"/>
      <c r="BB381" s="29"/>
      <c r="BC381" s="29"/>
      <c r="BD381" s="29"/>
      <c r="BE381" s="29"/>
      <c r="BF381" s="29"/>
      <c r="BG381" s="29"/>
      <c r="BH381" s="29"/>
      <c r="BI381" s="29"/>
      <c r="BJ381" s="29"/>
      <c r="BK381" s="29"/>
      <c r="BL381" s="29"/>
      <c r="BM381" s="29"/>
      <c r="BN381" s="29"/>
      <c r="BO381" s="29"/>
      <c r="BP381" s="29"/>
      <c r="BQ381" s="29"/>
      <c r="BR381" s="29"/>
      <c r="BS381" s="29"/>
      <c r="BT381" s="29"/>
      <c r="BU381" s="29"/>
    </row>
    <row r="382" spans="41:73">
      <c r="AO382" s="29"/>
      <c r="AP382" s="29"/>
      <c r="AQ382" s="29"/>
      <c r="AR382" s="29"/>
      <c r="AS382" s="29"/>
      <c r="AT382" s="29"/>
      <c r="AU382" s="29"/>
      <c r="AV382" s="29"/>
      <c r="AW382" s="29"/>
      <c r="AX382" s="29"/>
      <c r="AY382" s="29"/>
      <c r="AZ382" s="29"/>
      <c r="BA382" s="29"/>
      <c r="BB382" s="29"/>
      <c r="BC382" s="29"/>
      <c r="BD382" s="29"/>
      <c r="BE382" s="29"/>
      <c r="BF382" s="29"/>
      <c r="BG382" s="29"/>
      <c r="BH382" s="29"/>
      <c r="BI382" s="29"/>
      <c r="BJ382" s="29"/>
      <c r="BK382" s="29"/>
      <c r="BL382" s="29"/>
      <c r="BM382" s="29"/>
      <c r="BN382" s="29"/>
      <c r="BO382" s="29"/>
      <c r="BP382" s="29"/>
      <c r="BQ382" s="29"/>
      <c r="BR382" s="29"/>
      <c r="BS382" s="29"/>
      <c r="BT382" s="29"/>
      <c r="BU382" s="29"/>
    </row>
    <row r="383" spans="41:73">
      <c r="AO383" s="29"/>
      <c r="AP383" s="29"/>
      <c r="AQ383" s="29"/>
      <c r="AR383" s="29"/>
      <c r="AS383" s="29"/>
      <c r="AT383" s="29"/>
      <c r="AU383" s="29"/>
      <c r="AV383" s="29"/>
      <c r="AW383" s="29"/>
      <c r="AX383" s="29"/>
      <c r="AY383" s="29"/>
      <c r="AZ383" s="29"/>
      <c r="BA383" s="29"/>
      <c r="BB383" s="29"/>
      <c r="BC383" s="29"/>
      <c r="BD383" s="29"/>
      <c r="BE383" s="29"/>
      <c r="BF383" s="29"/>
      <c r="BG383" s="29"/>
      <c r="BH383" s="29"/>
      <c r="BI383" s="29"/>
      <c r="BJ383" s="29"/>
      <c r="BK383" s="29"/>
      <c r="BL383" s="29"/>
      <c r="BM383" s="29"/>
      <c r="BN383" s="29"/>
      <c r="BO383" s="29"/>
      <c r="BP383" s="29"/>
      <c r="BQ383" s="29"/>
      <c r="BR383" s="29"/>
      <c r="BS383" s="29"/>
      <c r="BT383" s="29"/>
      <c r="BU383" s="29"/>
    </row>
    <row r="384" spans="41:73">
      <c r="AO384" s="29"/>
      <c r="AP384" s="29"/>
      <c r="AQ384" s="29"/>
      <c r="AR384" s="29"/>
      <c r="AS384" s="29"/>
      <c r="AT384" s="29"/>
      <c r="AU384" s="29"/>
      <c r="AV384" s="29"/>
      <c r="AW384" s="29"/>
      <c r="AX384" s="29"/>
      <c r="AY384" s="29"/>
      <c r="AZ384" s="29"/>
      <c r="BA384" s="29"/>
      <c r="BB384" s="29"/>
      <c r="BC384" s="29"/>
      <c r="BD384" s="29"/>
      <c r="BE384" s="29"/>
      <c r="BF384" s="29"/>
      <c r="BG384" s="29"/>
      <c r="BH384" s="29"/>
      <c r="BI384" s="29"/>
      <c r="BJ384" s="29"/>
      <c r="BK384" s="29"/>
      <c r="BL384" s="29"/>
      <c r="BM384" s="29"/>
      <c r="BN384" s="29"/>
      <c r="BO384" s="29"/>
      <c r="BP384" s="29"/>
      <c r="BQ384" s="29"/>
      <c r="BR384" s="29"/>
      <c r="BS384" s="29"/>
      <c r="BT384" s="29"/>
      <c r="BU384" s="29"/>
    </row>
    <row r="385" spans="41:73">
      <c r="AO385" s="29"/>
      <c r="AP385" s="29"/>
      <c r="AQ385" s="29"/>
      <c r="AR385" s="29"/>
      <c r="AS385" s="29"/>
      <c r="AT385" s="29"/>
      <c r="AU385" s="29"/>
      <c r="AV385" s="29"/>
      <c r="AW385" s="29"/>
      <c r="AX385" s="29"/>
      <c r="AY385" s="29"/>
      <c r="AZ385" s="29"/>
      <c r="BA385" s="29"/>
      <c r="BB385" s="29"/>
      <c r="BC385" s="29"/>
      <c r="BD385" s="29"/>
      <c r="BE385" s="29"/>
      <c r="BF385" s="29"/>
      <c r="BG385" s="29"/>
      <c r="BH385" s="29"/>
      <c r="BI385" s="29"/>
      <c r="BJ385" s="29"/>
      <c r="BK385" s="29"/>
      <c r="BL385" s="29"/>
      <c r="BM385" s="29"/>
      <c r="BN385" s="29"/>
      <c r="BO385" s="29"/>
      <c r="BP385" s="29"/>
      <c r="BQ385" s="29"/>
      <c r="BR385" s="29"/>
      <c r="BS385" s="29"/>
      <c r="BT385" s="29"/>
      <c r="BU385" s="29"/>
    </row>
    <row r="386" spans="41:73">
      <c r="AO386" s="29"/>
      <c r="AP386" s="29"/>
      <c r="AQ386" s="29"/>
      <c r="AR386" s="29"/>
      <c r="AS386" s="29"/>
      <c r="AT386" s="29"/>
      <c r="AU386" s="29"/>
      <c r="AV386" s="29"/>
      <c r="AW386" s="29"/>
      <c r="AX386" s="29"/>
      <c r="AY386" s="29"/>
      <c r="AZ386" s="29"/>
      <c r="BA386" s="29"/>
      <c r="BB386" s="29"/>
      <c r="BC386" s="29"/>
      <c r="BD386" s="29"/>
      <c r="BE386" s="29"/>
      <c r="BF386" s="29"/>
      <c r="BG386" s="29"/>
      <c r="BH386" s="29"/>
      <c r="BI386" s="29"/>
      <c r="BJ386" s="29"/>
      <c r="BK386" s="29"/>
      <c r="BL386" s="29"/>
      <c r="BM386" s="29"/>
      <c r="BN386" s="29"/>
      <c r="BO386" s="29"/>
      <c r="BP386" s="29"/>
      <c r="BQ386" s="29"/>
      <c r="BR386" s="29"/>
      <c r="BS386" s="29"/>
      <c r="BT386" s="29"/>
      <c r="BU386" s="29"/>
    </row>
    <row r="387" spans="41:73">
      <c r="AO387" s="29"/>
      <c r="AP387" s="29"/>
      <c r="AQ387" s="29"/>
      <c r="AR387" s="29"/>
      <c r="AS387" s="29"/>
      <c r="AT387" s="29"/>
      <c r="AU387" s="29"/>
      <c r="AV387" s="29"/>
      <c r="AW387" s="29"/>
      <c r="AX387" s="29"/>
      <c r="AY387" s="29"/>
      <c r="AZ387" s="29"/>
      <c r="BA387" s="29"/>
      <c r="BB387" s="29"/>
      <c r="BC387" s="29"/>
      <c r="BD387" s="29"/>
      <c r="BE387" s="29"/>
      <c r="BF387" s="29"/>
      <c r="BG387" s="29"/>
      <c r="BH387" s="29"/>
      <c r="BI387" s="29"/>
      <c r="BJ387" s="29"/>
      <c r="BK387" s="29"/>
      <c r="BL387" s="29"/>
      <c r="BM387" s="29"/>
      <c r="BN387" s="29"/>
      <c r="BO387" s="29"/>
      <c r="BP387" s="29"/>
      <c r="BQ387" s="29"/>
      <c r="BR387" s="29"/>
      <c r="BS387" s="29"/>
      <c r="BT387" s="29"/>
      <c r="BU387" s="29"/>
    </row>
    <row r="388" spans="41:73">
      <c r="AO388" s="29"/>
      <c r="AP388" s="29"/>
      <c r="AQ388" s="29"/>
      <c r="AR388" s="29"/>
      <c r="AS388" s="29"/>
      <c r="AT388" s="29"/>
      <c r="AU388" s="29"/>
      <c r="AV388" s="29"/>
      <c r="AW388" s="29"/>
      <c r="AX388" s="29"/>
      <c r="AY388" s="29"/>
      <c r="AZ388" s="29"/>
      <c r="BA388" s="29"/>
      <c r="BB388" s="29"/>
      <c r="BC388" s="29"/>
      <c r="BD388" s="29"/>
      <c r="BE388" s="29"/>
      <c r="BF388" s="29"/>
      <c r="BG388" s="29"/>
      <c r="BH388" s="29"/>
      <c r="BI388" s="29"/>
      <c r="BJ388" s="29"/>
      <c r="BK388" s="29"/>
      <c r="BL388" s="29"/>
      <c r="BM388" s="29"/>
      <c r="BN388" s="29"/>
      <c r="BO388" s="29"/>
      <c r="BP388" s="29"/>
      <c r="BQ388" s="29"/>
      <c r="BR388" s="29"/>
      <c r="BS388" s="29"/>
      <c r="BT388" s="29"/>
      <c r="BU388" s="29"/>
    </row>
    <row r="389" spans="41:73">
      <c r="AO389" s="29"/>
      <c r="AP389" s="29"/>
      <c r="AQ389" s="29"/>
      <c r="AR389" s="29"/>
      <c r="AS389" s="29"/>
      <c r="AT389" s="29"/>
      <c r="AU389" s="29"/>
      <c r="AV389" s="29"/>
      <c r="AW389" s="29"/>
      <c r="AX389" s="29"/>
      <c r="AY389" s="29"/>
      <c r="AZ389" s="29"/>
      <c r="BA389" s="29"/>
      <c r="BB389" s="29"/>
      <c r="BC389" s="29"/>
      <c r="BD389" s="29"/>
      <c r="BE389" s="29"/>
      <c r="BF389" s="29"/>
      <c r="BG389" s="29"/>
      <c r="BH389" s="29"/>
      <c r="BI389" s="29"/>
      <c r="BJ389" s="29"/>
      <c r="BK389" s="29"/>
      <c r="BL389" s="29"/>
      <c r="BM389" s="29"/>
      <c r="BN389" s="29"/>
      <c r="BO389" s="29"/>
      <c r="BP389" s="29"/>
      <c r="BQ389" s="29"/>
      <c r="BR389" s="29"/>
      <c r="BS389" s="29"/>
      <c r="BT389" s="29"/>
      <c r="BU389" s="29"/>
    </row>
    <row r="390" spans="41:73">
      <c r="AO390" s="29"/>
      <c r="AP390" s="29"/>
      <c r="AQ390" s="29"/>
      <c r="AR390" s="29"/>
      <c r="AS390" s="29"/>
      <c r="AT390" s="29"/>
      <c r="AU390" s="29"/>
      <c r="AV390" s="29"/>
      <c r="AW390" s="29"/>
      <c r="AX390" s="29"/>
      <c r="AY390" s="29"/>
      <c r="AZ390" s="29"/>
      <c r="BA390" s="29"/>
      <c r="BB390" s="29"/>
      <c r="BC390" s="29"/>
      <c r="BD390" s="29"/>
      <c r="BE390" s="29"/>
      <c r="BF390" s="29"/>
      <c r="BG390" s="29"/>
      <c r="BH390" s="29"/>
      <c r="BI390" s="29"/>
      <c r="BJ390" s="29"/>
      <c r="BK390" s="29"/>
      <c r="BL390" s="29"/>
      <c r="BM390" s="29"/>
      <c r="BN390" s="29"/>
      <c r="BO390" s="29"/>
      <c r="BP390" s="29"/>
      <c r="BQ390" s="29"/>
      <c r="BR390" s="29"/>
      <c r="BS390" s="29"/>
      <c r="BT390" s="29"/>
      <c r="BU390" s="29"/>
    </row>
    <row r="391" spans="41:73">
      <c r="AO391" s="29"/>
      <c r="AP391" s="29"/>
      <c r="AQ391" s="29"/>
      <c r="AR391" s="29"/>
      <c r="AS391" s="29"/>
      <c r="AT391" s="29"/>
      <c r="AU391" s="29"/>
      <c r="AV391" s="29"/>
      <c r="AW391" s="29"/>
      <c r="AX391" s="29"/>
      <c r="AY391" s="29"/>
      <c r="AZ391" s="29"/>
      <c r="BA391" s="29"/>
      <c r="BB391" s="29"/>
      <c r="BC391" s="29"/>
      <c r="BD391" s="29"/>
      <c r="BE391" s="29"/>
      <c r="BF391" s="29"/>
      <c r="BG391" s="29"/>
      <c r="BH391" s="29"/>
      <c r="BI391" s="29"/>
      <c r="BJ391" s="29"/>
      <c r="BK391" s="29"/>
      <c r="BL391" s="29"/>
      <c r="BM391" s="29"/>
      <c r="BN391" s="29"/>
      <c r="BO391" s="29"/>
      <c r="BP391" s="29"/>
      <c r="BQ391" s="29"/>
      <c r="BR391" s="29"/>
      <c r="BS391" s="29"/>
      <c r="BT391" s="29"/>
      <c r="BU391" s="29"/>
    </row>
    <row r="392" spans="41:73">
      <c r="AO392" s="29"/>
      <c r="AP392" s="29"/>
      <c r="AQ392" s="29"/>
      <c r="AR392" s="29"/>
      <c r="AS392" s="29"/>
      <c r="AT392" s="29"/>
      <c r="AU392" s="29"/>
      <c r="AV392" s="29"/>
      <c r="AW392" s="29"/>
      <c r="AX392" s="29"/>
      <c r="AY392" s="29"/>
      <c r="AZ392" s="29"/>
      <c r="BA392" s="29"/>
      <c r="BB392" s="29"/>
      <c r="BC392" s="29"/>
      <c r="BD392" s="29"/>
      <c r="BE392" s="29"/>
      <c r="BF392" s="29"/>
      <c r="BG392" s="29"/>
      <c r="BH392" s="29"/>
      <c r="BI392" s="29"/>
      <c r="BJ392" s="29"/>
      <c r="BK392" s="29"/>
      <c r="BL392" s="29"/>
      <c r="BM392" s="29"/>
      <c r="BN392" s="29"/>
      <c r="BO392" s="29"/>
      <c r="BP392" s="29"/>
      <c r="BQ392" s="29"/>
      <c r="BR392" s="29"/>
      <c r="BS392" s="29"/>
      <c r="BT392" s="29"/>
      <c r="BU392" s="29"/>
    </row>
    <row r="393" spans="41:73">
      <c r="AO393" s="29"/>
      <c r="AP393" s="29"/>
      <c r="AQ393" s="29"/>
      <c r="AR393" s="29"/>
      <c r="AS393" s="29"/>
      <c r="AT393" s="29"/>
      <c r="AU393" s="29"/>
      <c r="AV393" s="29"/>
      <c r="AW393" s="29"/>
      <c r="AX393" s="29"/>
      <c r="AY393" s="29"/>
      <c r="AZ393" s="29"/>
      <c r="BA393" s="29"/>
      <c r="BB393" s="29"/>
      <c r="BC393" s="29"/>
      <c r="BD393" s="29"/>
      <c r="BE393" s="29"/>
      <c r="BF393" s="29"/>
      <c r="BG393" s="29"/>
      <c r="BH393" s="29"/>
      <c r="BI393" s="29"/>
      <c r="BJ393" s="29"/>
      <c r="BK393" s="29"/>
      <c r="BL393" s="29"/>
      <c r="BM393" s="29"/>
      <c r="BN393" s="29"/>
      <c r="BO393" s="29"/>
      <c r="BP393" s="29"/>
      <c r="BQ393" s="29"/>
      <c r="BR393" s="29"/>
      <c r="BS393" s="29"/>
      <c r="BT393" s="29"/>
      <c r="BU393" s="29"/>
    </row>
    <row r="394" spans="41:73">
      <c r="AO394" s="29"/>
      <c r="AP394" s="29"/>
      <c r="AQ394" s="29"/>
      <c r="AR394" s="29"/>
      <c r="AS394" s="29"/>
      <c r="AT394" s="29"/>
      <c r="AU394" s="29"/>
      <c r="AV394" s="29"/>
      <c r="AW394" s="29"/>
      <c r="AX394" s="29"/>
      <c r="AY394" s="29"/>
      <c r="AZ394" s="29"/>
      <c r="BA394" s="29"/>
      <c r="BB394" s="29"/>
      <c r="BC394" s="29"/>
      <c r="BD394" s="29"/>
      <c r="BE394" s="29"/>
      <c r="BF394" s="29"/>
      <c r="BG394" s="29"/>
      <c r="BH394" s="29"/>
      <c r="BI394" s="29"/>
      <c r="BJ394" s="29"/>
      <c r="BK394" s="29"/>
      <c r="BL394" s="29"/>
      <c r="BM394" s="29"/>
      <c r="BN394" s="29"/>
      <c r="BO394" s="29"/>
      <c r="BP394" s="29"/>
      <c r="BQ394" s="29"/>
      <c r="BR394" s="29"/>
      <c r="BS394" s="29"/>
      <c r="BT394" s="29"/>
      <c r="BU394" s="29"/>
    </row>
    <row r="395" spans="41:73">
      <c r="AO395" s="29"/>
      <c r="AP395" s="29"/>
      <c r="AQ395" s="29"/>
      <c r="AR395" s="29"/>
      <c r="AS395" s="29"/>
      <c r="AT395" s="29"/>
      <c r="AU395" s="29"/>
      <c r="AV395" s="29"/>
      <c r="AW395" s="29"/>
      <c r="AX395" s="29"/>
      <c r="AY395" s="29"/>
      <c r="AZ395" s="29"/>
      <c r="BA395" s="29"/>
      <c r="BB395" s="29"/>
      <c r="BC395" s="29"/>
      <c r="BD395" s="29"/>
      <c r="BE395" s="29"/>
      <c r="BF395" s="29"/>
      <c r="BG395" s="29"/>
      <c r="BH395" s="29"/>
      <c r="BI395" s="29"/>
      <c r="BJ395" s="29"/>
      <c r="BK395" s="29"/>
      <c r="BL395" s="29"/>
      <c r="BM395" s="29"/>
      <c r="BN395" s="29"/>
      <c r="BO395" s="29"/>
      <c r="BP395" s="29"/>
      <c r="BQ395" s="29"/>
      <c r="BR395" s="29"/>
      <c r="BS395" s="29"/>
      <c r="BT395" s="29"/>
      <c r="BU395" s="29"/>
    </row>
    <row r="396" spans="41:73">
      <c r="AO396" s="29"/>
      <c r="AP396" s="29"/>
      <c r="AQ396" s="29"/>
      <c r="AR396" s="29"/>
      <c r="AS396" s="29"/>
      <c r="AT396" s="29"/>
      <c r="AU396" s="29"/>
      <c r="AV396" s="29"/>
      <c r="AW396" s="29"/>
      <c r="AX396" s="29"/>
      <c r="AY396" s="29"/>
      <c r="AZ396" s="29"/>
      <c r="BA396" s="29"/>
      <c r="BB396" s="29"/>
      <c r="BC396" s="29"/>
      <c r="BD396" s="29"/>
      <c r="BE396" s="29"/>
      <c r="BF396" s="29"/>
      <c r="BG396" s="29"/>
      <c r="BH396" s="29"/>
      <c r="BI396" s="29"/>
      <c r="BJ396" s="29"/>
      <c r="BK396" s="29"/>
      <c r="BL396" s="29"/>
      <c r="BM396" s="29"/>
      <c r="BN396" s="29"/>
      <c r="BO396" s="29"/>
      <c r="BP396" s="29"/>
      <c r="BQ396" s="29"/>
      <c r="BR396" s="29"/>
      <c r="BS396" s="29"/>
      <c r="BT396" s="29"/>
      <c r="BU396" s="29"/>
    </row>
    <row r="397" spans="41:73">
      <c r="AO397" s="29"/>
      <c r="AP397" s="29"/>
      <c r="AQ397" s="29"/>
      <c r="AR397" s="29"/>
      <c r="AS397" s="29"/>
      <c r="AT397" s="29"/>
      <c r="AU397" s="29"/>
      <c r="AV397" s="29"/>
      <c r="AW397" s="29"/>
      <c r="AX397" s="29"/>
      <c r="AY397" s="29"/>
      <c r="AZ397" s="29"/>
      <c r="BA397" s="29"/>
      <c r="BB397" s="29"/>
      <c r="BC397" s="29"/>
      <c r="BD397" s="29"/>
      <c r="BE397" s="29"/>
      <c r="BF397" s="29"/>
      <c r="BG397" s="29"/>
      <c r="BH397" s="29"/>
      <c r="BI397" s="29"/>
      <c r="BJ397" s="29"/>
      <c r="BK397" s="29"/>
      <c r="BL397" s="29"/>
      <c r="BM397" s="29"/>
      <c r="BN397" s="29"/>
      <c r="BO397" s="29"/>
      <c r="BP397" s="29"/>
      <c r="BQ397" s="29"/>
      <c r="BR397" s="29"/>
      <c r="BS397" s="29"/>
      <c r="BT397" s="29"/>
      <c r="BU397" s="29"/>
    </row>
    <row r="398" spans="41:73">
      <c r="AO398" s="29"/>
      <c r="AP398" s="29"/>
      <c r="AQ398" s="29"/>
      <c r="AR398" s="29"/>
      <c r="AS398" s="29"/>
      <c r="AT398" s="29"/>
      <c r="AU398" s="29"/>
      <c r="AV398" s="29"/>
      <c r="AW398" s="29"/>
      <c r="AX398" s="29"/>
      <c r="AY398" s="29"/>
      <c r="AZ398" s="29"/>
      <c r="BA398" s="29"/>
      <c r="BB398" s="29"/>
      <c r="BC398" s="29"/>
      <c r="BD398" s="29"/>
      <c r="BE398" s="29"/>
      <c r="BF398" s="29"/>
      <c r="BG398" s="29"/>
      <c r="BH398" s="29"/>
      <c r="BI398" s="29"/>
      <c r="BJ398" s="29"/>
      <c r="BK398" s="29"/>
      <c r="BL398" s="29"/>
      <c r="BM398" s="29"/>
      <c r="BN398" s="29"/>
      <c r="BO398" s="29"/>
      <c r="BP398" s="29"/>
      <c r="BQ398" s="29"/>
      <c r="BR398" s="29"/>
      <c r="BS398" s="29"/>
      <c r="BT398" s="29"/>
      <c r="BU398" s="29"/>
    </row>
    <row r="399" spans="41:73">
      <c r="AO399" s="29"/>
      <c r="AP399" s="29"/>
      <c r="AQ399" s="29"/>
      <c r="AR399" s="29"/>
      <c r="AS399" s="29"/>
      <c r="AT399" s="29"/>
      <c r="AU399" s="29"/>
      <c r="AV399" s="29"/>
      <c r="AW399" s="29"/>
      <c r="AX399" s="29"/>
      <c r="AY399" s="29"/>
      <c r="AZ399" s="29"/>
      <c r="BA399" s="29"/>
      <c r="BB399" s="29"/>
      <c r="BC399" s="29"/>
      <c r="BD399" s="29"/>
      <c r="BE399" s="29"/>
      <c r="BF399" s="29"/>
      <c r="BG399" s="29"/>
      <c r="BH399" s="29"/>
      <c r="BI399" s="29"/>
      <c r="BJ399" s="29"/>
      <c r="BK399" s="29"/>
      <c r="BL399" s="29"/>
      <c r="BM399" s="29"/>
      <c r="BN399" s="29"/>
      <c r="BO399" s="29"/>
      <c r="BP399" s="29"/>
      <c r="BQ399" s="29"/>
      <c r="BR399" s="29"/>
      <c r="BS399" s="29"/>
      <c r="BT399" s="29"/>
      <c r="BU399" s="29"/>
    </row>
    <row r="400" spans="41:73">
      <c r="AO400" s="29"/>
      <c r="AP400" s="29"/>
      <c r="AQ400" s="29"/>
      <c r="AR400" s="29"/>
      <c r="AS400" s="29"/>
      <c r="AT400" s="29"/>
      <c r="AU400" s="29"/>
      <c r="AV400" s="29"/>
      <c r="AW400" s="29"/>
      <c r="AX400" s="29"/>
      <c r="AY400" s="29"/>
      <c r="AZ400" s="29"/>
      <c r="BA400" s="29"/>
      <c r="BB400" s="29"/>
      <c r="BC400" s="29"/>
      <c r="BD400" s="29"/>
      <c r="BE400" s="29"/>
      <c r="BF400" s="29"/>
      <c r="BG400" s="29"/>
      <c r="BH400" s="29"/>
      <c r="BI400" s="29"/>
      <c r="BJ400" s="29"/>
      <c r="BK400" s="29"/>
      <c r="BL400" s="29"/>
      <c r="BM400" s="29"/>
      <c r="BN400" s="29"/>
      <c r="BO400" s="29"/>
      <c r="BP400" s="29"/>
      <c r="BQ400" s="29"/>
      <c r="BR400" s="29"/>
      <c r="BS400" s="29"/>
      <c r="BT400" s="29"/>
      <c r="BU400" s="29"/>
    </row>
    <row r="401" spans="41:73">
      <c r="AO401" s="29"/>
      <c r="AP401" s="29"/>
      <c r="AQ401" s="29"/>
      <c r="AR401" s="29"/>
      <c r="AS401" s="29"/>
      <c r="AT401" s="29"/>
      <c r="AU401" s="29"/>
      <c r="AV401" s="29"/>
      <c r="AW401" s="29"/>
      <c r="AX401" s="29"/>
      <c r="AY401" s="29"/>
      <c r="AZ401" s="29"/>
      <c r="BA401" s="29"/>
      <c r="BB401" s="29"/>
      <c r="BC401" s="29"/>
      <c r="BD401" s="29"/>
      <c r="BE401" s="29"/>
      <c r="BF401" s="29"/>
      <c r="BG401" s="29"/>
      <c r="BH401" s="29"/>
      <c r="BI401" s="29"/>
      <c r="BJ401" s="29"/>
      <c r="BK401" s="29"/>
      <c r="BL401" s="29"/>
      <c r="BM401" s="29"/>
      <c r="BN401" s="29"/>
      <c r="BO401" s="29"/>
      <c r="BP401" s="29"/>
      <c r="BQ401" s="29"/>
      <c r="BR401" s="29"/>
      <c r="BS401" s="29"/>
      <c r="BT401" s="29"/>
      <c r="BU401" s="29"/>
    </row>
    <row r="402" spans="41:73">
      <c r="AO402" s="29"/>
      <c r="AP402" s="29"/>
      <c r="AQ402" s="29"/>
      <c r="AR402" s="29"/>
      <c r="AS402" s="29"/>
      <c r="AT402" s="29"/>
      <c r="AU402" s="29"/>
      <c r="AV402" s="29"/>
      <c r="AW402" s="29"/>
      <c r="AX402" s="29"/>
      <c r="AY402" s="29"/>
      <c r="AZ402" s="29"/>
      <c r="BA402" s="29"/>
      <c r="BB402" s="29"/>
      <c r="BC402" s="29"/>
      <c r="BD402" s="29"/>
      <c r="BE402" s="29"/>
      <c r="BF402" s="29"/>
      <c r="BG402" s="29"/>
      <c r="BH402" s="29"/>
      <c r="BI402" s="29"/>
      <c r="BJ402" s="29"/>
      <c r="BK402" s="29"/>
      <c r="BL402" s="29"/>
      <c r="BM402" s="29"/>
      <c r="BN402" s="29"/>
      <c r="BO402" s="29"/>
      <c r="BP402" s="29"/>
      <c r="BQ402" s="29"/>
      <c r="BR402" s="29"/>
      <c r="BS402" s="29"/>
      <c r="BT402" s="29"/>
      <c r="BU402" s="29"/>
    </row>
    <row r="403" spans="41:73">
      <c r="AO403" s="29"/>
      <c r="AP403" s="29"/>
      <c r="AQ403" s="29"/>
      <c r="AR403" s="29"/>
      <c r="AS403" s="29"/>
      <c r="AT403" s="29"/>
      <c r="AU403" s="29"/>
      <c r="AV403" s="29"/>
      <c r="AW403" s="29"/>
      <c r="AX403" s="29"/>
      <c r="AY403" s="29"/>
      <c r="AZ403" s="29"/>
      <c r="BA403" s="29"/>
      <c r="BB403" s="29"/>
      <c r="BC403" s="29"/>
      <c r="BD403" s="29"/>
      <c r="BE403" s="29"/>
      <c r="BF403" s="29"/>
      <c r="BG403" s="29"/>
      <c r="BH403" s="29"/>
      <c r="BI403" s="29"/>
      <c r="BJ403" s="29"/>
      <c r="BK403" s="29"/>
      <c r="BL403" s="29"/>
      <c r="BM403" s="29"/>
      <c r="BN403" s="29"/>
      <c r="BO403" s="29"/>
      <c r="BP403" s="29"/>
      <c r="BQ403" s="29"/>
      <c r="BR403" s="29"/>
      <c r="BS403" s="29"/>
      <c r="BT403" s="29"/>
      <c r="BU403" s="29"/>
    </row>
    <row r="404" spans="41:73">
      <c r="AO404" s="29"/>
      <c r="AP404" s="29"/>
      <c r="AQ404" s="29"/>
      <c r="AR404" s="29"/>
      <c r="AS404" s="29"/>
      <c r="AT404" s="29"/>
      <c r="AU404" s="29"/>
      <c r="AV404" s="29"/>
      <c r="AW404" s="29"/>
      <c r="AX404" s="29"/>
      <c r="AY404" s="29"/>
      <c r="AZ404" s="29"/>
      <c r="BA404" s="29"/>
      <c r="BB404" s="29"/>
      <c r="BC404" s="29"/>
      <c r="BD404" s="29"/>
      <c r="BE404" s="29"/>
      <c r="BF404" s="29"/>
      <c r="BG404" s="29"/>
      <c r="BH404" s="29"/>
      <c r="BI404" s="29"/>
      <c r="BJ404" s="29"/>
      <c r="BK404" s="29"/>
      <c r="BL404" s="29"/>
      <c r="BM404" s="29"/>
      <c r="BN404" s="29"/>
      <c r="BO404" s="29"/>
      <c r="BP404" s="29"/>
      <c r="BQ404" s="29"/>
      <c r="BR404" s="29"/>
      <c r="BS404" s="29"/>
      <c r="BT404" s="29"/>
      <c r="BU404" s="29"/>
    </row>
    <row r="405" spans="41:73">
      <c r="AO405" s="29"/>
      <c r="AP405" s="29"/>
      <c r="AQ405" s="29"/>
      <c r="AR405" s="29"/>
      <c r="AS405" s="29"/>
      <c r="AT405" s="29"/>
      <c r="AU405" s="29"/>
      <c r="AV405" s="29"/>
      <c r="AW405" s="29"/>
      <c r="AX405" s="29"/>
      <c r="AY405" s="29"/>
      <c r="AZ405" s="29"/>
      <c r="BA405" s="29"/>
      <c r="BB405" s="29"/>
      <c r="BC405" s="29"/>
      <c r="BD405" s="29"/>
      <c r="BE405" s="29"/>
      <c r="BF405" s="29"/>
      <c r="BG405" s="29"/>
      <c r="BH405" s="29"/>
      <c r="BI405" s="29"/>
      <c r="BJ405" s="29"/>
      <c r="BK405" s="29"/>
      <c r="BL405" s="29"/>
      <c r="BM405" s="29"/>
      <c r="BN405" s="29"/>
      <c r="BO405" s="29"/>
      <c r="BP405" s="29"/>
      <c r="BQ405" s="29"/>
      <c r="BR405" s="29"/>
      <c r="BS405" s="29"/>
      <c r="BT405" s="29"/>
      <c r="BU405" s="29"/>
    </row>
    <row r="406" spans="41:73">
      <c r="AO406" s="29"/>
      <c r="AP406" s="29"/>
      <c r="AQ406" s="29"/>
      <c r="AR406" s="29"/>
      <c r="AS406" s="29"/>
      <c r="AT406" s="29"/>
      <c r="AU406" s="29"/>
      <c r="AV406" s="29"/>
      <c r="AW406" s="29"/>
      <c r="AX406" s="29"/>
      <c r="AY406" s="29"/>
      <c r="AZ406" s="29"/>
      <c r="BA406" s="29"/>
      <c r="BB406" s="29"/>
      <c r="BC406" s="29"/>
      <c r="BD406" s="29"/>
      <c r="BE406" s="29"/>
      <c r="BF406" s="29"/>
      <c r="BG406" s="29"/>
      <c r="BH406" s="29"/>
      <c r="BI406" s="29"/>
      <c r="BJ406" s="29"/>
      <c r="BK406" s="29"/>
      <c r="BL406" s="29"/>
      <c r="BM406" s="29"/>
      <c r="BN406" s="29"/>
      <c r="BO406" s="29"/>
      <c r="BP406" s="29"/>
      <c r="BQ406" s="29"/>
      <c r="BR406" s="29"/>
      <c r="BS406" s="29"/>
      <c r="BT406" s="29"/>
      <c r="BU406" s="29"/>
    </row>
    <row r="407" spans="41:73">
      <c r="AO407" s="29"/>
      <c r="AP407" s="29"/>
      <c r="AQ407" s="29"/>
      <c r="AR407" s="29"/>
      <c r="AS407" s="29"/>
      <c r="AT407" s="29"/>
      <c r="AU407" s="29"/>
      <c r="AV407" s="29"/>
      <c r="AW407" s="29"/>
      <c r="AX407" s="29"/>
      <c r="AY407" s="29"/>
      <c r="AZ407" s="29"/>
      <c r="BA407" s="29"/>
      <c r="BB407" s="29"/>
      <c r="BC407" s="29"/>
      <c r="BD407" s="29"/>
      <c r="BE407" s="29"/>
      <c r="BF407" s="29"/>
      <c r="BG407" s="29"/>
      <c r="BH407" s="29"/>
      <c r="BI407" s="29"/>
      <c r="BJ407" s="29"/>
      <c r="BK407" s="29"/>
      <c r="BL407" s="29"/>
      <c r="BM407" s="29"/>
      <c r="BN407" s="29"/>
      <c r="BO407" s="29"/>
      <c r="BP407" s="29"/>
      <c r="BQ407" s="29"/>
      <c r="BR407" s="29"/>
      <c r="BS407" s="29"/>
      <c r="BT407" s="29"/>
      <c r="BU407" s="29"/>
    </row>
    <row r="408" spans="41:73">
      <c r="AO408" s="29"/>
      <c r="AP408" s="29"/>
      <c r="AQ408" s="29"/>
      <c r="AR408" s="29"/>
      <c r="AS408" s="29"/>
      <c r="AT408" s="29"/>
      <c r="AU408" s="29"/>
      <c r="AV408" s="29"/>
      <c r="AW408" s="29"/>
      <c r="AX408" s="29"/>
      <c r="AY408" s="29"/>
      <c r="AZ408" s="29"/>
      <c r="BA408" s="29"/>
      <c r="BB408" s="29"/>
      <c r="BC408" s="29"/>
      <c r="BD408" s="29"/>
      <c r="BE408" s="29"/>
      <c r="BF408" s="29"/>
      <c r="BG408" s="29"/>
      <c r="BH408" s="29"/>
      <c r="BI408" s="29"/>
      <c r="BJ408" s="29"/>
      <c r="BK408" s="29"/>
      <c r="BL408" s="29"/>
      <c r="BM408" s="29"/>
      <c r="BN408" s="29"/>
      <c r="BO408" s="29"/>
      <c r="BP408" s="29"/>
      <c r="BQ408" s="29"/>
      <c r="BR408" s="29"/>
      <c r="BS408" s="29"/>
      <c r="BT408" s="29"/>
      <c r="BU408" s="29"/>
    </row>
    <row r="409" spans="41:73">
      <c r="AO409" s="29"/>
      <c r="AP409" s="29"/>
      <c r="AQ409" s="29"/>
      <c r="AR409" s="29"/>
      <c r="AS409" s="29"/>
      <c r="AT409" s="29"/>
      <c r="AU409" s="29"/>
      <c r="AV409" s="29"/>
      <c r="AW409" s="29"/>
      <c r="AX409" s="29"/>
      <c r="AY409" s="29"/>
      <c r="AZ409" s="29"/>
      <c r="BA409" s="29"/>
      <c r="BB409" s="29"/>
      <c r="BC409" s="29"/>
      <c r="BD409" s="29"/>
      <c r="BE409" s="29"/>
      <c r="BF409" s="29"/>
      <c r="BG409" s="29"/>
      <c r="BH409" s="29"/>
      <c r="BI409" s="29"/>
      <c r="BJ409" s="29"/>
      <c r="BK409" s="29"/>
      <c r="BL409" s="29"/>
      <c r="BM409" s="29"/>
      <c r="BN409" s="29"/>
      <c r="BO409" s="29"/>
      <c r="BP409" s="29"/>
      <c r="BQ409" s="29"/>
      <c r="BR409" s="29"/>
      <c r="BS409" s="29"/>
      <c r="BT409" s="29"/>
      <c r="BU409" s="29"/>
    </row>
    <row r="410" spans="41:73">
      <c r="AO410" s="29"/>
      <c r="AP410" s="29"/>
      <c r="AQ410" s="29"/>
      <c r="AR410" s="29"/>
      <c r="AS410" s="29"/>
      <c r="AT410" s="29"/>
      <c r="AU410" s="29"/>
      <c r="AV410" s="29"/>
      <c r="AW410" s="29"/>
      <c r="AX410" s="29"/>
      <c r="AY410" s="29"/>
      <c r="AZ410" s="29"/>
      <c r="BA410" s="29"/>
      <c r="BB410" s="29"/>
      <c r="BC410" s="29"/>
      <c r="BD410" s="29"/>
      <c r="BE410" s="29"/>
      <c r="BF410" s="29"/>
      <c r="BG410" s="29"/>
      <c r="BH410" s="29"/>
      <c r="BI410" s="29"/>
      <c r="BJ410" s="29"/>
      <c r="BK410" s="29"/>
      <c r="BL410" s="29"/>
      <c r="BM410" s="29"/>
      <c r="BN410" s="29"/>
      <c r="BO410" s="29"/>
      <c r="BP410" s="29"/>
      <c r="BQ410" s="29"/>
      <c r="BR410" s="29"/>
      <c r="BS410" s="29"/>
      <c r="BT410" s="29"/>
      <c r="BU410" s="29"/>
    </row>
    <row r="411" spans="41:73">
      <c r="AO411" s="29"/>
      <c r="AP411" s="29"/>
      <c r="AQ411" s="29"/>
      <c r="AR411" s="29"/>
      <c r="AS411" s="29"/>
      <c r="AT411" s="29"/>
      <c r="AU411" s="29"/>
      <c r="AV411" s="29"/>
      <c r="AW411" s="29"/>
      <c r="AX411" s="29"/>
      <c r="AY411" s="29"/>
      <c r="AZ411" s="29"/>
      <c r="BA411" s="29"/>
      <c r="BB411" s="29"/>
      <c r="BC411" s="29"/>
      <c r="BD411" s="29"/>
      <c r="BE411" s="29"/>
      <c r="BF411" s="29"/>
      <c r="BG411" s="29"/>
      <c r="BH411" s="29"/>
      <c r="BI411" s="29"/>
      <c r="BJ411" s="29"/>
      <c r="BK411" s="29"/>
      <c r="BL411" s="29"/>
      <c r="BM411" s="29"/>
      <c r="BN411" s="29"/>
      <c r="BO411" s="29"/>
      <c r="BP411" s="29"/>
      <c r="BQ411" s="29"/>
      <c r="BR411" s="29"/>
      <c r="BS411" s="29"/>
      <c r="BT411" s="29"/>
      <c r="BU411" s="29"/>
    </row>
    <row r="412" spans="41:73">
      <c r="AO412" s="29"/>
      <c r="AP412" s="29"/>
      <c r="AQ412" s="29"/>
      <c r="AR412" s="29"/>
      <c r="AS412" s="29"/>
      <c r="AT412" s="29"/>
      <c r="AU412" s="29"/>
      <c r="AV412" s="29"/>
      <c r="AW412" s="29"/>
      <c r="AX412" s="29"/>
      <c r="AY412" s="29"/>
      <c r="AZ412" s="29"/>
      <c r="BA412" s="29"/>
      <c r="BB412" s="29"/>
      <c r="BC412" s="29"/>
      <c r="BD412" s="29"/>
      <c r="BE412" s="29"/>
      <c r="BF412" s="29"/>
      <c r="BG412" s="29"/>
      <c r="BH412" s="29"/>
      <c r="BI412" s="29"/>
      <c r="BJ412" s="29"/>
      <c r="BK412" s="29"/>
      <c r="BL412" s="29"/>
      <c r="BM412" s="29"/>
      <c r="BN412" s="29"/>
      <c r="BO412" s="29"/>
      <c r="BP412" s="29"/>
      <c r="BQ412" s="29"/>
      <c r="BR412" s="29"/>
      <c r="BS412" s="29"/>
      <c r="BT412" s="29"/>
      <c r="BU412" s="29"/>
    </row>
    <row r="413" spans="41:73">
      <c r="AO413" s="29"/>
      <c r="AP413" s="29"/>
      <c r="AQ413" s="29"/>
      <c r="AR413" s="29"/>
      <c r="AS413" s="29"/>
      <c r="AT413" s="29"/>
      <c r="AU413" s="29"/>
      <c r="AV413" s="29"/>
      <c r="AW413" s="29"/>
      <c r="AX413" s="29"/>
      <c r="AY413" s="29"/>
      <c r="AZ413" s="29"/>
      <c r="BA413" s="29"/>
      <c r="BB413" s="29"/>
      <c r="BC413" s="29"/>
      <c r="BD413" s="29"/>
      <c r="BE413" s="29"/>
      <c r="BF413" s="29"/>
      <c r="BG413" s="29"/>
      <c r="BH413" s="29"/>
      <c r="BI413" s="29"/>
      <c r="BJ413" s="29"/>
      <c r="BK413" s="29"/>
      <c r="BL413" s="29"/>
      <c r="BM413" s="29"/>
      <c r="BN413" s="29"/>
      <c r="BO413" s="29"/>
      <c r="BP413" s="29"/>
      <c r="BQ413" s="29"/>
      <c r="BR413" s="29"/>
      <c r="BS413" s="29"/>
      <c r="BT413" s="29"/>
      <c r="BU413" s="29"/>
    </row>
    <row r="414" spans="41:73">
      <c r="AO414" s="29"/>
      <c r="AP414" s="29"/>
      <c r="AQ414" s="29"/>
      <c r="AR414" s="29"/>
      <c r="AS414" s="29"/>
      <c r="AT414" s="29"/>
      <c r="AU414" s="29"/>
      <c r="AV414" s="29"/>
      <c r="AW414" s="29"/>
      <c r="AX414" s="29"/>
      <c r="AY414" s="29"/>
      <c r="AZ414" s="29"/>
      <c r="BA414" s="29"/>
      <c r="BB414" s="29"/>
      <c r="BC414" s="29"/>
      <c r="BD414" s="29"/>
      <c r="BE414" s="29"/>
      <c r="BF414" s="29"/>
      <c r="BG414" s="29"/>
      <c r="BH414" s="29"/>
      <c r="BI414" s="29"/>
      <c r="BJ414" s="29"/>
      <c r="BK414" s="29"/>
      <c r="BL414" s="29"/>
      <c r="BM414" s="29"/>
      <c r="BN414" s="29"/>
      <c r="BO414" s="29"/>
      <c r="BP414" s="29"/>
      <c r="BQ414" s="29"/>
      <c r="BR414" s="29"/>
      <c r="BS414" s="29"/>
      <c r="BT414" s="29"/>
      <c r="BU414" s="29"/>
    </row>
    <row r="415" spans="41:73">
      <c r="AO415" s="29"/>
      <c r="AP415" s="29"/>
      <c r="AQ415" s="29"/>
      <c r="AR415" s="29"/>
      <c r="AS415" s="29"/>
      <c r="AT415" s="29"/>
      <c r="AU415" s="29"/>
      <c r="AV415" s="29"/>
      <c r="AW415" s="29"/>
      <c r="AX415" s="29"/>
      <c r="AY415" s="29"/>
      <c r="AZ415" s="29"/>
      <c r="BA415" s="29"/>
      <c r="BB415" s="29"/>
      <c r="BC415" s="29"/>
      <c r="BD415" s="29"/>
      <c r="BE415" s="29"/>
      <c r="BF415" s="29"/>
      <c r="BG415" s="29"/>
      <c r="BH415" s="29"/>
      <c r="BI415" s="29"/>
      <c r="BJ415" s="29"/>
      <c r="BK415" s="29"/>
      <c r="BL415" s="29"/>
      <c r="BM415" s="29"/>
      <c r="BN415" s="29"/>
      <c r="BO415" s="29"/>
      <c r="BP415" s="29"/>
      <c r="BQ415" s="29"/>
      <c r="BR415" s="29"/>
      <c r="BS415" s="29"/>
      <c r="BT415" s="29"/>
      <c r="BU415" s="29"/>
    </row>
    <row r="416" spans="41:73">
      <c r="AO416" s="29"/>
      <c r="AP416" s="29"/>
      <c r="AQ416" s="29"/>
      <c r="AR416" s="29"/>
      <c r="AS416" s="29"/>
      <c r="AT416" s="29"/>
      <c r="AU416" s="29"/>
      <c r="AV416" s="29"/>
      <c r="AW416" s="29"/>
      <c r="AX416" s="29"/>
      <c r="AY416" s="29"/>
      <c r="AZ416" s="29"/>
      <c r="BA416" s="29"/>
      <c r="BB416" s="29"/>
      <c r="BC416" s="29"/>
      <c r="BD416" s="29"/>
      <c r="BE416" s="29"/>
      <c r="BF416" s="29"/>
      <c r="BG416" s="29"/>
      <c r="BH416" s="29"/>
      <c r="BI416" s="29"/>
      <c r="BJ416" s="29"/>
      <c r="BK416" s="29"/>
      <c r="BL416" s="29"/>
      <c r="BM416" s="29"/>
      <c r="BN416" s="29"/>
      <c r="BO416" s="29"/>
      <c r="BP416" s="29"/>
      <c r="BQ416" s="29"/>
      <c r="BR416" s="29"/>
      <c r="BS416" s="29"/>
      <c r="BT416" s="29"/>
      <c r="BU416" s="29"/>
    </row>
    <row r="417" spans="41:73">
      <c r="AO417" s="29"/>
      <c r="AP417" s="29"/>
      <c r="AQ417" s="29"/>
      <c r="AR417" s="29"/>
      <c r="AS417" s="29"/>
      <c r="AT417" s="29"/>
      <c r="AU417" s="29"/>
      <c r="AV417" s="29"/>
      <c r="AW417" s="29"/>
      <c r="AX417" s="29"/>
      <c r="AY417" s="29"/>
      <c r="AZ417" s="29"/>
      <c r="BA417" s="29"/>
      <c r="BB417" s="29"/>
      <c r="BC417" s="29"/>
      <c r="BD417" s="29"/>
      <c r="BE417" s="29"/>
      <c r="BF417" s="29"/>
      <c r="BG417" s="29"/>
      <c r="BH417" s="29"/>
      <c r="BI417" s="29"/>
      <c r="BJ417" s="29"/>
      <c r="BK417" s="29"/>
      <c r="BL417" s="29"/>
      <c r="BM417" s="29"/>
      <c r="BN417" s="29"/>
      <c r="BO417" s="29"/>
      <c r="BP417" s="29"/>
      <c r="BQ417" s="29"/>
      <c r="BR417" s="29"/>
      <c r="BS417" s="29"/>
      <c r="BT417" s="29"/>
      <c r="BU417" s="29"/>
    </row>
    <row r="418" spans="41:73">
      <c r="AO418" s="29"/>
      <c r="AP418" s="29"/>
      <c r="AQ418" s="29"/>
      <c r="AR418" s="29"/>
      <c r="AS418" s="29"/>
      <c r="AT418" s="29"/>
      <c r="AU418" s="29"/>
      <c r="AV418" s="29"/>
      <c r="AW418" s="29"/>
      <c r="AX418" s="29"/>
      <c r="AY418" s="29"/>
      <c r="AZ418" s="29"/>
      <c r="BA418" s="29"/>
      <c r="BB418" s="29"/>
      <c r="BC418" s="29"/>
      <c r="BD418" s="29"/>
      <c r="BE418" s="29"/>
      <c r="BF418" s="29"/>
      <c r="BG418" s="29"/>
      <c r="BH418" s="29"/>
      <c r="BI418" s="29"/>
      <c r="BJ418" s="29"/>
      <c r="BK418" s="29"/>
      <c r="BL418" s="29"/>
      <c r="BM418" s="29"/>
      <c r="BN418" s="29"/>
      <c r="BO418" s="29"/>
      <c r="BP418" s="29"/>
      <c r="BQ418" s="29"/>
      <c r="BR418" s="29"/>
      <c r="BS418" s="29"/>
      <c r="BT418" s="29"/>
      <c r="BU418" s="29"/>
    </row>
    <row r="419" spans="41:73">
      <c r="AO419" s="29"/>
      <c r="AP419" s="29"/>
      <c r="AQ419" s="29"/>
      <c r="AR419" s="29"/>
      <c r="AS419" s="29"/>
      <c r="AT419" s="29"/>
      <c r="AU419" s="29"/>
      <c r="AV419" s="29"/>
      <c r="AW419" s="29"/>
      <c r="AX419" s="29"/>
      <c r="AY419" s="29"/>
      <c r="AZ419" s="29"/>
      <c r="BA419" s="29"/>
      <c r="BB419" s="29"/>
      <c r="BC419" s="29"/>
      <c r="BD419" s="29"/>
      <c r="BE419" s="29"/>
      <c r="BF419" s="29"/>
      <c r="BG419" s="29"/>
      <c r="BH419" s="29"/>
      <c r="BI419" s="29"/>
      <c r="BJ419" s="29"/>
      <c r="BK419" s="29"/>
      <c r="BL419" s="29"/>
      <c r="BM419" s="29"/>
      <c r="BN419" s="29"/>
      <c r="BO419" s="29"/>
      <c r="BP419" s="29"/>
      <c r="BQ419" s="29"/>
      <c r="BR419" s="29"/>
      <c r="BS419" s="29"/>
      <c r="BT419" s="29"/>
      <c r="BU419" s="29"/>
    </row>
    <row r="420" spans="41:73">
      <c r="AO420" s="29"/>
      <c r="AP420" s="29"/>
      <c r="AQ420" s="29"/>
      <c r="AR420" s="29"/>
      <c r="AS420" s="29"/>
      <c r="AT420" s="29"/>
      <c r="AU420" s="29"/>
      <c r="AV420" s="29"/>
      <c r="AW420" s="29"/>
      <c r="AX420" s="29"/>
      <c r="AY420" s="29"/>
      <c r="AZ420" s="29"/>
      <c r="BA420" s="29"/>
      <c r="BB420" s="29"/>
      <c r="BC420" s="29"/>
      <c r="BD420" s="29"/>
      <c r="BE420" s="29"/>
      <c r="BF420" s="29"/>
      <c r="BG420" s="29"/>
      <c r="BH420" s="29"/>
      <c r="BI420" s="29"/>
      <c r="BJ420" s="29"/>
      <c r="BK420" s="29"/>
      <c r="BL420" s="29"/>
      <c r="BM420" s="29"/>
      <c r="BN420" s="29"/>
      <c r="BO420" s="29"/>
      <c r="BP420" s="29"/>
      <c r="BQ420" s="29"/>
      <c r="BR420" s="29"/>
      <c r="BS420" s="29"/>
      <c r="BT420" s="29"/>
      <c r="BU420" s="29"/>
    </row>
    <row r="421" spans="41:73">
      <c r="AO421" s="29"/>
      <c r="AP421" s="29"/>
      <c r="AQ421" s="29"/>
      <c r="AR421" s="29"/>
      <c r="AS421" s="29"/>
      <c r="AT421" s="29"/>
      <c r="AU421" s="29"/>
      <c r="AV421" s="29"/>
      <c r="AW421" s="29"/>
      <c r="AX421" s="29"/>
      <c r="AY421" s="29"/>
      <c r="AZ421" s="29"/>
      <c r="BA421" s="29"/>
      <c r="BB421" s="29"/>
      <c r="BC421" s="29"/>
      <c r="BD421" s="29"/>
      <c r="BE421" s="29"/>
      <c r="BF421" s="29"/>
      <c r="BG421" s="29"/>
      <c r="BH421" s="29"/>
      <c r="BI421" s="29"/>
      <c r="BJ421" s="29"/>
      <c r="BK421" s="29"/>
      <c r="BL421" s="29"/>
      <c r="BM421" s="29"/>
      <c r="BN421" s="29"/>
      <c r="BO421" s="29"/>
      <c r="BP421" s="29"/>
      <c r="BQ421" s="29"/>
      <c r="BR421" s="29"/>
      <c r="BS421" s="29"/>
      <c r="BT421" s="29"/>
      <c r="BU421" s="29"/>
    </row>
    <row r="422" spans="41:73">
      <c r="AO422" s="29"/>
      <c r="AP422" s="29"/>
      <c r="AQ422" s="29"/>
      <c r="AR422" s="29"/>
      <c r="AS422" s="29"/>
      <c r="AT422" s="29"/>
      <c r="AU422" s="29"/>
      <c r="AV422" s="29"/>
      <c r="AW422" s="29"/>
      <c r="AX422" s="29"/>
      <c r="AY422" s="29"/>
      <c r="AZ422" s="29"/>
      <c r="BA422" s="29"/>
      <c r="BB422" s="29"/>
      <c r="BC422" s="29"/>
      <c r="BD422" s="29"/>
      <c r="BE422" s="29"/>
      <c r="BF422" s="29"/>
      <c r="BG422" s="29"/>
      <c r="BH422" s="29"/>
      <c r="BI422" s="29"/>
      <c r="BJ422" s="29"/>
      <c r="BK422" s="29"/>
      <c r="BL422" s="29"/>
      <c r="BM422" s="29"/>
      <c r="BN422" s="29"/>
      <c r="BO422" s="29"/>
      <c r="BP422" s="29"/>
      <c r="BQ422" s="29"/>
      <c r="BR422" s="29"/>
      <c r="BS422" s="29"/>
      <c r="BT422" s="29"/>
      <c r="BU422" s="29"/>
    </row>
    <row r="423" spans="41:73">
      <c r="AO423" s="29"/>
      <c r="AP423" s="29"/>
      <c r="AQ423" s="29"/>
      <c r="AR423" s="29"/>
      <c r="AS423" s="29"/>
      <c r="AT423" s="29"/>
      <c r="AU423" s="29"/>
      <c r="AV423" s="29"/>
      <c r="AW423" s="29"/>
      <c r="AX423" s="29"/>
      <c r="AY423" s="29"/>
      <c r="AZ423" s="29"/>
      <c r="BA423" s="29"/>
      <c r="BB423" s="29"/>
      <c r="BC423" s="29"/>
      <c r="BD423" s="29"/>
      <c r="BE423" s="29"/>
      <c r="BF423" s="29"/>
      <c r="BG423" s="29"/>
      <c r="BH423" s="29"/>
      <c r="BI423" s="29"/>
      <c r="BJ423" s="29"/>
      <c r="BK423" s="29"/>
      <c r="BL423" s="29"/>
      <c r="BM423" s="29"/>
      <c r="BN423" s="29"/>
      <c r="BO423" s="29"/>
      <c r="BP423" s="29"/>
      <c r="BQ423" s="29"/>
      <c r="BR423" s="29"/>
      <c r="BS423" s="29"/>
      <c r="BT423" s="29"/>
      <c r="BU423" s="29"/>
    </row>
    <row r="424" spans="41:73">
      <c r="AO424" s="29"/>
      <c r="AP424" s="29"/>
      <c r="AQ424" s="29"/>
      <c r="AR424" s="29"/>
      <c r="AS424" s="29"/>
      <c r="AT424" s="29"/>
      <c r="AU424" s="29"/>
      <c r="AV424" s="29"/>
      <c r="AW424" s="29"/>
      <c r="AX424" s="29"/>
      <c r="AY424" s="29"/>
      <c r="AZ424" s="29"/>
      <c r="BA424" s="29"/>
      <c r="BB424" s="29"/>
      <c r="BC424" s="29"/>
      <c r="BD424" s="29"/>
      <c r="BE424" s="29"/>
      <c r="BF424" s="29"/>
      <c r="BG424" s="29"/>
      <c r="BH424" s="29"/>
      <c r="BI424" s="29"/>
      <c r="BJ424" s="29"/>
      <c r="BK424" s="29"/>
      <c r="BL424" s="29"/>
      <c r="BM424" s="29"/>
      <c r="BN424" s="29"/>
      <c r="BO424" s="29"/>
      <c r="BP424" s="29"/>
      <c r="BQ424" s="29"/>
      <c r="BR424" s="29"/>
      <c r="BS424" s="29"/>
      <c r="BT424" s="29"/>
      <c r="BU424" s="29"/>
    </row>
    <row r="425" spans="41:73">
      <c r="AO425" s="29"/>
      <c r="AP425" s="29"/>
      <c r="AQ425" s="29"/>
      <c r="AR425" s="29"/>
      <c r="AS425" s="29"/>
      <c r="AT425" s="29"/>
      <c r="AU425" s="29"/>
      <c r="AV425" s="29"/>
      <c r="AW425" s="29"/>
      <c r="AX425" s="29"/>
      <c r="AY425" s="29"/>
      <c r="AZ425" s="29"/>
      <c r="BA425" s="29"/>
      <c r="BB425" s="29"/>
      <c r="BC425" s="29"/>
      <c r="BD425" s="29"/>
      <c r="BE425" s="29"/>
      <c r="BF425" s="29"/>
      <c r="BG425" s="29"/>
      <c r="BH425" s="29"/>
      <c r="BI425" s="29"/>
      <c r="BJ425" s="29"/>
      <c r="BK425" s="29"/>
      <c r="BL425" s="29"/>
      <c r="BM425" s="29"/>
      <c r="BN425" s="29"/>
      <c r="BO425" s="29"/>
      <c r="BP425" s="29"/>
      <c r="BQ425" s="29"/>
      <c r="BR425" s="29"/>
      <c r="BS425" s="29"/>
      <c r="BT425" s="29"/>
      <c r="BU425" s="29"/>
    </row>
    <row r="426" spans="41:73">
      <c r="AO426" s="29"/>
      <c r="AP426" s="29"/>
      <c r="AQ426" s="29"/>
      <c r="AR426" s="29"/>
      <c r="AS426" s="29"/>
      <c r="AT426" s="29"/>
      <c r="AU426" s="29"/>
      <c r="AV426" s="29"/>
      <c r="AW426" s="29"/>
      <c r="AX426" s="29"/>
      <c r="AY426" s="29"/>
      <c r="AZ426" s="29"/>
      <c r="BA426" s="29"/>
      <c r="BB426" s="29"/>
      <c r="BC426" s="29"/>
      <c r="BD426" s="29"/>
      <c r="BE426" s="29"/>
      <c r="BF426" s="29"/>
      <c r="BG426" s="29"/>
      <c r="BH426" s="29"/>
      <c r="BI426" s="29"/>
      <c r="BJ426" s="29"/>
      <c r="BK426" s="29"/>
      <c r="BL426" s="29"/>
      <c r="BM426" s="29"/>
      <c r="BN426" s="29"/>
      <c r="BO426" s="29"/>
      <c r="BP426" s="29"/>
      <c r="BQ426" s="29"/>
      <c r="BR426" s="29"/>
      <c r="BS426" s="29"/>
      <c r="BT426" s="29"/>
      <c r="BU426" s="29"/>
    </row>
    <row r="427" spans="41:73">
      <c r="AO427" s="29"/>
      <c r="AP427" s="29"/>
      <c r="AQ427" s="29"/>
      <c r="AR427" s="29"/>
      <c r="AS427" s="29"/>
      <c r="AT427" s="29"/>
      <c r="AU427" s="29"/>
      <c r="AV427" s="29"/>
      <c r="AW427" s="29"/>
      <c r="AX427" s="29"/>
      <c r="AY427" s="29"/>
      <c r="AZ427" s="29"/>
      <c r="BA427" s="29"/>
      <c r="BB427" s="29"/>
      <c r="BC427" s="29"/>
      <c r="BD427" s="29"/>
      <c r="BE427" s="29"/>
      <c r="BF427" s="29"/>
      <c r="BG427" s="29"/>
      <c r="BH427" s="29"/>
      <c r="BI427" s="29"/>
      <c r="BJ427" s="29"/>
      <c r="BK427" s="29"/>
      <c r="BL427" s="29"/>
      <c r="BM427" s="29"/>
      <c r="BN427" s="29"/>
      <c r="BO427" s="29"/>
      <c r="BP427" s="29"/>
      <c r="BQ427" s="29"/>
      <c r="BR427" s="29"/>
      <c r="BS427" s="29"/>
      <c r="BT427" s="29"/>
      <c r="BU427" s="29"/>
    </row>
    <row r="428" spans="41:73">
      <c r="AO428" s="29"/>
      <c r="AP428" s="29"/>
      <c r="AQ428" s="29"/>
      <c r="AR428" s="29"/>
      <c r="AS428" s="29"/>
      <c r="AT428" s="29"/>
      <c r="AU428" s="29"/>
      <c r="AV428" s="29"/>
      <c r="AW428" s="29"/>
      <c r="AX428" s="29"/>
      <c r="AY428" s="29"/>
      <c r="AZ428" s="29"/>
      <c r="BA428" s="29"/>
      <c r="BB428" s="29"/>
      <c r="BC428" s="29"/>
      <c r="BD428" s="29"/>
      <c r="BE428" s="29"/>
      <c r="BF428" s="29"/>
      <c r="BG428" s="29"/>
      <c r="BH428" s="29"/>
      <c r="BI428" s="29"/>
      <c r="BJ428" s="29"/>
      <c r="BK428" s="29"/>
      <c r="BL428" s="29"/>
      <c r="BM428" s="29"/>
      <c r="BN428" s="29"/>
      <c r="BO428" s="29"/>
      <c r="BP428" s="29"/>
      <c r="BQ428" s="29"/>
      <c r="BR428" s="29"/>
      <c r="BS428" s="29"/>
      <c r="BT428" s="29"/>
      <c r="BU428" s="29"/>
    </row>
    <row r="429" spans="41:73">
      <c r="AO429" s="29"/>
      <c r="AP429" s="29"/>
      <c r="AQ429" s="29"/>
      <c r="AR429" s="29"/>
      <c r="AS429" s="29"/>
      <c r="AT429" s="29"/>
      <c r="AU429" s="29"/>
      <c r="AV429" s="29"/>
      <c r="AW429" s="29"/>
      <c r="AX429" s="29"/>
      <c r="AY429" s="29"/>
      <c r="AZ429" s="29"/>
      <c r="BA429" s="29"/>
      <c r="BB429" s="29"/>
      <c r="BC429" s="29"/>
      <c r="BD429" s="29"/>
      <c r="BE429" s="29"/>
      <c r="BF429" s="29"/>
      <c r="BG429" s="29"/>
      <c r="BH429" s="29"/>
      <c r="BI429" s="29"/>
      <c r="BJ429" s="29"/>
      <c r="BK429" s="29"/>
      <c r="BL429" s="29"/>
      <c r="BM429" s="29"/>
      <c r="BN429" s="29"/>
      <c r="BO429" s="29"/>
      <c r="BP429" s="29"/>
      <c r="BQ429" s="29"/>
      <c r="BR429" s="29"/>
      <c r="BS429" s="29"/>
      <c r="BT429" s="29"/>
      <c r="BU429" s="29"/>
    </row>
    <row r="430" spans="41:73">
      <c r="AO430" s="29"/>
      <c r="AP430" s="29"/>
      <c r="AQ430" s="29"/>
      <c r="AR430" s="29"/>
      <c r="AS430" s="29"/>
      <c r="AT430" s="29"/>
      <c r="AU430" s="29"/>
      <c r="AV430" s="29"/>
      <c r="AW430" s="29"/>
      <c r="AX430" s="29"/>
      <c r="AY430" s="29"/>
      <c r="AZ430" s="29"/>
      <c r="BA430" s="29"/>
      <c r="BB430" s="29"/>
      <c r="BC430" s="29"/>
      <c r="BD430" s="29"/>
      <c r="BE430" s="29"/>
      <c r="BF430" s="29"/>
      <c r="BG430" s="29"/>
      <c r="BH430" s="29"/>
      <c r="BI430" s="29"/>
      <c r="BJ430" s="29"/>
      <c r="BK430" s="29"/>
      <c r="BL430" s="29"/>
      <c r="BM430" s="29"/>
      <c r="BN430" s="29"/>
      <c r="BO430" s="29"/>
      <c r="BP430" s="29"/>
      <c r="BQ430" s="29"/>
      <c r="BR430" s="29"/>
      <c r="BS430" s="29"/>
      <c r="BT430" s="29"/>
      <c r="BU430" s="29"/>
    </row>
    <row r="431" spans="41:73">
      <c r="AO431" s="29"/>
      <c r="AP431" s="29"/>
      <c r="AQ431" s="29"/>
      <c r="AR431" s="29"/>
      <c r="AS431" s="29"/>
      <c r="AT431" s="29"/>
      <c r="AU431" s="29"/>
      <c r="AV431" s="29"/>
      <c r="AW431" s="29"/>
      <c r="AX431" s="29"/>
      <c r="AY431" s="29"/>
      <c r="AZ431" s="29"/>
      <c r="BA431" s="29"/>
      <c r="BB431" s="29"/>
      <c r="BC431" s="29"/>
      <c r="BD431" s="29"/>
      <c r="BE431" s="29"/>
      <c r="BF431" s="29"/>
      <c r="BG431" s="29"/>
      <c r="BH431" s="29"/>
      <c r="BI431" s="29"/>
      <c r="BJ431" s="29"/>
      <c r="BK431" s="29"/>
      <c r="BL431" s="29"/>
      <c r="BM431" s="29"/>
      <c r="BN431" s="29"/>
      <c r="BO431" s="29"/>
      <c r="BP431" s="29"/>
      <c r="BQ431" s="29"/>
      <c r="BR431" s="29"/>
      <c r="BS431" s="29"/>
      <c r="BT431" s="29"/>
      <c r="BU431" s="29"/>
    </row>
    <row r="432" spans="41:73">
      <c r="AO432" s="29"/>
      <c r="AP432" s="29"/>
      <c r="AQ432" s="29"/>
      <c r="AR432" s="29"/>
      <c r="AS432" s="29"/>
      <c r="AT432" s="29"/>
      <c r="AU432" s="29"/>
      <c r="AV432" s="29"/>
      <c r="AW432" s="29"/>
      <c r="AX432" s="29"/>
      <c r="AY432" s="29"/>
      <c r="AZ432" s="29"/>
      <c r="BA432" s="29"/>
      <c r="BB432" s="29"/>
      <c r="BC432" s="29"/>
      <c r="BD432" s="29"/>
      <c r="BE432" s="29"/>
      <c r="BF432" s="29"/>
      <c r="BG432" s="29"/>
      <c r="BH432" s="29"/>
      <c r="BI432" s="29"/>
      <c r="BJ432" s="29"/>
      <c r="BK432" s="29"/>
      <c r="BL432" s="29"/>
      <c r="BM432" s="29"/>
      <c r="BN432" s="29"/>
      <c r="BO432" s="29"/>
      <c r="BP432" s="29"/>
      <c r="BQ432" s="29"/>
      <c r="BR432" s="29"/>
      <c r="BS432" s="29"/>
      <c r="BT432" s="29"/>
      <c r="BU432" s="29"/>
    </row>
    <row r="433" spans="41:73">
      <c r="AO433" s="29"/>
      <c r="AP433" s="29"/>
      <c r="AQ433" s="29"/>
      <c r="AR433" s="29"/>
      <c r="AS433" s="29"/>
      <c r="AT433" s="29"/>
      <c r="AU433" s="29"/>
      <c r="AV433" s="29"/>
      <c r="AW433" s="29"/>
      <c r="AX433" s="29"/>
      <c r="AY433" s="29"/>
      <c r="AZ433" s="29"/>
      <c r="BA433" s="29"/>
      <c r="BB433" s="29"/>
      <c r="BC433" s="29"/>
      <c r="BD433" s="29"/>
      <c r="BE433" s="29"/>
      <c r="BF433" s="29"/>
      <c r="BG433" s="29"/>
      <c r="BH433" s="29"/>
      <c r="BI433" s="29"/>
      <c r="BJ433" s="29"/>
      <c r="BK433" s="29"/>
      <c r="BL433" s="29"/>
      <c r="BM433" s="29"/>
      <c r="BN433" s="29"/>
      <c r="BO433" s="29"/>
      <c r="BP433" s="29"/>
      <c r="BQ433" s="29"/>
      <c r="BR433" s="29"/>
      <c r="BS433" s="29"/>
      <c r="BT433" s="29"/>
      <c r="BU433" s="29"/>
    </row>
    <row r="434" spans="41:73">
      <c r="AO434" s="29"/>
      <c r="AP434" s="29"/>
      <c r="AQ434" s="29"/>
      <c r="AR434" s="29"/>
      <c r="AS434" s="29"/>
      <c r="AT434" s="29"/>
      <c r="AU434" s="29"/>
      <c r="AV434" s="29"/>
      <c r="AW434" s="29"/>
      <c r="AX434" s="29"/>
      <c r="AY434" s="29"/>
      <c r="AZ434" s="29"/>
      <c r="BA434" s="29"/>
      <c r="BB434" s="29"/>
      <c r="BC434" s="29"/>
      <c r="BD434" s="29"/>
      <c r="BE434" s="29"/>
      <c r="BF434" s="29"/>
      <c r="BG434" s="29"/>
      <c r="BH434" s="29"/>
      <c r="BI434" s="29"/>
      <c r="BJ434" s="29"/>
      <c r="BK434" s="29"/>
      <c r="BL434" s="29"/>
      <c r="BM434" s="29"/>
      <c r="BN434" s="29"/>
      <c r="BO434" s="29"/>
      <c r="BP434" s="29"/>
      <c r="BQ434" s="29"/>
      <c r="BR434" s="29"/>
      <c r="BS434" s="29"/>
      <c r="BT434" s="29"/>
      <c r="BU434" s="29"/>
    </row>
    <row r="435" spans="41:73">
      <c r="AO435" s="29"/>
      <c r="AP435" s="29"/>
      <c r="AQ435" s="29"/>
      <c r="AR435" s="29"/>
      <c r="AS435" s="29"/>
      <c r="AT435" s="29"/>
      <c r="AU435" s="29"/>
      <c r="AV435" s="29"/>
      <c r="AW435" s="29"/>
      <c r="AX435" s="29"/>
      <c r="AY435" s="29"/>
      <c r="AZ435" s="29"/>
      <c r="BA435" s="29"/>
      <c r="BB435" s="29"/>
      <c r="BC435" s="29"/>
      <c r="BD435" s="29"/>
      <c r="BE435" s="29"/>
      <c r="BF435" s="29"/>
      <c r="BG435" s="29"/>
      <c r="BH435" s="29"/>
      <c r="BI435" s="29"/>
      <c r="BJ435" s="29"/>
      <c r="BK435" s="29"/>
      <c r="BL435" s="29"/>
      <c r="BM435" s="29"/>
      <c r="BN435" s="29"/>
      <c r="BO435" s="29"/>
      <c r="BP435" s="29"/>
      <c r="BQ435" s="29"/>
      <c r="BR435" s="29"/>
      <c r="BS435" s="29"/>
      <c r="BT435" s="29"/>
      <c r="BU435" s="29"/>
    </row>
    <row r="436" spans="41:73">
      <c r="AO436" s="29"/>
      <c r="AP436" s="29"/>
      <c r="AQ436" s="29"/>
      <c r="AR436" s="29"/>
      <c r="AS436" s="29"/>
      <c r="AT436" s="29"/>
      <c r="AU436" s="29"/>
      <c r="AV436" s="29"/>
      <c r="AW436" s="29"/>
      <c r="AX436" s="29"/>
      <c r="AY436" s="29"/>
      <c r="AZ436" s="29"/>
      <c r="BA436" s="29"/>
      <c r="BB436" s="29"/>
      <c r="BC436" s="29"/>
      <c r="BD436" s="29"/>
      <c r="BE436" s="29"/>
      <c r="BF436" s="29"/>
      <c r="BG436" s="29"/>
      <c r="BH436" s="29"/>
      <c r="BI436" s="29"/>
      <c r="BJ436" s="29"/>
      <c r="BK436" s="29"/>
      <c r="BL436" s="29"/>
      <c r="BM436" s="29"/>
      <c r="BN436" s="29"/>
      <c r="BO436" s="29"/>
      <c r="BP436" s="29"/>
      <c r="BQ436" s="29"/>
      <c r="BR436" s="29"/>
      <c r="BS436" s="29"/>
      <c r="BT436" s="29"/>
      <c r="BU436" s="29"/>
    </row>
  </sheetData>
  <mergeCells count="172">
    <mergeCell ref="G1:AM1"/>
    <mergeCell ref="B4:B5"/>
    <mergeCell ref="B6:B8"/>
    <mergeCell ref="B9:B11"/>
    <mergeCell ref="B12:B14"/>
    <mergeCell ref="B15:B17"/>
    <mergeCell ref="B18:B20"/>
    <mergeCell ref="B21:B23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63:B65"/>
    <mergeCell ref="B66:B68"/>
    <mergeCell ref="B69:B71"/>
    <mergeCell ref="B72:B74"/>
    <mergeCell ref="B75:B77"/>
    <mergeCell ref="B78:B80"/>
    <mergeCell ref="B81:B83"/>
    <mergeCell ref="B84:B86"/>
    <mergeCell ref="AI4:AI5"/>
    <mergeCell ref="AI6:AI8"/>
    <mergeCell ref="AI9:AI11"/>
    <mergeCell ref="AI12:AI14"/>
    <mergeCell ref="AI15:AI17"/>
    <mergeCell ref="AI18:AI20"/>
    <mergeCell ref="AI21:AI23"/>
    <mergeCell ref="AI24:AI26"/>
    <mergeCell ref="AI27:AI29"/>
    <mergeCell ref="AI30:AI32"/>
    <mergeCell ref="AI33:AI35"/>
    <mergeCell ref="AI36:AI38"/>
    <mergeCell ref="AI39:AI41"/>
    <mergeCell ref="AI42:AI44"/>
    <mergeCell ref="AI45:AI47"/>
    <mergeCell ref="AI48:AI50"/>
    <mergeCell ref="AI51:AI53"/>
    <mergeCell ref="AI54:AI56"/>
    <mergeCell ref="AI57:AI59"/>
    <mergeCell ref="AI60:AI62"/>
    <mergeCell ref="AI63:AI65"/>
    <mergeCell ref="AI66:AI68"/>
    <mergeCell ref="AI69:AI71"/>
    <mergeCell ref="AI72:AI74"/>
    <mergeCell ref="AI75:AI77"/>
    <mergeCell ref="AI78:AI80"/>
    <mergeCell ref="AI81:AI83"/>
    <mergeCell ref="AI84:AI86"/>
    <mergeCell ref="AJ4:AJ5"/>
    <mergeCell ref="AJ6:AJ8"/>
    <mergeCell ref="AJ9:AJ11"/>
    <mergeCell ref="AJ12:AJ14"/>
    <mergeCell ref="AJ15:AJ17"/>
    <mergeCell ref="AJ18:AJ20"/>
    <mergeCell ref="AJ21:AJ23"/>
    <mergeCell ref="AJ24:AJ26"/>
    <mergeCell ref="AJ27:AJ29"/>
    <mergeCell ref="AJ30:AJ32"/>
    <mergeCell ref="AJ33:AJ35"/>
    <mergeCell ref="AJ36:AJ38"/>
    <mergeCell ref="AJ39:AJ41"/>
    <mergeCell ref="AJ42:AJ44"/>
    <mergeCell ref="AJ45:AJ47"/>
    <mergeCell ref="AJ48:AJ50"/>
    <mergeCell ref="AJ51:AJ53"/>
    <mergeCell ref="AJ54:AJ56"/>
    <mergeCell ref="AJ57:AJ59"/>
    <mergeCell ref="AJ60:AJ62"/>
    <mergeCell ref="AJ63:AJ65"/>
    <mergeCell ref="AJ66:AJ68"/>
    <mergeCell ref="AJ69:AJ71"/>
    <mergeCell ref="AJ72:AJ74"/>
    <mergeCell ref="AJ75:AJ77"/>
    <mergeCell ref="AJ78:AJ80"/>
    <mergeCell ref="AJ81:AJ83"/>
    <mergeCell ref="AJ84:AJ86"/>
    <mergeCell ref="AK4:AK5"/>
    <mergeCell ref="AK6:AK8"/>
    <mergeCell ref="AK9:AK11"/>
    <mergeCell ref="AK12:AK14"/>
    <mergeCell ref="AK15:AK17"/>
    <mergeCell ref="AK18:AK20"/>
    <mergeCell ref="AK21:AK23"/>
    <mergeCell ref="AK24:AK26"/>
    <mergeCell ref="AK27:AK29"/>
    <mergeCell ref="AK30:AK32"/>
    <mergeCell ref="AK33:AK35"/>
    <mergeCell ref="AK36:AK38"/>
    <mergeCell ref="AK39:AK41"/>
    <mergeCell ref="AK42:AK44"/>
    <mergeCell ref="AK45:AK47"/>
    <mergeCell ref="AK48:AK50"/>
    <mergeCell ref="AK51:AK53"/>
    <mergeCell ref="AK54:AK56"/>
    <mergeCell ref="AK57:AK59"/>
    <mergeCell ref="AK60:AK62"/>
    <mergeCell ref="AK63:AK65"/>
    <mergeCell ref="AK66:AK68"/>
    <mergeCell ref="AK69:AK71"/>
    <mergeCell ref="AK72:AK74"/>
    <mergeCell ref="AK75:AK77"/>
    <mergeCell ref="AK78:AK80"/>
    <mergeCell ref="AK81:AK83"/>
    <mergeCell ref="AK84:AK86"/>
    <mergeCell ref="AL4:AL5"/>
    <mergeCell ref="AL6:AL8"/>
    <mergeCell ref="AL9:AL11"/>
    <mergeCell ref="AL12:AL14"/>
    <mergeCell ref="AL15:AL17"/>
    <mergeCell ref="AL18:AL20"/>
    <mergeCell ref="AL21:AL23"/>
    <mergeCell ref="AL24:AL26"/>
    <mergeCell ref="AL27:AL29"/>
    <mergeCell ref="AL30:AL32"/>
    <mergeCell ref="AL33:AL35"/>
    <mergeCell ref="AL36:AL38"/>
    <mergeCell ref="AL39:AL41"/>
    <mergeCell ref="AL42:AL44"/>
    <mergeCell ref="AL45:AL47"/>
    <mergeCell ref="AL48:AL50"/>
    <mergeCell ref="AL51:AL53"/>
    <mergeCell ref="AL54:AL56"/>
    <mergeCell ref="AL57:AL59"/>
    <mergeCell ref="AL60:AL62"/>
    <mergeCell ref="AL63:AL65"/>
    <mergeCell ref="AL66:AL68"/>
    <mergeCell ref="AL69:AL71"/>
    <mergeCell ref="AL72:AL74"/>
    <mergeCell ref="AL75:AL77"/>
    <mergeCell ref="AL78:AL80"/>
    <mergeCell ref="AL81:AL83"/>
    <mergeCell ref="AL84:AL86"/>
    <mergeCell ref="AM4:AM5"/>
    <mergeCell ref="AM6:AM8"/>
    <mergeCell ref="AM9:AM11"/>
    <mergeCell ref="AM12:AM14"/>
    <mergeCell ref="AM15:AM17"/>
    <mergeCell ref="AM18:AM20"/>
    <mergeCell ref="AM21:AM23"/>
    <mergeCell ref="AM24:AM26"/>
    <mergeCell ref="AM27:AM29"/>
    <mergeCell ref="AM30:AM32"/>
    <mergeCell ref="AM33:AM35"/>
    <mergeCell ref="AM36:AM38"/>
    <mergeCell ref="AM39:AM41"/>
    <mergeCell ref="AM42:AM44"/>
    <mergeCell ref="AM45:AM47"/>
    <mergeCell ref="AM48:AM50"/>
    <mergeCell ref="AM51:AM53"/>
    <mergeCell ref="AM54:AM56"/>
    <mergeCell ref="AM57:AM59"/>
    <mergeCell ref="AM60:AM62"/>
    <mergeCell ref="AM63:AM65"/>
    <mergeCell ref="AM66:AM68"/>
    <mergeCell ref="AM69:AM71"/>
    <mergeCell ref="AM72:AM74"/>
    <mergeCell ref="AM75:AM77"/>
    <mergeCell ref="AM78:AM80"/>
    <mergeCell ref="AM81:AM83"/>
    <mergeCell ref="AM84:AM86"/>
    <mergeCell ref="B2:C3"/>
    <mergeCell ref="D2:X3"/>
    <mergeCell ref="Y2:AM3"/>
  </mergeCells>
  <conditionalFormatting sqref="AF69:AF83">
    <cfRule type="expression" dxfId="0" priority="5">
      <formula>weeday(AF$4,2)&gt;5</formula>
    </cfRule>
  </conditionalFormatting>
  <conditionalFormatting sqref="AG45:AG50">
    <cfRule type="expression" dxfId="0" priority="27">
      <formula>WEEKDAY(AG$4,2)&gt;5</formula>
    </cfRule>
    <cfRule type="expression" dxfId="0" priority="28">
      <formula>weeday(AG$4,2)&gt;5</formula>
    </cfRule>
  </conditionalFormatting>
  <conditionalFormatting sqref="D4:AE5 AH4:AH5">
    <cfRule type="expression" dxfId="0" priority="39">
      <formula>weeday(D$4,2)&gt;5</formula>
    </cfRule>
  </conditionalFormatting>
  <conditionalFormatting sqref="D4:AH5 D6:W6 X6:AE71 D7:U8 V7:W71 D9:T59 U9:U71 D60:G77 U72:AE77 F78:F80 D78:E83 G78:G83">
    <cfRule type="expression" dxfId="0" priority="6">
      <formula>WEEKDAY(D$4,2)&gt;5</formula>
    </cfRule>
  </conditionalFormatting>
  <conditionalFormatting sqref="AF4:AG5">
    <cfRule type="expression" dxfId="0" priority="33">
      <formula>WEEKDAY(#REF!,2)&gt;5</formula>
    </cfRule>
    <cfRule type="expression" dxfId="0" priority="34">
      <formula>weeday(#REF!,2)&gt;5</formula>
    </cfRule>
    <cfRule type="expression" dxfId="0" priority="35">
      <formula>weeday(#REF!,2)&gt;5</formula>
    </cfRule>
  </conditionalFormatting>
  <conditionalFormatting sqref="D6:W6 AF6:AH68 X6:AE71 D7:U8 V7:W71 D9:T59 U9:U71 G60:G68 T60:T68 D60:F77 H60:S77 U72:AE77 D78:AH86">
    <cfRule type="expression" dxfId="0" priority="1">
      <formula>weeday(D$4,2)&gt;5</formula>
    </cfRule>
  </conditionalFormatting>
  <conditionalFormatting sqref="AF6:AH83">
    <cfRule type="expression" dxfId="0" priority="2">
      <formula>WEEKDAY(AF$4,2)&gt;5</formula>
    </cfRule>
  </conditionalFormatting>
  <conditionalFormatting sqref="P60:T77 H60:O86 T78:AE80 P78:AH86">
    <cfRule type="expression" dxfId="0" priority="3">
      <formula>WEEKDAY(H$4,2)&gt;5</formula>
    </cfRule>
  </conditionalFormatting>
  <conditionalFormatting sqref="D81:G86">
    <cfRule type="expression" dxfId="0" priority="32">
      <formula>WEEKDAY(D$4,2)&gt;5</formula>
    </cfRule>
  </conditionalFormatting>
  <printOptions horizontalCentered="1"/>
  <pageMargins left="0" right="0" top="0" bottom="0" header="0" footer="0"/>
  <pageSetup paperSize="9" scale="54" orientation="landscape"/>
  <headerFooter/>
  <rowBreaks count="1" manualBreakCount="1">
    <brk id="32" max="16383" man="1"/>
  </rowBreak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name="Spinner 3" r:id="rId3">
              <controlPr defaultSize="0">
                <anchor moveWithCells="1" sizeWithCells="1">
                  <from>
                    <xdr:col>2</xdr:col>
                    <xdr:colOff>19050</xdr:colOff>
                    <xdr:row>0</xdr:row>
                    <xdr:rowOff>50800</xdr:rowOff>
                  </from>
                  <to>
                    <xdr:col>2</xdr:col>
                    <xdr:colOff>317500</xdr:colOff>
                    <xdr:row>0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Spinner 4" r:id="rId4">
              <controlPr defaultSize="0">
                <anchor moveWithCells="1" sizeWithCells="1">
                  <from>
                    <xdr:col>3</xdr:col>
                    <xdr:colOff>57150</xdr:colOff>
                    <xdr:row>0</xdr:row>
                    <xdr:rowOff>0</xdr:rowOff>
                  </from>
                  <to>
                    <xdr:col>3</xdr:col>
                    <xdr:colOff>419100</xdr:colOff>
                    <xdr:row>1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O90"/>
  <sheetViews>
    <sheetView zoomScale="90" zoomScaleNormal="90" zoomScaleSheetLayoutView="85" workbookViewId="0">
      <pane xSplit="3" ySplit="5" topLeftCell="D48" activePane="bottomRight" state="frozen"/>
      <selection/>
      <selection pane="topRight"/>
      <selection pane="bottomLeft"/>
      <selection pane="bottomRight" activeCell="AF65" sqref="AF65"/>
    </sheetView>
  </sheetViews>
  <sheetFormatPr defaultColWidth="9" defaultRowHeight="15.75"/>
  <cols>
    <col min="1" max="1" width="9.75" style="148" customWidth="1"/>
    <col min="2" max="2" width="10.25" style="119" customWidth="1"/>
    <col min="3" max="3" width="7.25" style="50" customWidth="1"/>
    <col min="4" max="7" width="5.83333333333333" style="149" customWidth="1"/>
    <col min="8" max="8" width="5.75" style="149" customWidth="1"/>
    <col min="9" max="33" width="5.83333333333333" style="149" customWidth="1"/>
    <col min="34" max="34" width="5.83333333333333" style="149" hidden="1" customWidth="1"/>
    <col min="35" max="35" width="6.75" style="50" customWidth="1"/>
    <col min="36" max="38" width="9.25" style="52" customWidth="1"/>
    <col min="39" max="39" width="9.75" style="52" customWidth="1"/>
    <col min="40" max="40" width="9.75" style="51" customWidth="1"/>
    <col min="41" max="41" width="9" style="51"/>
    <col min="42" max="42" width="9" style="51" customWidth="1"/>
    <col min="43" max="16384" width="9" style="51"/>
  </cols>
  <sheetData>
    <row r="1" ht="32.25" customHeight="1" spans="1:39">
      <c r="A1" s="148">
        <v>2032</v>
      </c>
      <c r="B1" s="54">
        <v>2023</v>
      </c>
      <c r="C1" s="55" t="s">
        <v>1</v>
      </c>
      <c r="D1" s="56"/>
      <c r="E1" s="55">
        <v>11</v>
      </c>
      <c r="F1" s="54" t="s">
        <v>2</v>
      </c>
      <c r="G1" s="57" t="s">
        <v>3</v>
      </c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99"/>
    </row>
    <row r="2" ht="14.25" customHeight="1" spans="2:39">
      <c r="B2" s="59" t="s">
        <v>4</v>
      </c>
      <c r="C2" s="60"/>
      <c r="D2" s="150" t="s">
        <v>333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9"/>
      <c r="Y2" s="95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100"/>
    </row>
    <row r="3" ht="14.25" customHeight="1" spans="2:39">
      <c r="B3" s="63"/>
      <c r="C3" s="64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60"/>
      <c r="Y3" s="97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101"/>
    </row>
    <row r="4" s="46" customFormat="1" ht="34.5" customHeight="1" spans="1:39">
      <c r="A4" s="154"/>
      <c r="B4" s="82" t="s">
        <v>6</v>
      </c>
      <c r="C4" s="122" t="s">
        <v>7</v>
      </c>
      <c r="D4" s="155">
        <f>DATE(B1,E1,1)</f>
        <v>45231</v>
      </c>
      <c r="E4" s="155">
        <f t="shared" ref="E4:AH4" si="0">D4+1</f>
        <v>45232</v>
      </c>
      <c r="F4" s="155">
        <f t="shared" si="0"/>
        <v>45233</v>
      </c>
      <c r="G4" s="155">
        <f t="shared" si="0"/>
        <v>45234</v>
      </c>
      <c r="H4" s="155">
        <f t="shared" si="0"/>
        <v>45235</v>
      </c>
      <c r="I4" s="155">
        <f t="shared" si="0"/>
        <v>45236</v>
      </c>
      <c r="J4" s="155">
        <f t="shared" si="0"/>
        <v>45237</v>
      </c>
      <c r="K4" s="155">
        <f t="shared" si="0"/>
        <v>45238</v>
      </c>
      <c r="L4" s="155">
        <f t="shared" si="0"/>
        <v>45239</v>
      </c>
      <c r="M4" s="155">
        <f t="shared" si="0"/>
        <v>45240</v>
      </c>
      <c r="N4" s="155">
        <f t="shared" si="0"/>
        <v>45241</v>
      </c>
      <c r="O4" s="155">
        <f t="shared" si="0"/>
        <v>45242</v>
      </c>
      <c r="P4" s="155">
        <f t="shared" si="0"/>
        <v>45243</v>
      </c>
      <c r="Q4" s="155">
        <f t="shared" si="0"/>
        <v>45244</v>
      </c>
      <c r="R4" s="155">
        <f t="shared" si="0"/>
        <v>45245</v>
      </c>
      <c r="S4" s="155">
        <f t="shared" si="0"/>
        <v>45246</v>
      </c>
      <c r="T4" s="155">
        <f t="shared" si="0"/>
        <v>45247</v>
      </c>
      <c r="U4" s="155">
        <f t="shared" si="0"/>
        <v>45248</v>
      </c>
      <c r="V4" s="155">
        <f t="shared" si="0"/>
        <v>45249</v>
      </c>
      <c r="W4" s="155">
        <f t="shared" si="0"/>
        <v>45250</v>
      </c>
      <c r="X4" s="155">
        <f t="shared" si="0"/>
        <v>45251</v>
      </c>
      <c r="Y4" s="155">
        <f t="shared" si="0"/>
        <v>45252</v>
      </c>
      <c r="Z4" s="155">
        <f t="shared" si="0"/>
        <v>45253</v>
      </c>
      <c r="AA4" s="155">
        <f t="shared" si="0"/>
        <v>45254</v>
      </c>
      <c r="AB4" s="155">
        <f t="shared" si="0"/>
        <v>45255</v>
      </c>
      <c r="AC4" s="155">
        <f t="shared" si="0"/>
        <v>45256</v>
      </c>
      <c r="AD4" s="155">
        <f t="shared" si="0"/>
        <v>45257</v>
      </c>
      <c r="AE4" s="155">
        <f t="shared" si="0"/>
        <v>45258</v>
      </c>
      <c r="AF4" s="155">
        <f t="shared" si="0"/>
        <v>45259</v>
      </c>
      <c r="AG4" s="155">
        <f t="shared" si="0"/>
        <v>45260</v>
      </c>
      <c r="AH4" s="155">
        <f t="shared" si="0"/>
        <v>45261</v>
      </c>
      <c r="AI4" s="85" t="s">
        <v>8</v>
      </c>
      <c r="AJ4" s="137" t="s">
        <v>9</v>
      </c>
      <c r="AK4" s="137" t="s">
        <v>10</v>
      </c>
      <c r="AL4" s="137" t="s">
        <v>11</v>
      </c>
      <c r="AM4" s="137" t="s">
        <v>12</v>
      </c>
    </row>
    <row r="5" s="47" customFormat="1" ht="34.5" customHeight="1" spans="1:39">
      <c r="A5" s="156"/>
      <c r="B5" s="84"/>
      <c r="C5" s="123" t="s">
        <v>13</v>
      </c>
      <c r="D5" s="157">
        <f t="shared" ref="D5:AH5" si="1">D4</f>
        <v>45231</v>
      </c>
      <c r="E5" s="157">
        <f t="shared" si="1"/>
        <v>45232</v>
      </c>
      <c r="F5" s="157">
        <f t="shared" si="1"/>
        <v>45233</v>
      </c>
      <c r="G5" s="157">
        <f t="shared" si="1"/>
        <v>45234</v>
      </c>
      <c r="H5" s="157">
        <f t="shared" si="1"/>
        <v>45235</v>
      </c>
      <c r="I5" s="157">
        <f t="shared" si="1"/>
        <v>45236</v>
      </c>
      <c r="J5" s="157">
        <f t="shared" si="1"/>
        <v>45237</v>
      </c>
      <c r="K5" s="157">
        <f t="shared" si="1"/>
        <v>45238</v>
      </c>
      <c r="L5" s="157">
        <f t="shared" si="1"/>
        <v>45239</v>
      </c>
      <c r="M5" s="157">
        <f t="shared" si="1"/>
        <v>45240</v>
      </c>
      <c r="N5" s="157">
        <f t="shared" si="1"/>
        <v>45241</v>
      </c>
      <c r="O5" s="157">
        <f t="shared" si="1"/>
        <v>45242</v>
      </c>
      <c r="P5" s="157">
        <f t="shared" si="1"/>
        <v>45243</v>
      </c>
      <c r="Q5" s="157">
        <f t="shared" si="1"/>
        <v>45244</v>
      </c>
      <c r="R5" s="157">
        <f t="shared" si="1"/>
        <v>45245</v>
      </c>
      <c r="S5" s="157">
        <f t="shared" si="1"/>
        <v>45246</v>
      </c>
      <c r="T5" s="157">
        <f t="shared" si="1"/>
        <v>45247</v>
      </c>
      <c r="U5" s="157">
        <f t="shared" si="1"/>
        <v>45248</v>
      </c>
      <c r="V5" s="157">
        <f t="shared" si="1"/>
        <v>45249</v>
      </c>
      <c r="W5" s="157">
        <f t="shared" si="1"/>
        <v>45250</v>
      </c>
      <c r="X5" s="157">
        <f t="shared" si="1"/>
        <v>45251</v>
      </c>
      <c r="Y5" s="157">
        <f t="shared" si="1"/>
        <v>45252</v>
      </c>
      <c r="Z5" s="157">
        <f t="shared" si="1"/>
        <v>45253</v>
      </c>
      <c r="AA5" s="157">
        <f t="shared" si="1"/>
        <v>45254</v>
      </c>
      <c r="AB5" s="157">
        <f t="shared" si="1"/>
        <v>45255</v>
      </c>
      <c r="AC5" s="157">
        <f t="shared" si="1"/>
        <v>45256</v>
      </c>
      <c r="AD5" s="157">
        <f t="shared" si="1"/>
        <v>45257</v>
      </c>
      <c r="AE5" s="157">
        <f t="shared" si="1"/>
        <v>45258</v>
      </c>
      <c r="AF5" s="157">
        <f t="shared" si="1"/>
        <v>45259</v>
      </c>
      <c r="AG5" s="157">
        <f t="shared" si="1"/>
        <v>45260</v>
      </c>
      <c r="AH5" s="157">
        <f t="shared" si="1"/>
        <v>45261</v>
      </c>
      <c r="AI5" s="72"/>
      <c r="AJ5" s="138"/>
      <c r="AK5" s="138"/>
      <c r="AL5" s="138"/>
      <c r="AM5" s="138"/>
    </row>
    <row r="6" ht="30" customHeight="1" spans="1:39">
      <c r="A6" s="148" t="s">
        <v>334</v>
      </c>
      <c r="B6" s="82" t="s">
        <v>335</v>
      </c>
      <c r="C6" s="77" t="s">
        <v>17</v>
      </c>
      <c r="D6" s="146">
        <v>4</v>
      </c>
      <c r="E6" s="146">
        <v>4</v>
      </c>
      <c r="F6" s="146">
        <v>4</v>
      </c>
      <c r="G6" s="146">
        <v>4</v>
      </c>
      <c r="H6" s="146">
        <v>4</v>
      </c>
      <c r="I6" s="146">
        <v>4</v>
      </c>
      <c r="J6" s="146">
        <v>4</v>
      </c>
      <c r="K6" s="146">
        <v>4</v>
      </c>
      <c r="L6" s="146">
        <v>4</v>
      </c>
      <c r="M6" s="146">
        <v>4</v>
      </c>
      <c r="N6" s="146">
        <v>4</v>
      </c>
      <c r="O6" s="146">
        <v>3</v>
      </c>
      <c r="P6" s="146">
        <v>4</v>
      </c>
      <c r="Q6" s="146">
        <v>4</v>
      </c>
      <c r="R6" s="146">
        <v>4</v>
      </c>
      <c r="S6" s="146">
        <v>4</v>
      </c>
      <c r="T6" s="146">
        <v>4</v>
      </c>
      <c r="U6" s="146">
        <v>4</v>
      </c>
      <c r="V6" s="146">
        <v>4</v>
      </c>
      <c r="W6" s="146">
        <v>4</v>
      </c>
      <c r="X6" s="146">
        <v>4</v>
      </c>
      <c r="Y6" s="146">
        <v>4</v>
      </c>
      <c r="Z6" s="146">
        <v>4</v>
      </c>
      <c r="AA6" s="146">
        <v>2</v>
      </c>
      <c r="AB6" s="146">
        <v>4</v>
      </c>
      <c r="AC6" s="146" t="s">
        <v>21</v>
      </c>
      <c r="AD6" s="146">
        <v>4</v>
      </c>
      <c r="AE6" s="146">
        <v>4</v>
      </c>
      <c r="AF6" s="146">
        <v>4</v>
      </c>
      <c r="AG6" s="146">
        <v>4</v>
      </c>
      <c r="AH6" s="146"/>
      <c r="AI6" s="104"/>
      <c r="AJ6" s="105">
        <f>SUM(D6:F7,I6:M7,P6:T7,W6:AA7,AD6:AH7)/8</f>
        <v>21.75</v>
      </c>
      <c r="AK6" s="105">
        <f>SUM(D8:F8,I8:M8,P8:T8,W8:AA8,AD8:AH8)/8</f>
        <v>10.625</v>
      </c>
      <c r="AL6" s="105">
        <f>SUM(G6:H8,N6:O8,U6:V8,AB6:AC8)/8</f>
        <v>9.375</v>
      </c>
      <c r="AM6" s="105">
        <f>SUM(D6:AH8)/8+(AI6)/8</f>
        <v>41.75</v>
      </c>
    </row>
    <row r="7" ht="30" customHeight="1" spans="1:39">
      <c r="A7" s="148" t="s">
        <v>334</v>
      </c>
      <c r="B7" s="83"/>
      <c r="C7" s="77" t="s">
        <v>18</v>
      </c>
      <c r="D7" s="146">
        <v>4</v>
      </c>
      <c r="E7" s="146">
        <v>4</v>
      </c>
      <c r="F7" s="146">
        <v>4</v>
      </c>
      <c r="G7" s="146">
        <v>4</v>
      </c>
      <c r="H7" s="146">
        <v>4</v>
      </c>
      <c r="I7" s="146">
        <v>4</v>
      </c>
      <c r="J7" s="146">
        <v>4</v>
      </c>
      <c r="K7" s="146">
        <v>4</v>
      </c>
      <c r="L7" s="146">
        <v>4</v>
      </c>
      <c r="M7" s="146">
        <v>4</v>
      </c>
      <c r="N7" s="146">
        <v>4</v>
      </c>
      <c r="O7" s="146">
        <v>4</v>
      </c>
      <c r="P7" s="146">
        <v>4</v>
      </c>
      <c r="Q7" s="146">
        <v>4</v>
      </c>
      <c r="R7" s="146">
        <v>4</v>
      </c>
      <c r="S7" s="146">
        <v>4</v>
      </c>
      <c r="T7" s="146">
        <v>4</v>
      </c>
      <c r="U7" s="146">
        <v>4</v>
      </c>
      <c r="V7" s="146">
        <v>4</v>
      </c>
      <c r="W7" s="146">
        <v>4</v>
      </c>
      <c r="X7" s="146">
        <v>4</v>
      </c>
      <c r="Y7" s="146">
        <v>4</v>
      </c>
      <c r="Z7" s="146">
        <v>4</v>
      </c>
      <c r="AA7" s="146">
        <v>4</v>
      </c>
      <c r="AB7" s="146">
        <v>4</v>
      </c>
      <c r="AC7" s="146" t="s">
        <v>21</v>
      </c>
      <c r="AD7" s="146">
        <v>4</v>
      </c>
      <c r="AE7" s="146">
        <v>4</v>
      </c>
      <c r="AF7" s="146">
        <v>4</v>
      </c>
      <c r="AG7" s="146">
        <v>4</v>
      </c>
      <c r="AH7" s="146"/>
      <c r="AI7" s="106"/>
      <c r="AJ7" s="107"/>
      <c r="AK7" s="107"/>
      <c r="AL7" s="107"/>
      <c r="AM7" s="107"/>
    </row>
    <row r="8" ht="30" customHeight="1" spans="1:39">
      <c r="A8" s="148" t="s">
        <v>334</v>
      </c>
      <c r="B8" s="84"/>
      <c r="C8" s="81" t="s">
        <v>10</v>
      </c>
      <c r="D8" s="147">
        <v>3</v>
      </c>
      <c r="E8" s="147">
        <v>3</v>
      </c>
      <c r="F8" s="147">
        <v>0.5</v>
      </c>
      <c r="G8" s="147">
        <v>4.5</v>
      </c>
      <c r="H8" s="147">
        <v>3</v>
      </c>
      <c r="I8" s="147">
        <v>4</v>
      </c>
      <c r="J8" s="147">
        <v>5</v>
      </c>
      <c r="K8" s="147">
        <v>3</v>
      </c>
      <c r="L8" s="147">
        <v>4</v>
      </c>
      <c r="M8" s="147">
        <v>4</v>
      </c>
      <c r="N8" s="147">
        <v>4</v>
      </c>
      <c r="O8" s="147">
        <v>3</v>
      </c>
      <c r="P8" s="147">
        <v>6</v>
      </c>
      <c r="Q8" s="147">
        <v>6</v>
      </c>
      <c r="R8" s="147">
        <v>5</v>
      </c>
      <c r="S8" s="147">
        <v>5</v>
      </c>
      <c r="T8" s="147">
        <v>4</v>
      </c>
      <c r="U8" s="147">
        <v>4</v>
      </c>
      <c r="V8" s="147">
        <v>1</v>
      </c>
      <c r="W8" s="147">
        <v>5</v>
      </c>
      <c r="X8" s="147">
        <v>3</v>
      </c>
      <c r="Y8" s="147">
        <v>3</v>
      </c>
      <c r="Z8" s="147">
        <v>2</v>
      </c>
      <c r="AA8" s="147">
        <v>3</v>
      </c>
      <c r="AB8" s="146">
        <v>0.5</v>
      </c>
      <c r="AC8" s="146" t="s">
        <v>21</v>
      </c>
      <c r="AD8" s="147">
        <v>5.5</v>
      </c>
      <c r="AE8" s="147">
        <v>4</v>
      </c>
      <c r="AF8" s="147">
        <v>4</v>
      </c>
      <c r="AG8" s="147">
        <v>3</v>
      </c>
      <c r="AH8" s="147"/>
      <c r="AI8" s="108"/>
      <c r="AJ8" s="109"/>
      <c r="AK8" s="109"/>
      <c r="AL8" s="109"/>
      <c r="AM8" s="109"/>
    </row>
    <row r="9" ht="30" customHeight="1" spans="1:39">
      <c r="A9" s="29">
        <v>2309024</v>
      </c>
      <c r="B9" s="133" t="s">
        <v>336</v>
      </c>
      <c r="C9" s="77" t="s">
        <v>17</v>
      </c>
      <c r="D9" s="146">
        <v>4</v>
      </c>
      <c r="E9" s="146">
        <v>4</v>
      </c>
      <c r="F9" s="146">
        <v>4</v>
      </c>
      <c r="G9" s="146">
        <v>4</v>
      </c>
      <c r="H9" s="146">
        <v>4</v>
      </c>
      <c r="I9" s="146">
        <v>4</v>
      </c>
      <c r="J9" s="146">
        <v>4</v>
      </c>
      <c r="K9" s="146">
        <v>4</v>
      </c>
      <c r="L9" s="146">
        <v>4</v>
      </c>
      <c r="M9" s="146">
        <v>4</v>
      </c>
      <c r="N9" s="146">
        <v>4</v>
      </c>
      <c r="O9" s="146">
        <v>4</v>
      </c>
      <c r="P9" s="146">
        <v>4</v>
      </c>
      <c r="Q9" s="146">
        <v>4</v>
      </c>
      <c r="R9" s="146">
        <v>4</v>
      </c>
      <c r="S9" s="146">
        <v>3</v>
      </c>
      <c r="T9" s="146">
        <v>4</v>
      </c>
      <c r="U9" s="146">
        <v>4</v>
      </c>
      <c r="V9" s="146">
        <v>4</v>
      </c>
      <c r="W9" s="146">
        <v>4</v>
      </c>
      <c r="X9" s="146">
        <v>4</v>
      </c>
      <c r="Y9" s="146">
        <v>4</v>
      </c>
      <c r="Z9" s="146">
        <v>4</v>
      </c>
      <c r="AA9" s="146">
        <v>4</v>
      </c>
      <c r="AB9" s="146" t="s">
        <v>21</v>
      </c>
      <c r="AC9" s="146" t="s">
        <v>21</v>
      </c>
      <c r="AD9" s="146">
        <v>0</v>
      </c>
      <c r="AE9" s="146" t="s">
        <v>21</v>
      </c>
      <c r="AF9" s="146">
        <v>0</v>
      </c>
      <c r="AG9" s="146">
        <v>0</v>
      </c>
      <c r="AH9" s="146"/>
      <c r="AI9" s="104"/>
      <c r="AJ9" s="105">
        <f t="shared" ref="AJ9" si="2">SUM(D9:F10,I9:M10,P9:T10,W9:AA10,AD9:AH10)/8</f>
        <v>17.6875</v>
      </c>
      <c r="AK9" s="105">
        <f t="shared" ref="AK9" si="3">SUM(D11:F11,I11:M11,P11:T11,W11:AA11,AD11:AH11)/8</f>
        <v>3.4375</v>
      </c>
      <c r="AL9" s="105">
        <f t="shared" ref="AL9" si="4">SUM(G9:H11,N9:O11,U9:V11,AB9:AC11)/8</f>
        <v>6.625</v>
      </c>
      <c r="AM9" s="105">
        <f t="shared" ref="AM9" si="5">SUM(D9:AH11)/8+(AI9)/8</f>
        <v>27.75</v>
      </c>
    </row>
    <row r="10" ht="30" customHeight="1" spans="1:39">
      <c r="A10" s="29">
        <v>2309024</v>
      </c>
      <c r="B10" s="83"/>
      <c r="C10" s="77" t="s">
        <v>18</v>
      </c>
      <c r="D10" s="146">
        <v>4</v>
      </c>
      <c r="E10" s="146">
        <v>4</v>
      </c>
      <c r="F10" s="146">
        <v>4</v>
      </c>
      <c r="G10" s="146">
        <v>4</v>
      </c>
      <c r="H10" s="146">
        <v>4</v>
      </c>
      <c r="I10" s="146">
        <v>4</v>
      </c>
      <c r="J10" s="146">
        <v>4</v>
      </c>
      <c r="K10" s="146">
        <v>4</v>
      </c>
      <c r="L10" s="146">
        <v>4</v>
      </c>
      <c r="M10" s="146">
        <v>4</v>
      </c>
      <c r="N10" s="146">
        <v>4</v>
      </c>
      <c r="O10" s="146">
        <v>4</v>
      </c>
      <c r="P10" s="146">
        <v>4</v>
      </c>
      <c r="Q10" s="146">
        <v>4</v>
      </c>
      <c r="R10" s="146">
        <v>4</v>
      </c>
      <c r="S10" s="146">
        <v>4</v>
      </c>
      <c r="T10" s="146">
        <v>2.5</v>
      </c>
      <c r="U10" s="146">
        <v>4</v>
      </c>
      <c r="V10" s="146">
        <v>4</v>
      </c>
      <c r="W10" s="146">
        <v>4</v>
      </c>
      <c r="X10" s="146">
        <v>4</v>
      </c>
      <c r="Y10" s="146">
        <v>4</v>
      </c>
      <c r="Z10" s="146">
        <v>4</v>
      </c>
      <c r="AA10" s="146">
        <v>4</v>
      </c>
      <c r="AB10" s="146" t="s">
        <v>21</v>
      </c>
      <c r="AC10" s="146" t="s">
        <v>21</v>
      </c>
      <c r="AD10" s="146">
        <v>0</v>
      </c>
      <c r="AE10" s="146" t="s">
        <v>21</v>
      </c>
      <c r="AF10" s="146">
        <v>0</v>
      </c>
      <c r="AG10" s="146">
        <v>0</v>
      </c>
      <c r="AH10" s="146"/>
      <c r="AI10" s="106"/>
      <c r="AJ10" s="107"/>
      <c r="AK10" s="107"/>
      <c r="AL10" s="107"/>
      <c r="AM10" s="107"/>
    </row>
    <row r="11" ht="30" customHeight="1" spans="1:39">
      <c r="A11" s="29">
        <v>2309024</v>
      </c>
      <c r="B11" s="84"/>
      <c r="C11" s="81" t="s">
        <v>10</v>
      </c>
      <c r="D11" s="147">
        <v>0.5</v>
      </c>
      <c r="E11" s="147">
        <v>0.5</v>
      </c>
      <c r="F11" s="147">
        <v>0.5</v>
      </c>
      <c r="G11" s="147">
        <v>2.5</v>
      </c>
      <c r="H11" s="147">
        <v>0.5</v>
      </c>
      <c r="I11" s="147">
        <v>3</v>
      </c>
      <c r="J11" s="147">
        <v>0.5</v>
      </c>
      <c r="K11" s="147">
        <v>3</v>
      </c>
      <c r="L11" s="147">
        <v>3</v>
      </c>
      <c r="M11" s="147">
        <v>3</v>
      </c>
      <c r="N11" s="147">
        <v>0.5</v>
      </c>
      <c r="O11" s="147">
        <v>0.5</v>
      </c>
      <c r="P11" s="147">
        <v>0.5</v>
      </c>
      <c r="Q11" s="147">
        <v>0.5</v>
      </c>
      <c r="R11" s="147">
        <v>5</v>
      </c>
      <c r="S11" s="147">
        <v>5</v>
      </c>
      <c r="T11" s="147" t="s">
        <v>21</v>
      </c>
      <c r="U11" s="147">
        <v>0.5</v>
      </c>
      <c r="V11" s="147">
        <v>0.5</v>
      </c>
      <c r="W11" s="147">
        <v>0.5</v>
      </c>
      <c r="X11" s="147">
        <v>0.5</v>
      </c>
      <c r="Y11" s="147">
        <v>0.5</v>
      </c>
      <c r="Z11" s="147">
        <v>0.5</v>
      </c>
      <c r="AA11" s="147">
        <v>0.5</v>
      </c>
      <c r="AB11" s="146" t="s">
        <v>21</v>
      </c>
      <c r="AC11" s="146" t="s">
        <v>21</v>
      </c>
      <c r="AD11" s="147">
        <v>0</v>
      </c>
      <c r="AE11" s="147" t="s">
        <v>21</v>
      </c>
      <c r="AF11" s="147">
        <v>0</v>
      </c>
      <c r="AG11" s="147">
        <v>0</v>
      </c>
      <c r="AH11" s="147"/>
      <c r="AI11" s="108"/>
      <c r="AJ11" s="109"/>
      <c r="AK11" s="109"/>
      <c r="AL11" s="109"/>
      <c r="AM11" s="109"/>
    </row>
    <row r="12" ht="30" customHeight="1" spans="1:39">
      <c r="A12" s="29">
        <v>2309073</v>
      </c>
      <c r="B12" s="133" t="s">
        <v>337</v>
      </c>
      <c r="C12" s="77" t="s">
        <v>17</v>
      </c>
      <c r="D12" s="146">
        <v>4</v>
      </c>
      <c r="E12" s="146">
        <v>0</v>
      </c>
      <c r="F12" s="146">
        <v>4</v>
      </c>
      <c r="G12" s="146">
        <v>4</v>
      </c>
      <c r="H12" s="146">
        <v>4</v>
      </c>
      <c r="I12" s="146">
        <v>4</v>
      </c>
      <c r="J12" s="146">
        <v>4</v>
      </c>
      <c r="K12" s="146">
        <v>4</v>
      </c>
      <c r="L12" s="146">
        <v>4</v>
      </c>
      <c r="M12" s="146">
        <v>4</v>
      </c>
      <c r="N12" s="146">
        <v>4</v>
      </c>
      <c r="O12" s="146">
        <v>4</v>
      </c>
      <c r="P12" s="146">
        <v>4</v>
      </c>
      <c r="Q12" s="146">
        <v>4</v>
      </c>
      <c r="R12" s="146">
        <v>4</v>
      </c>
      <c r="S12" s="146" t="s">
        <v>21</v>
      </c>
      <c r="T12" s="146">
        <v>4</v>
      </c>
      <c r="U12" s="146">
        <v>4</v>
      </c>
      <c r="V12" s="146">
        <v>4</v>
      </c>
      <c r="W12" s="146">
        <v>4</v>
      </c>
      <c r="X12" s="146">
        <v>4</v>
      </c>
      <c r="Y12" s="146">
        <v>4</v>
      </c>
      <c r="Z12" s="146">
        <v>4</v>
      </c>
      <c r="AA12" s="146">
        <v>4</v>
      </c>
      <c r="AB12" s="146" t="s">
        <v>21</v>
      </c>
      <c r="AC12" s="146" t="s">
        <v>21</v>
      </c>
      <c r="AD12" s="146">
        <v>4</v>
      </c>
      <c r="AE12" s="146" t="s">
        <v>21</v>
      </c>
      <c r="AF12" s="146" t="s">
        <v>21</v>
      </c>
      <c r="AG12" s="146">
        <v>4</v>
      </c>
      <c r="AH12" s="146"/>
      <c r="AI12" s="104"/>
      <c r="AJ12" s="105">
        <f t="shared" ref="AJ12" si="6">SUM(D12:F13,I12:M13,P12:T13,W12:AA13,AD12:AH13)/8</f>
        <v>19</v>
      </c>
      <c r="AK12" s="105">
        <f t="shared" ref="AK12" si="7">SUM(D14:F14,I14:M14,P14:T14,W14:AA14,AD14:AH14)/8</f>
        <v>3.625</v>
      </c>
      <c r="AL12" s="105">
        <f t="shared" ref="AL12" si="8">SUM(G12:H14,N12:O14,U12:V14,AB12:AC14)/8</f>
        <v>6.625</v>
      </c>
      <c r="AM12" s="105">
        <f t="shared" ref="AM12" si="9">SUM(D12:AH14)/8+(AI12)/8</f>
        <v>29.25</v>
      </c>
    </row>
    <row r="13" ht="30" customHeight="1" spans="1:39">
      <c r="A13" s="29">
        <v>2309073</v>
      </c>
      <c r="B13" s="83"/>
      <c r="C13" s="77" t="s">
        <v>18</v>
      </c>
      <c r="D13" s="146">
        <v>4</v>
      </c>
      <c r="E13" s="146">
        <v>0</v>
      </c>
      <c r="F13" s="146">
        <v>4</v>
      </c>
      <c r="G13" s="146">
        <v>4</v>
      </c>
      <c r="H13" s="146">
        <v>4</v>
      </c>
      <c r="I13" s="146">
        <v>4</v>
      </c>
      <c r="J13" s="146">
        <v>4</v>
      </c>
      <c r="K13" s="146">
        <v>4</v>
      </c>
      <c r="L13" s="146">
        <v>4</v>
      </c>
      <c r="M13" s="146">
        <v>4</v>
      </c>
      <c r="N13" s="146">
        <v>4</v>
      </c>
      <c r="O13" s="146">
        <v>4</v>
      </c>
      <c r="P13" s="146">
        <v>4</v>
      </c>
      <c r="Q13" s="146">
        <v>4</v>
      </c>
      <c r="R13" s="146">
        <v>4</v>
      </c>
      <c r="S13" s="146">
        <v>4</v>
      </c>
      <c r="T13" s="146">
        <v>4</v>
      </c>
      <c r="U13" s="146">
        <v>4</v>
      </c>
      <c r="V13" s="146">
        <v>4</v>
      </c>
      <c r="W13" s="146">
        <v>4</v>
      </c>
      <c r="X13" s="146">
        <v>4</v>
      </c>
      <c r="Y13" s="146">
        <v>4</v>
      </c>
      <c r="Z13" s="146">
        <v>4</v>
      </c>
      <c r="AA13" s="146">
        <v>4</v>
      </c>
      <c r="AB13" s="146" t="s">
        <v>21</v>
      </c>
      <c r="AC13" s="146" t="s">
        <v>21</v>
      </c>
      <c r="AD13" s="146">
        <v>4</v>
      </c>
      <c r="AE13" s="146" t="s">
        <v>21</v>
      </c>
      <c r="AF13" s="146">
        <v>4</v>
      </c>
      <c r="AG13" s="146">
        <v>4</v>
      </c>
      <c r="AH13" s="146"/>
      <c r="AI13" s="106"/>
      <c r="AJ13" s="107"/>
      <c r="AK13" s="107"/>
      <c r="AL13" s="107"/>
      <c r="AM13" s="107"/>
    </row>
    <row r="14" ht="30" customHeight="1" spans="1:39">
      <c r="A14" s="29">
        <v>2309073</v>
      </c>
      <c r="B14" s="84"/>
      <c r="C14" s="81" t="s">
        <v>10</v>
      </c>
      <c r="D14" s="147">
        <v>0.5</v>
      </c>
      <c r="E14" s="147">
        <v>0</v>
      </c>
      <c r="F14" s="147">
        <v>0.5</v>
      </c>
      <c r="G14" s="147">
        <v>2.5</v>
      </c>
      <c r="H14" s="147">
        <v>0.5</v>
      </c>
      <c r="I14" s="147">
        <v>3</v>
      </c>
      <c r="J14" s="147">
        <v>0.5</v>
      </c>
      <c r="K14" s="147">
        <v>0.5</v>
      </c>
      <c r="L14" s="147">
        <v>3</v>
      </c>
      <c r="M14" s="147">
        <v>3</v>
      </c>
      <c r="N14" s="147">
        <v>0.5</v>
      </c>
      <c r="O14" s="147">
        <v>0.5</v>
      </c>
      <c r="P14" s="147">
        <v>0.5</v>
      </c>
      <c r="Q14" s="147">
        <v>0.5</v>
      </c>
      <c r="R14" s="147">
        <v>5</v>
      </c>
      <c r="S14" s="147">
        <v>3</v>
      </c>
      <c r="T14" s="147">
        <v>0.5</v>
      </c>
      <c r="U14" s="147">
        <v>0.5</v>
      </c>
      <c r="V14" s="147">
        <v>0.5</v>
      </c>
      <c r="W14" s="147">
        <v>0.5</v>
      </c>
      <c r="X14" s="147">
        <v>0.5</v>
      </c>
      <c r="Y14" s="147">
        <v>0.5</v>
      </c>
      <c r="Z14" s="147">
        <v>0.5</v>
      </c>
      <c r="AA14" s="147">
        <v>0.5</v>
      </c>
      <c r="AB14" s="146" t="s">
        <v>21</v>
      </c>
      <c r="AC14" s="146" t="s">
        <v>21</v>
      </c>
      <c r="AD14" s="147">
        <v>5</v>
      </c>
      <c r="AE14" s="147" t="s">
        <v>21</v>
      </c>
      <c r="AF14" s="147">
        <v>0.5</v>
      </c>
      <c r="AG14" s="147">
        <v>0.5</v>
      </c>
      <c r="AH14" s="147"/>
      <c r="AI14" s="108"/>
      <c r="AJ14" s="109"/>
      <c r="AK14" s="109"/>
      <c r="AL14" s="109"/>
      <c r="AM14" s="109"/>
    </row>
    <row r="15" ht="30" customHeight="1" spans="1:39">
      <c r="A15" s="29">
        <v>2309064</v>
      </c>
      <c r="B15" s="133" t="s">
        <v>338</v>
      </c>
      <c r="C15" s="77" t="s">
        <v>17</v>
      </c>
      <c r="D15" s="146">
        <v>4</v>
      </c>
      <c r="E15" s="146">
        <v>4</v>
      </c>
      <c r="F15" s="146">
        <v>4</v>
      </c>
      <c r="G15" s="146">
        <v>4</v>
      </c>
      <c r="H15" s="146">
        <v>4</v>
      </c>
      <c r="I15" s="146">
        <v>4</v>
      </c>
      <c r="J15" s="146">
        <v>4</v>
      </c>
      <c r="K15" s="146">
        <v>4</v>
      </c>
      <c r="L15" s="146">
        <v>4</v>
      </c>
      <c r="M15" s="146">
        <v>4</v>
      </c>
      <c r="N15" s="146">
        <v>4</v>
      </c>
      <c r="O15" s="146">
        <v>4</v>
      </c>
      <c r="P15" s="146">
        <v>4</v>
      </c>
      <c r="Q15" s="146">
        <v>4</v>
      </c>
      <c r="R15" s="146">
        <v>4</v>
      </c>
      <c r="S15" s="146" t="s">
        <v>21</v>
      </c>
      <c r="T15" s="146">
        <v>4</v>
      </c>
      <c r="U15" s="146">
        <v>4</v>
      </c>
      <c r="V15" s="146">
        <v>4</v>
      </c>
      <c r="W15" s="146">
        <v>4</v>
      </c>
      <c r="X15" s="146">
        <v>4</v>
      </c>
      <c r="Y15" s="146">
        <v>4</v>
      </c>
      <c r="Z15" s="146">
        <v>4</v>
      </c>
      <c r="AA15" s="146">
        <v>4</v>
      </c>
      <c r="AB15" s="146">
        <v>4</v>
      </c>
      <c r="AC15" s="146">
        <v>4</v>
      </c>
      <c r="AD15" s="146">
        <v>4</v>
      </c>
      <c r="AE15" s="146" t="s">
        <v>21</v>
      </c>
      <c r="AF15" s="146" t="s">
        <v>21</v>
      </c>
      <c r="AG15" s="146">
        <v>4</v>
      </c>
      <c r="AH15" s="146"/>
      <c r="AI15" s="104"/>
      <c r="AJ15" s="105">
        <f t="shared" ref="AJ15" si="10">SUM(D15:F16,I15:M16,P15:T16,W15:AA16,AD15:AH16)/8</f>
        <v>20</v>
      </c>
      <c r="AK15" s="105">
        <f t="shared" ref="AK15" si="11">SUM(D17:F17,I17:M17,P17:T17,W17:AA17,AD17:AH17)/8</f>
        <v>4</v>
      </c>
      <c r="AL15" s="105">
        <f t="shared" ref="AL15" si="12">SUM(G15:H17,N15:O17,U15:V17,AB15:AC17)/8</f>
        <v>10.3125</v>
      </c>
      <c r="AM15" s="105">
        <f t="shared" ref="AM15" si="13">SUM(D15:AH17)/8+(AI15)/8</f>
        <v>34.3125</v>
      </c>
    </row>
    <row r="16" ht="30" customHeight="1" spans="1:39">
      <c r="A16" s="29">
        <v>2309064</v>
      </c>
      <c r="B16" s="83"/>
      <c r="C16" s="77" t="s">
        <v>18</v>
      </c>
      <c r="D16" s="146">
        <v>4</v>
      </c>
      <c r="E16" s="146">
        <v>4</v>
      </c>
      <c r="F16" s="146">
        <v>4</v>
      </c>
      <c r="G16" s="146">
        <v>4</v>
      </c>
      <c r="H16" s="146">
        <v>4</v>
      </c>
      <c r="I16" s="146">
        <v>4</v>
      </c>
      <c r="J16" s="146">
        <v>4</v>
      </c>
      <c r="K16" s="146">
        <v>4</v>
      </c>
      <c r="L16" s="146">
        <v>4</v>
      </c>
      <c r="M16" s="146">
        <v>4</v>
      </c>
      <c r="N16" s="146">
        <v>4</v>
      </c>
      <c r="O16" s="146">
        <v>4</v>
      </c>
      <c r="P16" s="146">
        <v>4</v>
      </c>
      <c r="Q16" s="146">
        <v>4</v>
      </c>
      <c r="R16" s="146">
        <v>4</v>
      </c>
      <c r="S16" s="146">
        <v>4</v>
      </c>
      <c r="T16" s="146">
        <v>4</v>
      </c>
      <c r="U16" s="146">
        <v>4</v>
      </c>
      <c r="V16" s="146">
        <v>4</v>
      </c>
      <c r="W16" s="146">
        <v>4</v>
      </c>
      <c r="X16" s="146">
        <v>4</v>
      </c>
      <c r="Y16" s="146">
        <v>4</v>
      </c>
      <c r="Z16" s="146">
        <v>4</v>
      </c>
      <c r="AA16" s="146">
        <v>4</v>
      </c>
      <c r="AB16" s="146">
        <v>4</v>
      </c>
      <c r="AC16" s="146">
        <v>4</v>
      </c>
      <c r="AD16" s="146">
        <v>4</v>
      </c>
      <c r="AE16" s="146" t="s">
        <v>21</v>
      </c>
      <c r="AF16" s="146">
        <v>4</v>
      </c>
      <c r="AG16" s="146">
        <v>4</v>
      </c>
      <c r="AH16" s="146"/>
      <c r="AI16" s="106"/>
      <c r="AJ16" s="107"/>
      <c r="AK16" s="107"/>
      <c r="AL16" s="107"/>
      <c r="AM16" s="107"/>
    </row>
    <row r="17" ht="30" customHeight="1" spans="1:39">
      <c r="A17" s="29">
        <v>2309064</v>
      </c>
      <c r="B17" s="84"/>
      <c r="C17" s="81" t="s">
        <v>10</v>
      </c>
      <c r="D17" s="147">
        <v>0.5</v>
      </c>
      <c r="E17" s="147">
        <v>0.5</v>
      </c>
      <c r="F17" s="147">
        <v>0.5</v>
      </c>
      <c r="G17" s="147">
        <v>4</v>
      </c>
      <c r="H17" s="147">
        <v>0.5</v>
      </c>
      <c r="I17" s="147">
        <v>3</v>
      </c>
      <c r="J17" s="147">
        <v>0.5</v>
      </c>
      <c r="K17" s="147">
        <v>3</v>
      </c>
      <c r="L17" s="147">
        <v>3</v>
      </c>
      <c r="M17" s="147">
        <v>3</v>
      </c>
      <c r="N17" s="147">
        <v>0.5</v>
      </c>
      <c r="O17" s="147">
        <v>0.5</v>
      </c>
      <c r="P17" s="147">
        <v>0.5</v>
      </c>
      <c r="Q17" s="147">
        <v>0.5</v>
      </c>
      <c r="R17" s="147">
        <v>5</v>
      </c>
      <c r="S17" s="147">
        <v>3</v>
      </c>
      <c r="T17" s="147">
        <v>0.5</v>
      </c>
      <c r="U17" s="147">
        <v>0.5</v>
      </c>
      <c r="V17" s="147">
        <v>0.5</v>
      </c>
      <c r="W17" s="147">
        <v>0.5</v>
      </c>
      <c r="X17" s="147">
        <v>0.5</v>
      </c>
      <c r="Y17" s="147">
        <v>0.5</v>
      </c>
      <c r="Z17" s="147">
        <v>0.5</v>
      </c>
      <c r="AA17" s="147">
        <v>0.5</v>
      </c>
      <c r="AB17" s="146">
        <v>6</v>
      </c>
      <c r="AC17" s="146">
        <v>6</v>
      </c>
      <c r="AD17" s="147">
        <v>5</v>
      </c>
      <c r="AE17" s="147" t="s">
        <v>21</v>
      </c>
      <c r="AF17" s="147">
        <v>0.5</v>
      </c>
      <c r="AG17" s="147">
        <v>0.5</v>
      </c>
      <c r="AH17" s="147"/>
      <c r="AI17" s="108"/>
      <c r="AJ17" s="109"/>
      <c r="AK17" s="109"/>
      <c r="AL17" s="109"/>
      <c r="AM17" s="109"/>
    </row>
    <row r="18" ht="30" customHeight="1" spans="1:39">
      <c r="A18" s="29">
        <v>2309113</v>
      </c>
      <c r="B18" s="133" t="s">
        <v>339</v>
      </c>
      <c r="C18" s="77" t="s">
        <v>17</v>
      </c>
      <c r="D18" s="146">
        <v>4</v>
      </c>
      <c r="E18" s="146">
        <v>4</v>
      </c>
      <c r="F18" s="146">
        <v>4</v>
      </c>
      <c r="G18" s="146">
        <v>4</v>
      </c>
      <c r="H18" s="146">
        <v>4</v>
      </c>
      <c r="I18" s="146">
        <v>4</v>
      </c>
      <c r="J18" s="146">
        <v>4</v>
      </c>
      <c r="K18" s="146">
        <v>4</v>
      </c>
      <c r="L18" s="146">
        <v>4</v>
      </c>
      <c r="M18" s="146">
        <v>4</v>
      </c>
      <c r="N18" s="146">
        <v>4</v>
      </c>
      <c r="O18" s="146">
        <v>4</v>
      </c>
      <c r="P18" s="146">
        <v>4</v>
      </c>
      <c r="Q18" s="146">
        <v>4</v>
      </c>
      <c r="R18" s="146">
        <v>4</v>
      </c>
      <c r="S18" s="146">
        <v>0</v>
      </c>
      <c r="T18" s="146">
        <v>4</v>
      </c>
      <c r="U18" s="146">
        <v>4</v>
      </c>
      <c r="V18" s="146">
        <v>4</v>
      </c>
      <c r="W18" s="146">
        <v>4</v>
      </c>
      <c r="X18" s="146">
        <v>4</v>
      </c>
      <c r="Y18" s="146">
        <v>4</v>
      </c>
      <c r="Z18" s="146">
        <v>4</v>
      </c>
      <c r="AA18" s="146">
        <v>4</v>
      </c>
      <c r="AB18" s="146" t="s">
        <v>21</v>
      </c>
      <c r="AC18" s="146" t="s">
        <v>21</v>
      </c>
      <c r="AD18" s="146">
        <v>4</v>
      </c>
      <c r="AE18" s="146" t="s">
        <v>21</v>
      </c>
      <c r="AF18" s="146">
        <v>2.5</v>
      </c>
      <c r="AG18" s="146">
        <v>4</v>
      </c>
      <c r="AH18" s="146"/>
      <c r="AI18" s="104"/>
      <c r="AJ18" s="105">
        <f t="shared" ref="AJ18" si="14">SUM(D18:F19,I18:M19,P18:T19,W18:AA19,AD18:AH19)/8</f>
        <v>19.8125</v>
      </c>
      <c r="AK18" s="105">
        <f t="shared" ref="AK18" si="15">SUM(D20:F20,I20:M20,P20:T20,W20:AA20,AD20:AH20)/8</f>
        <v>4.3125</v>
      </c>
      <c r="AL18" s="105">
        <f t="shared" ref="AL18" si="16">SUM(G18:H20,N18:O20,U18:V20,AB18:AC20)/8</f>
        <v>6.625</v>
      </c>
      <c r="AM18" s="105">
        <f t="shared" ref="AM18" si="17">SUM(D18:AH20)/8+(AI18)/8</f>
        <v>30.75</v>
      </c>
    </row>
    <row r="19" ht="30" customHeight="1" spans="1:39">
      <c r="A19" s="29">
        <v>2309113</v>
      </c>
      <c r="B19" s="83"/>
      <c r="C19" s="77" t="s">
        <v>18</v>
      </c>
      <c r="D19" s="146">
        <v>4</v>
      </c>
      <c r="E19" s="146">
        <v>4</v>
      </c>
      <c r="F19" s="146">
        <v>4</v>
      </c>
      <c r="G19" s="146">
        <v>4</v>
      </c>
      <c r="H19" s="146">
        <v>4</v>
      </c>
      <c r="I19" s="146">
        <v>4</v>
      </c>
      <c r="J19" s="146">
        <v>4</v>
      </c>
      <c r="K19" s="146">
        <v>4</v>
      </c>
      <c r="L19" s="146">
        <v>4</v>
      </c>
      <c r="M19" s="146">
        <v>4</v>
      </c>
      <c r="N19" s="146">
        <v>4</v>
      </c>
      <c r="O19" s="146">
        <v>4</v>
      </c>
      <c r="P19" s="146">
        <v>4</v>
      </c>
      <c r="Q19" s="146">
        <v>4</v>
      </c>
      <c r="R19" s="146">
        <v>4</v>
      </c>
      <c r="S19" s="146">
        <v>0</v>
      </c>
      <c r="T19" s="146">
        <v>4</v>
      </c>
      <c r="U19" s="146">
        <v>4</v>
      </c>
      <c r="V19" s="146">
        <v>4</v>
      </c>
      <c r="W19" s="146">
        <v>4</v>
      </c>
      <c r="X19" s="146">
        <v>4</v>
      </c>
      <c r="Y19" s="146">
        <v>4</v>
      </c>
      <c r="Z19" s="146">
        <v>4</v>
      </c>
      <c r="AA19" s="146">
        <v>4</v>
      </c>
      <c r="AB19" s="146" t="s">
        <v>21</v>
      </c>
      <c r="AC19" s="146" t="s">
        <v>21</v>
      </c>
      <c r="AD19" s="146">
        <v>4</v>
      </c>
      <c r="AE19" s="146" t="s">
        <v>21</v>
      </c>
      <c r="AF19" s="146">
        <v>4</v>
      </c>
      <c r="AG19" s="146">
        <v>4</v>
      </c>
      <c r="AH19" s="146"/>
      <c r="AI19" s="106"/>
      <c r="AJ19" s="107"/>
      <c r="AK19" s="107"/>
      <c r="AL19" s="107"/>
      <c r="AM19" s="107"/>
    </row>
    <row r="20" ht="30" customHeight="1" spans="1:39">
      <c r="A20" s="29">
        <v>2309113</v>
      </c>
      <c r="B20" s="84"/>
      <c r="C20" s="81" t="s">
        <v>10</v>
      </c>
      <c r="D20" s="147">
        <v>0.5</v>
      </c>
      <c r="E20" s="147">
        <v>0.5</v>
      </c>
      <c r="F20" s="147">
        <v>0.5</v>
      </c>
      <c r="G20" s="147">
        <v>2.5</v>
      </c>
      <c r="H20" s="147">
        <v>0.5</v>
      </c>
      <c r="I20" s="147">
        <v>3</v>
      </c>
      <c r="J20" s="147">
        <v>0.5</v>
      </c>
      <c r="K20" s="147">
        <v>3</v>
      </c>
      <c r="L20" s="147">
        <v>3</v>
      </c>
      <c r="M20" s="147">
        <v>3</v>
      </c>
      <c r="N20" s="147">
        <v>0.5</v>
      </c>
      <c r="O20" s="147">
        <v>0.5</v>
      </c>
      <c r="P20" s="147">
        <v>6</v>
      </c>
      <c r="Q20" s="147">
        <v>0.5</v>
      </c>
      <c r="R20" s="147">
        <v>5</v>
      </c>
      <c r="S20" s="147">
        <v>0</v>
      </c>
      <c r="T20" s="147">
        <v>0.5</v>
      </c>
      <c r="U20" s="147">
        <v>0.5</v>
      </c>
      <c r="V20" s="147">
        <v>0.5</v>
      </c>
      <c r="W20" s="147">
        <v>0.5</v>
      </c>
      <c r="X20" s="147">
        <v>0.5</v>
      </c>
      <c r="Y20" s="147">
        <v>0.5</v>
      </c>
      <c r="Z20" s="147">
        <v>0.5</v>
      </c>
      <c r="AA20" s="147">
        <v>0.5</v>
      </c>
      <c r="AB20" s="146" t="s">
        <v>21</v>
      </c>
      <c r="AC20" s="146" t="s">
        <v>21</v>
      </c>
      <c r="AD20" s="147">
        <v>5</v>
      </c>
      <c r="AE20" s="147" t="s">
        <v>21</v>
      </c>
      <c r="AF20" s="147">
        <v>0.5</v>
      </c>
      <c r="AG20" s="147">
        <v>0.5</v>
      </c>
      <c r="AH20" s="147"/>
      <c r="AI20" s="108"/>
      <c r="AJ20" s="109"/>
      <c r="AK20" s="109"/>
      <c r="AL20" s="109"/>
      <c r="AM20" s="109"/>
    </row>
    <row r="21" ht="30" customHeight="1" spans="1:39">
      <c r="A21" s="29">
        <v>2309167</v>
      </c>
      <c r="B21" s="133" t="s">
        <v>340</v>
      </c>
      <c r="C21" s="77" t="s">
        <v>17</v>
      </c>
      <c r="D21" s="146">
        <v>4</v>
      </c>
      <c r="E21" s="146">
        <v>4</v>
      </c>
      <c r="F21" s="146">
        <v>4</v>
      </c>
      <c r="G21" s="146">
        <v>4</v>
      </c>
      <c r="H21" s="146">
        <v>4</v>
      </c>
      <c r="I21" s="146">
        <v>4</v>
      </c>
      <c r="J21" s="146">
        <v>4</v>
      </c>
      <c r="K21" s="146">
        <v>4</v>
      </c>
      <c r="L21" s="146">
        <v>4</v>
      </c>
      <c r="M21" s="146">
        <v>4</v>
      </c>
      <c r="N21" s="146">
        <v>4</v>
      </c>
      <c r="O21" s="146">
        <v>4</v>
      </c>
      <c r="P21" s="146">
        <v>4</v>
      </c>
      <c r="Q21" s="146">
        <v>4</v>
      </c>
      <c r="R21" s="146">
        <v>4</v>
      </c>
      <c r="S21" s="146">
        <v>3</v>
      </c>
      <c r="T21" s="146">
        <v>4</v>
      </c>
      <c r="U21" s="146">
        <v>4</v>
      </c>
      <c r="V21" s="146">
        <v>4</v>
      </c>
      <c r="W21" s="146">
        <v>4</v>
      </c>
      <c r="X21" s="146">
        <v>4</v>
      </c>
      <c r="Y21" s="146">
        <v>4</v>
      </c>
      <c r="Z21" s="146">
        <v>4</v>
      </c>
      <c r="AA21" s="146">
        <v>4</v>
      </c>
      <c r="AB21" s="146">
        <v>4</v>
      </c>
      <c r="AC21" s="146" t="s">
        <v>21</v>
      </c>
      <c r="AD21" s="146">
        <v>4</v>
      </c>
      <c r="AE21" s="146">
        <v>4</v>
      </c>
      <c r="AF21" s="146">
        <v>2.5</v>
      </c>
      <c r="AG21" s="146">
        <v>4</v>
      </c>
      <c r="AH21" s="146"/>
      <c r="AI21" s="104"/>
      <c r="AJ21" s="105">
        <f t="shared" ref="AJ21" si="18">SUM(D21:F22,I21:M22,P21:T22,W21:AA22,AD21:AH22)/8</f>
        <v>21.6875</v>
      </c>
      <c r="AK21" s="105">
        <f t="shared" ref="AK21" si="19">SUM(D23:F23,I23:M23,P23:T23,W23:AA23,AD23:AH23)/8</f>
        <v>6.125</v>
      </c>
      <c r="AL21" s="105">
        <f t="shared" ref="AL21" si="20">SUM(G21:H23,N21:O23,U21:V23,AB21:AC23)/8</f>
        <v>7.6875</v>
      </c>
      <c r="AM21" s="105">
        <f t="shared" ref="AM21" si="21">SUM(D21:AH23)/8+(AI21)/8</f>
        <v>35.5</v>
      </c>
    </row>
    <row r="22" ht="30" customHeight="1" spans="1:39">
      <c r="A22" s="29">
        <v>2309167</v>
      </c>
      <c r="B22" s="83"/>
      <c r="C22" s="77" t="s">
        <v>18</v>
      </c>
      <c r="D22" s="146">
        <v>4</v>
      </c>
      <c r="E22" s="146">
        <v>4</v>
      </c>
      <c r="F22" s="146">
        <v>4</v>
      </c>
      <c r="G22" s="146">
        <v>4</v>
      </c>
      <c r="H22" s="146">
        <v>4</v>
      </c>
      <c r="I22" s="146">
        <v>4</v>
      </c>
      <c r="J22" s="146">
        <v>4</v>
      </c>
      <c r="K22" s="146">
        <v>4</v>
      </c>
      <c r="L22" s="146">
        <v>4</v>
      </c>
      <c r="M22" s="146">
        <v>4</v>
      </c>
      <c r="N22" s="146">
        <v>4</v>
      </c>
      <c r="O22" s="146">
        <v>4</v>
      </c>
      <c r="P22" s="146">
        <v>4</v>
      </c>
      <c r="Q22" s="146">
        <v>4</v>
      </c>
      <c r="R22" s="146">
        <v>4</v>
      </c>
      <c r="S22" s="146">
        <v>4</v>
      </c>
      <c r="T22" s="146">
        <v>4</v>
      </c>
      <c r="U22" s="146">
        <v>4</v>
      </c>
      <c r="V22" s="146">
        <v>4</v>
      </c>
      <c r="W22" s="146">
        <v>4</v>
      </c>
      <c r="X22" s="146">
        <v>4</v>
      </c>
      <c r="Y22" s="146">
        <v>4</v>
      </c>
      <c r="Z22" s="146">
        <v>4</v>
      </c>
      <c r="AA22" s="146">
        <v>4</v>
      </c>
      <c r="AB22" s="146">
        <v>4</v>
      </c>
      <c r="AC22" s="146" t="s">
        <v>21</v>
      </c>
      <c r="AD22" s="146">
        <v>4</v>
      </c>
      <c r="AE22" s="146">
        <v>4</v>
      </c>
      <c r="AF22" s="146">
        <v>4</v>
      </c>
      <c r="AG22" s="146">
        <v>4</v>
      </c>
      <c r="AH22" s="146"/>
      <c r="AI22" s="106"/>
      <c r="AJ22" s="107"/>
      <c r="AK22" s="107"/>
      <c r="AL22" s="107"/>
      <c r="AM22" s="107"/>
    </row>
    <row r="23" ht="30" customHeight="1" spans="1:39">
      <c r="A23" s="29">
        <v>2309167</v>
      </c>
      <c r="B23" s="84"/>
      <c r="C23" s="81" t="s">
        <v>10</v>
      </c>
      <c r="D23" s="147">
        <v>0.5</v>
      </c>
      <c r="E23" s="147">
        <v>0.5</v>
      </c>
      <c r="F23" s="147">
        <v>0.5</v>
      </c>
      <c r="G23" s="147">
        <v>2.5</v>
      </c>
      <c r="H23" s="147">
        <v>0.5</v>
      </c>
      <c r="I23" s="147">
        <v>3</v>
      </c>
      <c r="J23" s="147">
        <v>0.5</v>
      </c>
      <c r="K23" s="147">
        <v>3</v>
      </c>
      <c r="L23" s="147">
        <v>3</v>
      </c>
      <c r="M23" s="147">
        <v>3</v>
      </c>
      <c r="N23" s="147">
        <v>0.5</v>
      </c>
      <c r="O23" s="147">
        <v>0.5</v>
      </c>
      <c r="P23" s="147">
        <v>6</v>
      </c>
      <c r="Q23" s="147">
        <v>6</v>
      </c>
      <c r="R23" s="147">
        <v>5</v>
      </c>
      <c r="S23" s="147">
        <v>3</v>
      </c>
      <c r="T23" s="147">
        <v>0.5</v>
      </c>
      <c r="U23" s="147">
        <v>0.5</v>
      </c>
      <c r="V23" s="147">
        <v>0.5</v>
      </c>
      <c r="W23" s="147">
        <v>5</v>
      </c>
      <c r="X23" s="147">
        <v>0.5</v>
      </c>
      <c r="Y23" s="147">
        <v>0.5</v>
      </c>
      <c r="Z23" s="147">
        <v>0.5</v>
      </c>
      <c r="AA23" s="147">
        <v>0.5</v>
      </c>
      <c r="AB23" s="146">
        <v>0.5</v>
      </c>
      <c r="AC23" s="146" t="s">
        <v>21</v>
      </c>
      <c r="AD23" s="147">
        <v>5</v>
      </c>
      <c r="AE23" s="147">
        <v>1.5</v>
      </c>
      <c r="AF23" s="147">
        <v>0.5</v>
      </c>
      <c r="AG23" s="147">
        <v>0.5</v>
      </c>
      <c r="AH23" s="147"/>
      <c r="AI23" s="108"/>
      <c r="AJ23" s="109"/>
      <c r="AK23" s="109"/>
      <c r="AL23" s="109"/>
      <c r="AM23" s="109"/>
    </row>
    <row r="24" ht="30" customHeight="1" spans="1:39">
      <c r="A24" s="29">
        <v>2309230</v>
      </c>
      <c r="B24" s="133" t="s">
        <v>341</v>
      </c>
      <c r="C24" s="77" t="s">
        <v>17</v>
      </c>
      <c r="D24" s="146">
        <v>4</v>
      </c>
      <c r="E24" s="146">
        <v>4</v>
      </c>
      <c r="F24" s="146">
        <v>4</v>
      </c>
      <c r="G24" s="146">
        <v>4</v>
      </c>
      <c r="H24" s="146">
        <v>4</v>
      </c>
      <c r="I24" s="146">
        <v>4</v>
      </c>
      <c r="J24" s="146">
        <v>4</v>
      </c>
      <c r="K24" s="146">
        <v>4</v>
      </c>
      <c r="L24" s="146">
        <v>4</v>
      </c>
      <c r="M24" s="146">
        <v>4</v>
      </c>
      <c r="N24" s="146">
        <v>4</v>
      </c>
      <c r="O24" s="146">
        <v>4</v>
      </c>
      <c r="P24" s="146">
        <v>4</v>
      </c>
      <c r="Q24" s="146">
        <v>4</v>
      </c>
      <c r="R24" s="146">
        <v>4</v>
      </c>
      <c r="S24" s="146">
        <v>4</v>
      </c>
      <c r="T24" s="146">
        <v>4</v>
      </c>
      <c r="U24" s="146">
        <v>4</v>
      </c>
      <c r="V24" s="146">
        <v>4</v>
      </c>
      <c r="W24" s="146">
        <v>4</v>
      </c>
      <c r="X24" s="146">
        <v>4</v>
      </c>
      <c r="Y24" s="146">
        <v>4</v>
      </c>
      <c r="Z24" s="146">
        <v>0</v>
      </c>
      <c r="AA24" s="146">
        <v>0</v>
      </c>
      <c r="AB24" s="146" t="s">
        <v>21</v>
      </c>
      <c r="AC24" s="146" t="s">
        <v>21</v>
      </c>
      <c r="AD24" s="146">
        <v>4</v>
      </c>
      <c r="AE24" s="146" t="s">
        <v>21</v>
      </c>
      <c r="AF24" s="146">
        <v>4</v>
      </c>
      <c r="AG24" s="146">
        <v>4</v>
      </c>
      <c r="AH24" s="146"/>
      <c r="AI24" s="104"/>
      <c r="AJ24" s="105">
        <f t="shared" ref="AJ24" si="22">SUM(D24:F25,I24:M25,P24:T25,W24:AA25,AD24:AH25)/8</f>
        <v>19</v>
      </c>
      <c r="AK24" s="105">
        <f t="shared" ref="AK24" si="23">SUM(D26:F26,I26:M26,P26:T26,W26:AA26,AD26:AH26)/8</f>
        <v>5.25</v>
      </c>
      <c r="AL24" s="105">
        <f t="shared" ref="AL24" si="24">SUM(G24:H26,N24:O26,U24:V26,AB24:AC26)/8</f>
        <v>6.625</v>
      </c>
      <c r="AM24" s="105">
        <f t="shared" ref="AM24" si="25">SUM(D24:AH26)/8+(AI24)/8</f>
        <v>30.875</v>
      </c>
    </row>
    <row r="25" ht="30" customHeight="1" spans="1:39">
      <c r="A25" s="29">
        <v>2309230</v>
      </c>
      <c r="B25" s="83"/>
      <c r="C25" s="77" t="s">
        <v>18</v>
      </c>
      <c r="D25" s="146">
        <v>4</v>
      </c>
      <c r="E25" s="146">
        <v>4</v>
      </c>
      <c r="F25" s="146">
        <v>4</v>
      </c>
      <c r="G25" s="146">
        <v>4</v>
      </c>
      <c r="H25" s="146">
        <v>4</v>
      </c>
      <c r="I25" s="146">
        <v>4</v>
      </c>
      <c r="J25" s="146">
        <v>4</v>
      </c>
      <c r="K25" s="146">
        <v>4</v>
      </c>
      <c r="L25" s="146">
        <v>4</v>
      </c>
      <c r="M25" s="146">
        <v>4</v>
      </c>
      <c r="N25" s="146">
        <v>4</v>
      </c>
      <c r="O25" s="146">
        <v>4</v>
      </c>
      <c r="P25" s="146">
        <v>4</v>
      </c>
      <c r="Q25" s="146">
        <v>4</v>
      </c>
      <c r="R25" s="146">
        <v>4</v>
      </c>
      <c r="S25" s="146">
        <v>4</v>
      </c>
      <c r="T25" s="146">
        <v>4</v>
      </c>
      <c r="U25" s="146">
        <v>4</v>
      </c>
      <c r="V25" s="146">
        <v>4</v>
      </c>
      <c r="W25" s="146">
        <v>4</v>
      </c>
      <c r="X25" s="146">
        <v>4</v>
      </c>
      <c r="Y25" s="146">
        <v>4</v>
      </c>
      <c r="Z25" s="146">
        <v>0</v>
      </c>
      <c r="AA25" s="146">
        <v>0</v>
      </c>
      <c r="AB25" s="146" t="s">
        <v>21</v>
      </c>
      <c r="AC25" s="146" t="s">
        <v>21</v>
      </c>
      <c r="AD25" s="146">
        <v>4</v>
      </c>
      <c r="AE25" s="146" t="s">
        <v>21</v>
      </c>
      <c r="AF25" s="146">
        <v>4</v>
      </c>
      <c r="AG25" s="146">
        <v>4</v>
      </c>
      <c r="AH25" s="146"/>
      <c r="AI25" s="106"/>
      <c r="AJ25" s="107"/>
      <c r="AK25" s="107"/>
      <c r="AL25" s="107"/>
      <c r="AM25" s="107"/>
    </row>
    <row r="26" ht="30" customHeight="1" spans="1:39">
      <c r="A26" s="29">
        <v>2309230</v>
      </c>
      <c r="B26" s="84"/>
      <c r="C26" s="81" t="s">
        <v>10</v>
      </c>
      <c r="D26" s="147">
        <v>0.5</v>
      </c>
      <c r="E26" s="147">
        <v>0.5</v>
      </c>
      <c r="F26" s="147">
        <v>0.5</v>
      </c>
      <c r="G26" s="147">
        <v>2.5</v>
      </c>
      <c r="H26" s="147">
        <v>0.5</v>
      </c>
      <c r="I26" s="147">
        <v>3</v>
      </c>
      <c r="J26" s="147">
        <v>0.5</v>
      </c>
      <c r="K26" s="147">
        <v>3</v>
      </c>
      <c r="L26" s="147">
        <v>3</v>
      </c>
      <c r="M26" s="147">
        <v>3</v>
      </c>
      <c r="N26" s="147">
        <v>0.5</v>
      </c>
      <c r="O26" s="147">
        <v>0.5</v>
      </c>
      <c r="P26" s="147">
        <v>6</v>
      </c>
      <c r="Q26" s="147">
        <v>6</v>
      </c>
      <c r="R26" s="147">
        <v>5</v>
      </c>
      <c r="S26" s="147">
        <v>3</v>
      </c>
      <c r="T26" s="147">
        <v>0.5</v>
      </c>
      <c r="U26" s="147">
        <v>0.5</v>
      </c>
      <c r="V26" s="147">
        <v>0.5</v>
      </c>
      <c r="W26" s="147">
        <v>0.5</v>
      </c>
      <c r="X26" s="147">
        <v>0.5</v>
      </c>
      <c r="Y26" s="147">
        <v>0.5</v>
      </c>
      <c r="Z26" s="147">
        <v>0</v>
      </c>
      <c r="AA26" s="147">
        <v>0</v>
      </c>
      <c r="AB26" s="146" t="s">
        <v>21</v>
      </c>
      <c r="AC26" s="146" t="s">
        <v>21</v>
      </c>
      <c r="AD26" s="147">
        <v>5</v>
      </c>
      <c r="AE26" s="147" t="s">
        <v>21</v>
      </c>
      <c r="AF26" s="147">
        <v>0.5</v>
      </c>
      <c r="AG26" s="147">
        <v>0.5</v>
      </c>
      <c r="AH26" s="147"/>
      <c r="AI26" s="108"/>
      <c r="AJ26" s="109"/>
      <c r="AK26" s="109"/>
      <c r="AL26" s="109"/>
      <c r="AM26" s="109"/>
    </row>
    <row r="27" ht="30" customHeight="1" spans="1:39">
      <c r="A27" s="29">
        <v>2309366</v>
      </c>
      <c r="B27" s="133" t="s">
        <v>342</v>
      </c>
      <c r="C27" s="77" t="s">
        <v>17</v>
      </c>
      <c r="D27" s="146">
        <v>4</v>
      </c>
      <c r="E27" s="146">
        <v>4</v>
      </c>
      <c r="F27" s="146">
        <v>4</v>
      </c>
      <c r="G27" s="146">
        <v>4</v>
      </c>
      <c r="H27" s="146">
        <v>4</v>
      </c>
      <c r="I27" s="146">
        <v>4</v>
      </c>
      <c r="J27" s="146">
        <v>4</v>
      </c>
      <c r="K27" s="146">
        <v>4</v>
      </c>
      <c r="L27" s="146">
        <v>4</v>
      </c>
      <c r="M27" s="146">
        <v>4</v>
      </c>
      <c r="N27" s="146">
        <v>4</v>
      </c>
      <c r="O27" s="146">
        <v>4</v>
      </c>
      <c r="P27" s="146">
        <v>4</v>
      </c>
      <c r="Q27" s="146">
        <v>4</v>
      </c>
      <c r="R27" s="146">
        <v>4</v>
      </c>
      <c r="S27" s="146" t="s">
        <v>21</v>
      </c>
      <c r="T27" s="146">
        <v>4</v>
      </c>
      <c r="U27" s="146">
        <v>4</v>
      </c>
      <c r="V27" s="146">
        <v>4</v>
      </c>
      <c r="W27" s="146">
        <v>0</v>
      </c>
      <c r="X27" s="146">
        <v>4</v>
      </c>
      <c r="Y27" s="146">
        <v>4</v>
      </c>
      <c r="Z27" s="146">
        <v>4</v>
      </c>
      <c r="AA27" s="146">
        <v>4</v>
      </c>
      <c r="AB27" s="146" t="s">
        <v>21</v>
      </c>
      <c r="AC27" s="146" t="s">
        <v>21</v>
      </c>
      <c r="AD27" s="146">
        <v>4</v>
      </c>
      <c r="AE27" s="146">
        <v>4</v>
      </c>
      <c r="AF27" s="146" t="s">
        <v>21</v>
      </c>
      <c r="AG27" s="146">
        <v>4</v>
      </c>
      <c r="AH27" s="146"/>
      <c r="AI27" s="104"/>
      <c r="AJ27" s="105">
        <f t="shared" ref="AJ27" si="26">SUM(D27:F28,I27:M28,P27:T28,W27:AA28,AD27:AH28)/8</f>
        <v>20</v>
      </c>
      <c r="AK27" s="105">
        <f t="shared" ref="AK27" si="27">SUM(D29:F29,I29:M29,P29:T29,W29:AA29,AD29:AH29)/8</f>
        <v>3.875</v>
      </c>
      <c r="AL27" s="105">
        <f t="shared" ref="AL27" si="28">SUM(G27:H29,N27:O29,U27:V29,AB27:AC29)/8</f>
        <v>6.625</v>
      </c>
      <c r="AM27" s="105">
        <f t="shared" ref="AM27" si="29">SUM(D27:AH29)/8+(AI27)/8</f>
        <v>30.5</v>
      </c>
    </row>
    <row r="28" ht="30" customHeight="1" spans="1:39">
      <c r="A28" s="29">
        <v>2309366</v>
      </c>
      <c r="B28" s="83"/>
      <c r="C28" s="77" t="s">
        <v>18</v>
      </c>
      <c r="D28" s="146">
        <v>4</v>
      </c>
      <c r="E28" s="146">
        <v>4</v>
      </c>
      <c r="F28" s="146">
        <v>4</v>
      </c>
      <c r="G28" s="146">
        <v>4</v>
      </c>
      <c r="H28" s="146">
        <v>4</v>
      </c>
      <c r="I28" s="146">
        <v>4</v>
      </c>
      <c r="J28" s="146">
        <v>4</v>
      </c>
      <c r="K28" s="146">
        <v>4</v>
      </c>
      <c r="L28" s="146">
        <v>4</v>
      </c>
      <c r="M28" s="146">
        <v>4</v>
      </c>
      <c r="N28" s="146">
        <v>4</v>
      </c>
      <c r="O28" s="146">
        <v>4</v>
      </c>
      <c r="P28" s="146">
        <v>4</v>
      </c>
      <c r="Q28" s="146">
        <v>4</v>
      </c>
      <c r="R28" s="146">
        <v>4</v>
      </c>
      <c r="S28" s="146">
        <v>4</v>
      </c>
      <c r="T28" s="146">
        <v>4</v>
      </c>
      <c r="U28" s="146">
        <v>4</v>
      </c>
      <c r="V28" s="146">
        <v>4</v>
      </c>
      <c r="W28" s="146">
        <v>0</v>
      </c>
      <c r="X28" s="146">
        <v>4</v>
      </c>
      <c r="Y28" s="146">
        <v>4</v>
      </c>
      <c r="Z28" s="146">
        <v>4</v>
      </c>
      <c r="AA28" s="146">
        <v>4</v>
      </c>
      <c r="AB28" s="146" t="s">
        <v>21</v>
      </c>
      <c r="AC28" s="146" t="s">
        <v>21</v>
      </c>
      <c r="AD28" s="146">
        <v>4</v>
      </c>
      <c r="AE28" s="146">
        <v>4</v>
      </c>
      <c r="AF28" s="146">
        <v>4</v>
      </c>
      <c r="AG28" s="146">
        <v>4</v>
      </c>
      <c r="AH28" s="146"/>
      <c r="AI28" s="106"/>
      <c r="AJ28" s="107"/>
      <c r="AK28" s="107"/>
      <c r="AL28" s="107"/>
      <c r="AM28" s="107"/>
    </row>
    <row r="29" ht="30" customHeight="1" spans="1:39">
      <c r="A29" s="29">
        <v>2309366</v>
      </c>
      <c r="B29" s="84"/>
      <c r="C29" s="81" t="s">
        <v>10</v>
      </c>
      <c r="D29" s="147">
        <v>0.5</v>
      </c>
      <c r="E29" s="147">
        <v>0.5</v>
      </c>
      <c r="F29" s="147">
        <v>0.5</v>
      </c>
      <c r="G29" s="147">
        <v>2.5</v>
      </c>
      <c r="H29" s="147">
        <v>0.5</v>
      </c>
      <c r="I29" s="147">
        <v>3</v>
      </c>
      <c r="J29" s="147">
        <v>0.5</v>
      </c>
      <c r="K29" s="147">
        <v>3</v>
      </c>
      <c r="L29" s="147">
        <v>3</v>
      </c>
      <c r="M29" s="147">
        <v>3</v>
      </c>
      <c r="N29" s="147">
        <v>0.5</v>
      </c>
      <c r="O29" s="147">
        <v>0.5</v>
      </c>
      <c r="P29" s="147">
        <v>0.5</v>
      </c>
      <c r="Q29" s="147">
        <v>0.5</v>
      </c>
      <c r="R29" s="147">
        <v>5</v>
      </c>
      <c r="S29" s="147">
        <v>3</v>
      </c>
      <c r="T29" s="147">
        <v>0.5</v>
      </c>
      <c r="U29" s="147">
        <v>0.5</v>
      </c>
      <c r="V29" s="147">
        <v>0.5</v>
      </c>
      <c r="W29" s="147">
        <v>0</v>
      </c>
      <c r="X29" s="147">
        <v>0.5</v>
      </c>
      <c r="Y29" s="147">
        <v>0.5</v>
      </c>
      <c r="Z29" s="147">
        <v>0.5</v>
      </c>
      <c r="AA29" s="147">
        <v>0.5</v>
      </c>
      <c r="AB29" s="146" t="s">
        <v>21</v>
      </c>
      <c r="AC29" s="146" t="s">
        <v>21</v>
      </c>
      <c r="AD29" s="147">
        <v>4</v>
      </c>
      <c r="AE29" s="147">
        <v>0.5</v>
      </c>
      <c r="AF29" s="147">
        <v>0.5</v>
      </c>
      <c r="AG29" s="147">
        <v>0.5</v>
      </c>
      <c r="AH29" s="147"/>
      <c r="AI29" s="108"/>
      <c r="AJ29" s="109"/>
      <c r="AK29" s="109"/>
      <c r="AL29" s="109"/>
      <c r="AM29" s="109"/>
    </row>
    <row r="30" ht="30" customHeight="1" spans="1:39">
      <c r="A30" s="29">
        <v>2309367</v>
      </c>
      <c r="B30" s="133" t="s">
        <v>343</v>
      </c>
      <c r="C30" s="77" t="s">
        <v>17</v>
      </c>
      <c r="D30" s="146">
        <v>4</v>
      </c>
      <c r="E30" s="146">
        <v>4</v>
      </c>
      <c r="F30" s="146">
        <v>4</v>
      </c>
      <c r="G30" s="146">
        <v>4</v>
      </c>
      <c r="H30" s="146">
        <v>4</v>
      </c>
      <c r="I30" s="146">
        <v>4</v>
      </c>
      <c r="J30" s="146">
        <v>4</v>
      </c>
      <c r="K30" s="146">
        <v>4</v>
      </c>
      <c r="L30" s="146">
        <v>4</v>
      </c>
      <c r="M30" s="146">
        <v>4</v>
      </c>
      <c r="N30" s="146">
        <v>0</v>
      </c>
      <c r="O30" s="146">
        <v>4</v>
      </c>
      <c r="P30" s="146">
        <v>4</v>
      </c>
      <c r="Q30" s="146">
        <v>4</v>
      </c>
      <c r="R30" s="146">
        <v>4</v>
      </c>
      <c r="S30" s="146" t="s">
        <v>21</v>
      </c>
      <c r="T30" s="146">
        <v>4</v>
      </c>
      <c r="U30" s="146" t="s">
        <v>21</v>
      </c>
      <c r="V30" s="146">
        <v>0</v>
      </c>
      <c r="W30" s="146">
        <v>0</v>
      </c>
      <c r="X30" s="146">
        <v>0</v>
      </c>
      <c r="Y30" s="146">
        <v>0</v>
      </c>
      <c r="Z30" s="146">
        <v>0</v>
      </c>
      <c r="AA30" s="146">
        <v>0</v>
      </c>
      <c r="AB30" s="146" t="s">
        <v>21</v>
      </c>
      <c r="AC30" s="146" t="s">
        <v>21</v>
      </c>
      <c r="AD30" s="146">
        <v>4</v>
      </c>
      <c r="AE30" s="146" t="s">
        <v>21</v>
      </c>
      <c r="AF30" s="146" t="s">
        <v>21</v>
      </c>
      <c r="AG30" s="146">
        <v>4</v>
      </c>
      <c r="AH30" s="146"/>
      <c r="AI30" s="104"/>
      <c r="AJ30" s="105">
        <f t="shared" ref="AJ30" si="30">SUM(D30:F31,I30:M31,P30:T31,W30:AA31,AD30:AH31)/8</f>
        <v>15</v>
      </c>
      <c r="AK30" s="105">
        <f t="shared" ref="AK30" si="31">SUM(D32:F32,I32:M32,P32:T32,W32:AA32,AD32:AH32)/8</f>
        <v>4.375</v>
      </c>
      <c r="AL30" s="105">
        <f t="shared" ref="AL30" si="32">SUM(G30:H32,N30:O32,U30:V32,AB30:AC32)/8</f>
        <v>3.75</v>
      </c>
      <c r="AM30" s="105">
        <f t="shared" ref="AM30" si="33">SUM(D30:AH32)/8+(AI30)/8</f>
        <v>23.125</v>
      </c>
    </row>
    <row r="31" ht="30" customHeight="1" spans="1:39">
      <c r="A31" s="29">
        <v>2309367</v>
      </c>
      <c r="B31" s="83"/>
      <c r="C31" s="77" t="s">
        <v>18</v>
      </c>
      <c r="D31" s="146">
        <v>4</v>
      </c>
      <c r="E31" s="146">
        <v>4</v>
      </c>
      <c r="F31" s="146">
        <v>4</v>
      </c>
      <c r="G31" s="146">
        <v>4</v>
      </c>
      <c r="H31" s="146">
        <v>4</v>
      </c>
      <c r="I31" s="146">
        <v>4</v>
      </c>
      <c r="J31" s="146">
        <v>4</v>
      </c>
      <c r="K31" s="146">
        <v>4</v>
      </c>
      <c r="L31" s="146">
        <v>4</v>
      </c>
      <c r="M31" s="146">
        <v>4</v>
      </c>
      <c r="N31" s="146">
        <v>0</v>
      </c>
      <c r="O31" s="146">
        <v>4</v>
      </c>
      <c r="P31" s="146">
        <v>4</v>
      </c>
      <c r="Q31" s="146">
        <v>4</v>
      </c>
      <c r="R31" s="146">
        <v>4</v>
      </c>
      <c r="S31" s="146">
        <v>4</v>
      </c>
      <c r="T31" s="146">
        <v>4</v>
      </c>
      <c r="U31" s="146" t="s">
        <v>21</v>
      </c>
      <c r="V31" s="146">
        <v>0</v>
      </c>
      <c r="W31" s="146">
        <v>0</v>
      </c>
      <c r="X31" s="146">
        <v>0</v>
      </c>
      <c r="Y31" s="146">
        <v>0</v>
      </c>
      <c r="Z31" s="146">
        <v>0</v>
      </c>
      <c r="AA31" s="146">
        <v>0</v>
      </c>
      <c r="AB31" s="146" t="s">
        <v>21</v>
      </c>
      <c r="AC31" s="146" t="s">
        <v>21</v>
      </c>
      <c r="AD31" s="146">
        <v>4</v>
      </c>
      <c r="AE31" s="146" t="s">
        <v>21</v>
      </c>
      <c r="AF31" s="146">
        <v>4</v>
      </c>
      <c r="AG31" s="146">
        <v>4</v>
      </c>
      <c r="AH31" s="146"/>
      <c r="AI31" s="106"/>
      <c r="AJ31" s="107"/>
      <c r="AK31" s="107"/>
      <c r="AL31" s="107"/>
      <c r="AM31" s="107"/>
    </row>
    <row r="32" ht="30" customHeight="1" spans="1:39">
      <c r="A32" s="29">
        <v>2309367</v>
      </c>
      <c r="B32" s="84"/>
      <c r="C32" s="81" t="s">
        <v>10</v>
      </c>
      <c r="D32" s="147">
        <v>0.5</v>
      </c>
      <c r="E32" s="147">
        <v>0.5</v>
      </c>
      <c r="F32" s="147">
        <v>0.5</v>
      </c>
      <c r="G32" s="147">
        <v>5</v>
      </c>
      <c r="H32" s="147">
        <v>0.5</v>
      </c>
      <c r="I32" s="147">
        <v>3</v>
      </c>
      <c r="J32" s="147">
        <v>0.5</v>
      </c>
      <c r="K32" s="147">
        <v>3</v>
      </c>
      <c r="L32" s="147">
        <v>3</v>
      </c>
      <c r="M32" s="147">
        <v>3</v>
      </c>
      <c r="N32" s="147">
        <v>0</v>
      </c>
      <c r="O32" s="147">
        <v>0.5</v>
      </c>
      <c r="P32" s="147">
        <v>0.5</v>
      </c>
      <c r="Q32" s="147">
        <v>6</v>
      </c>
      <c r="R32" s="147">
        <v>5</v>
      </c>
      <c r="S32" s="147">
        <v>3</v>
      </c>
      <c r="T32" s="147">
        <v>0.5</v>
      </c>
      <c r="U32" s="147" t="s">
        <v>21</v>
      </c>
      <c r="V32" s="147">
        <v>0</v>
      </c>
      <c r="W32" s="147">
        <v>0</v>
      </c>
      <c r="X32" s="147">
        <v>0</v>
      </c>
      <c r="Y32" s="147">
        <v>0</v>
      </c>
      <c r="Z32" s="147">
        <v>0</v>
      </c>
      <c r="AA32" s="147">
        <v>0</v>
      </c>
      <c r="AB32" s="146" t="s">
        <v>21</v>
      </c>
      <c r="AC32" s="146" t="s">
        <v>21</v>
      </c>
      <c r="AD32" s="147">
        <v>5</v>
      </c>
      <c r="AE32" s="147" t="s">
        <v>21</v>
      </c>
      <c r="AF32" s="147">
        <v>0.5</v>
      </c>
      <c r="AG32" s="147">
        <v>0.5</v>
      </c>
      <c r="AH32" s="147"/>
      <c r="AI32" s="108"/>
      <c r="AJ32" s="109"/>
      <c r="AK32" s="109"/>
      <c r="AL32" s="109"/>
      <c r="AM32" s="109"/>
    </row>
    <row r="33" ht="30" customHeight="1" spans="1:39">
      <c r="A33" s="29">
        <v>2309494</v>
      </c>
      <c r="B33" s="133" t="s">
        <v>344</v>
      </c>
      <c r="C33" s="77" t="s">
        <v>17</v>
      </c>
      <c r="D33" s="146">
        <v>4</v>
      </c>
      <c r="E33" s="146">
        <v>4</v>
      </c>
      <c r="F33" s="146">
        <v>4</v>
      </c>
      <c r="G33" s="146">
        <v>4</v>
      </c>
      <c r="H33" s="146">
        <v>4</v>
      </c>
      <c r="I33" s="146">
        <v>4</v>
      </c>
      <c r="J33" s="146">
        <v>4</v>
      </c>
      <c r="K33" s="146">
        <v>4</v>
      </c>
      <c r="L33" s="146">
        <v>4</v>
      </c>
      <c r="M33" s="146">
        <v>4</v>
      </c>
      <c r="N33" s="146">
        <v>4</v>
      </c>
      <c r="O33" s="146">
        <v>4</v>
      </c>
      <c r="P33" s="146">
        <v>4</v>
      </c>
      <c r="Q33" s="146">
        <v>4</v>
      </c>
      <c r="R33" s="146">
        <v>4</v>
      </c>
      <c r="S33" s="146">
        <v>3</v>
      </c>
      <c r="T33" s="146">
        <v>4</v>
      </c>
      <c r="U33" s="146">
        <v>4</v>
      </c>
      <c r="V33" s="146">
        <v>4</v>
      </c>
      <c r="W33" s="146">
        <v>4</v>
      </c>
      <c r="X33" s="146">
        <v>4</v>
      </c>
      <c r="Y33" s="146">
        <v>4</v>
      </c>
      <c r="Z33" s="146">
        <v>4</v>
      </c>
      <c r="AA33" s="146">
        <v>4</v>
      </c>
      <c r="AB33" s="146">
        <v>4</v>
      </c>
      <c r="AC33" s="146" t="s">
        <v>21</v>
      </c>
      <c r="AD33" s="146">
        <v>4</v>
      </c>
      <c r="AE33" s="146">
        <v>4</v>
      </c>
      <c r="AF33" s="146">
        <v>2.5</v>
      </c>
      <c r="AG33" s="146">
        <v>4</v>
      </c>
      <c r="AH33" s="146"/>
      <c r="AI33" s="104"/>
      <c r="AJ33" s="105">
        <f t="shared" ref="AJ33" si="34">SUM(D33:F34,I33:M34,P33:T34,W33:AA34,AD33:AH34)/8</f>
        <v>21.6875</v>
      </c>
      <c r="AK33" s="105">
        <f t="shared" ref="AK33" si="35">SUM(D35:F35,I35:M35,P35:T35,W35:AA35,AD35:AH35)/8</f>
        <v>4.1875</v>
      </c>
      <c r="AL33" s="105">
        <f t="shared" ref="AL33" si="36">SUM(G33:H35,N33:O35,U33:V35,AB33:AC35)/8</f>
        <v>7.875</v>
      </c>
      <c r="AM33" s="105">
        <f t="shared" ref="AM33" si="37">SUM(D33:AH35)/8+(AI33)/8</f>
        <v>33.75</v>
      </c>
    </row>
    <row r="34" ht="30" customHeight="1" spans="1:39">
      <c r="A34" s="29">
        <v>2309494</v>
      </c>
      <c r="B34" s="83"/>
      <c r="C34" s="77" t="s">
        <v>18</v>
      </c>
      <c r="D34" s="146">
        <v>4</v>
      </c>
      <c r="E34" s="146">
        <v>4</v>
      </c>
      <c r="F34" s="146">
        <v>4</v>
      </c>
      <c r="G34" s="146">
        <v>4</v>
      </c>
      <c r="H34" s="146">
        <v>4</v>
      </c>
      <c r="I34" s="146">
        <v>4</v>
      </c>
      <c r="J34" s="146">
        <v>4</v>
      </c>
      <c r="K34" s="146">
        <v>4</v>
      </c>
      <c r="L34" s="146">
        <v>4</v>
      </c>
      <c r="M34" s="146">
        <v>4</v>
      </c>
      <c r="N34" s="146">
        <v>4</v>
      </c>
      <c r="O34" s="146">
        <v>4</v>
      </c>
      <c r="P34" s="146">
        <v>4</v>
      </c>
      <c r="Q34" s="146">
        <v>4</v>
      </c>
      <c r="R34" s="146">
        <v>4</v>
      </c>
      <c r="S34" s="146">
        <v>4</v>
      </c>
      <c r="T34" s="146">
        <v>4</v>
      </c>
      <c r="U34" s="146">
        <v>4</v>
      </c>
      <c r="V34" s="146">
        <v>4</v>
      </c>
      <c r="W34" s="146">
        <v>4</v>
      </c>
      <c r="X34" s="146">
        <v>4</v>
      </c>
      <c r="Y34" s="146">
        <v>4</v>
      </c>
      <c r="Z34" s="146">
        <v>4</v>
      </c>
      <c r="AA34" s="146">
        <v>4</v>
      </c>
      <c r="AB34" s="146">
        <v>4</v>
      </c>
      <c r="AC34" s="146" t="s">
        <v>21</v>
      </c>
      <c r="AD34" s="146">
        <v>4</v>
      </c>
      <c r="AE34" s="146">
        <v>4</v>
      </c>
      <c r="AF34" s="146">
        <v>4</v>
      </c>
      <c r="AG34" s="146">
        <v>4</v>
      </c>
      <c r="AH34" s="146"/>
      <c r="AI34" s="106"/>
      <c r="AJ34" s="107"/>
      <c r="AK34" s="107"/>
      <c r="AL34" s="107"/>
      <c r="AM34" s="107"/>
    </row>
    <row r="35" ht="30" customHeight="1" spans="1:39">
      <c r="A35" s="29">
        <v>2309494</v>
      </c>
      <c r="B35" s="84"/>
      <c r="C35" s="81" t="s">
        <v>10</v>
      </c>
      <c r="D35" s="147">
        <v>0.5</v>
      </c>
      <c r="E35" s="147">
        <v>0.5</v>
      </c>
      <c r="F35" s="147">
        <v>0.5</v>
      </c>
      <c r="G35" s="147">
        <v>4</v>
      </c>
      <c r="H35" s="147">
        <v>0.5</v>
      </c>
      <c r="I35" s="147">
        <v>3</v>
      </c>
      <c r="J35" s="147">
        <v>0.5</v>
      </c>
      <c r="K35" s="147">
        <v>3</v>
      </c>
      <c r="L35" s="147">
        <v>3</v>
      </c>
      <c r="M35" s="147">
        <v>3</v>
      </c>
      <c r="N35" s="147">
        <v>0.5</v>
      </c>
      <c r="O35" s="147">
        <v>0.5</v>
      </c>
      <c r="P35" s="147">
        <v>0.5</v>
      </c>
      <c r="Q35" s="147">
        <v>0.5</v>
      </c>
      <c r="R35" s="147">
        <v>5</v>
      </c>
      <c r="S35" s="147">
        <v>3</v>
      </c>
      <c r="T35" s="147">
        <v>0.5</v>
      </c>
      <c r="U35" s="147">
        <v>0.5</v>
      </c>
      <c r="V35" s="147">
        <v>0.5</v>
      </c>
      <c r="W35" s="147">
        <v>0.5</v>
      </c>
      <c r="X35" s="147">
        <v>0.5</v>
      </c>
      <c r="Y35" s="147">
        <v>0.5</v>
      </c>
      <c r="Z35" s="147">
        <v>0.5</v>
      </c>
      <c r="AA35" s="147">
        <v>0.5</v>
      </c>
      <c r="AB35" s="146">
        <v>0.5</v>
      </c>
      <c r="AC35" s="146" t="s">
        <v>21</v>
      </c>
      <c r="AD35" s="147">
        <v>5</v>
      </c>
      <c r="AE35" s="147">
        <v>1.5</v>
      </c>
      <c r="AF35" s="147">
        <v>0.5</v>
      </c>
      <c r="AG35" s="147">
        <v>0.5</v>
      </c>
      <c r="AH35" s="147"/>
      <c r="AI35" s="108"/>
      <c r="AJ35" s="109"/>
      <c r="AK35" s="109"/>
      <c r="AL35" s="109"/>
      <c r="AM35" s="109"/>
    </row>
    <row r="36" ht="30" customHeight="1" spans="1:39">
      <c r="A36" s="29">
        <v>2309520</v>
      </c>
      <c r="B36" s="133" t="s">
        <v>345</v>
      </c>
      <c r="C36" s="77" t="s">
        <v>17</v>
      </c>
      <c r="D36" s="146">
        <v>4</v>
      </c>
      <c r="E36" s="146">
        <v>4</v>
      </c>
      <c r="F36" s="146">
        <v>4</v>
      </c>
      <c r="G36" s="146">
        <v>4</v>
      </c>
      <c r="H36" s="146">
        <v>4</v>
      </c>
      <c r="I36" s="146">
        <v>4</v>
      </c>
      <c r="J36" s="146">
        <v>4</v>
      </c>
      <c r="K36" s="146">
        <v>4</v>
      </c>
      <c r="L36" s="146">
        <v>4</v>
      </c>
      <c r="M36" s="146">
        <v>4</v>
      </c>
      <c r="N36" s="146">
        <v>4</v>
      </c>
      <c r="O36" s="146">
        <v>4</v>
      </c>
      <c r="P36" s="146">
        <v>4</v>
      </c>
      <c r="Q36" s="146">
        <v>4</v>
      </c>
      <c r="R36" s="146">
        <v>4</v>
      </c>
      <c r="S36" s="146">
        <v>4</v>
      </c>
      <c r="T36" s="146">
        <v>4</v>
      </c>
      <c r="U36" s="146">
        <v>4</v>
      </c>
      <c r="V36" s="146">
        <v>4</v>
      </c>
      <c r="W36" s="146">
        <v>4</v>
      </c>
      <c r="X36" s="146">
        <v>4</v>
      </c>
      <c r="Y36" s="146">
        <v>4</v>
      </c>
      <c r="Z36" s="146">
        <v>4</v>
      </c>
      <c r="AA36" s="146">
        <v>4</v>
      </c>
      <c r="AB36" s="146" t="s">
        <v>21</v>
      </c>
      <c r="AC36" s="146" t="s">
        <v>21</v>
      </c>
      <c r="AD36" s="146">
        <v>4</v>
      </c>
      <c r="AE36" s="146" t="s">
        <v>21</v>
      </c>
      <c r="AF36" s="146">
        <v>2.5</v>
      </c>
      <c r="AG36" s="146">
        <v>4</v>
      </c>
      <c r="AH36" s="146"/>
      <c r="AI36" s="104"/>
      <c r="AJ36" s="105">
        <f t="shared" ref="AJ36" si="38">SUM(D36:F37,I36:M37,P36:T37,W36:AA37,AD36:AH37)/8</f>
        <v>20.8125</v>
      </c>
      <c r="AK36" s="105">
        <f t="shared" ref="AK36" si="39">SUM(D38:F38,I38:M38,P38:T38,W38:AA38,AD38:AH38)/8</f>
        <v>8.4375</v>
      </c>
      <c r="AL36" s="105">
        <f t="shared" ref="AL36" si="40">SUM(G36:H38,N36:O38,U36:V38,AB36:AC38)/8</f>
        <v>8.5625</v>
      </c>
      <c r="AM36" s="105">
        <f t="shared" ref="AM36" si="41">SUM(D36:AH38)/8+(AI36)/8</f>
        <v>37.8125</v>
      </c>
    </row>
    <row r="37" ht="30" customHeight="1" spans="1:39">
      <c r="A37" s="29">
        <v>2309520</v>
      </c>
      <c r="B37" s="83"/>
      <c r="C37" s="77" t="s">
        <v>18</v>
      </c>
      <c r="D37" s="146">
        <v>4</v>
      </c>
      <c r="E37" s="146">
        <v>4</v>
      </c>
      <c r="F37" s="146">
        <v>4</v>
      </c>
      <c r="G37" s="146">
        <v>4</v>
      </c>
      <c r="H37" s="146">
        <v>4</v>
      </c>
      <c r="I37" s="146">
        <v>4</v>
      </c>
      <c r="J37" s="146">
        <v>4</v>
      </c>
      <c r="K37" s="146">
        <v>4</v>
      </c>
      <c r="L37" s="146">
        <v>4</v>
      </c>
      <c r="M37" s="146">
        <v>4</v>
      </c>
      <c r="N37" s="146">
        <v>4</v>
      </c>
      <c r="O37" s="146">
        <v>4</v>
      </c>
      <c r="P37" s="146">
        <v>4</v>
      </c>
      <c r="Q37" s="146">
        <v>4</v>
      </c>
      <c r="R37" s="146">
        <v>4</v>
      </c>
      <c r="S37" s="146">
        <v>4</v>
      </c>
      <c r="T37" s="146">
        <v>4</v>
      </c>
      <c r="U37" s="146">
        <v>4</v>
      </c>
      <c r="V37" s="146">
        <v>4</v>
      </c>
      <c r="W37" s="146">
        <v>4</v>
      </c>
      <c r="X37" s="146">
        <v>4</v>
      </c>
      <c r="Y37" s="146">
        <v>4</v>
      </c>
      <c r="Z37" s="146">
        <v>4</v>
      </c>
      <c r="AA37" s="146">
        <v>4</v>
      </c>
      <c r="AB37" s="146" t="s">
        <v>21</v>
      </c>
      <c r="AC37" s="146" t="s">
        <v>21</v>
      </c>
      <c r="AD37" s="146">
        <v>4</v>
      </c>
      <c r="AE37" s="146" t="s">
        <v>21</v>
      </c>
      <c r="AF37" s="146">
        <v>4</v>
      </c>
      <c r="AG37" s="146">
        <v>4</v>
      </c>
      <c r="AH37" s="146"/>
      <c r="AI37" s="106"/>
      <c r="AJ37" s="107"/>
      <c r="AK37" s="107"/>
      <c r="AL37" s="107"/>
      <c r="AM37" s="107"/>
    </row>
    <row r="38" ht="30" customHeight="1" spans="1:39">
      <c r="A38" s="29">
        <v>2309520</v>
      </c>
      <c r="B38" s="84"/>
      <c r="C38" s="81" t="s">
        <v>10</v>
      </c>
      <c r="D38" s="147">
        <v>0.5</v>
      </c>
      <c r="E38" s="147">
        <v>0.5</v>
      </c>
      <c r="F38" s="147">
        <v>0.5</v>
      </c>
      <c r="G38" s="147">
        <v>4</v>
      </c>
      <c r="H38" s="147">
        <v>3</v>
      </c>
      <c r="I38" s="147">
        <v>3</v>
      </c>
      <c r="J38" s="147">
        <v>3</v>
      </c>
      <c r="K38" s="147">
        <v>3</v>
      </c>
      <c r="L38" s="147">
        <v>3</v>
      </c>
      <c r="M38" s="147">
        <v>4</v>
      </c>
      <c r="N38" s="147">
        <v>5</v>
      </c>
      <c r="O38" s="147">
        <v>5</v>
      </c>
      <c r="P38" s="147">
        <v>6</v>
      </c>
      <c r="Q38" s="147">
        <v>6</v>
      </c>
      <c r="R38" s="147">
        <v>5</v>
      </c>
      <c r="S38" s="147">
        <v>4</v>
      </c>
      <c r="T38" s="147">
        <v>5</v>
      </c>
      <c r="U38" s="147">
        <v>3</v>
      </c>
      <c r="V38" s="147">
        <v>0.5</v>
      </c>
      <c r="W38" s="147">
        <v>5</v>
      </c>
      <c r="X38" s="147">
        <v>5</v>
      </c>
      <c r="Y38" s="147">
        <v>3</v>
      </c>
      <c r="Z38" s="147">
        <v>3</v>
      </c>
      <c r="AA38" s="147">
        <v>0.5</v>
      </c>
      <c r="AB38" s="146" t="s">
        <v>21</v>
      </c>
      <c r="AC38" s="146" t="s">
        <v>21</v>
      </c>
      <c r="AD38" s="147">
        <v>4</v>
      </c>
      <c r="AE38" s="147" t="s">
        <v>21</v>
      </c>
      <c r="AF38" s="147">
        <v>0.5</v>
      </c>
      <c r="AG38" s="147">
        <v>3</v>
      </c>
      <c r="AH38" s="147"/>
      <c r="AI38" s="108"/>
      <c r="AJ38" s="109"/>
      <c r="AK38" s="109"/>
      <c r="AL38" s="109"/>
      <c r="AM38" s="109"/>
    </row>
    <row r="39" ht="30" customHeight="1" spans="1:39">
      <c r="A39" s="29">
        <v>2309539</v>
      </c>
      <c r="B39" s="133" t="s">
        <v>346</v>
      </c>
      <c r="C39" s="77" t="s">
        <v>17</v>
      </c>
      <c r="D39" s="146">
        <v>4</v>
      </c>
      <c r="E39" s="146">
        <v>4</v>
      </c>
      <c r="F39" s="146">
        <v>4</v>
      </c>
      <c r="G39" s="146">
        <v>4</v>
      </c>
      <c r="H39" s="146">
        <v>4</v>
      </c>
      <c r="I39" s="146">
        <v>4</v>
      </c>
      <c r="J39" s="146">
        <v>4</v>
      </c>
      <c r="K39" s="146">
        <v>4</v>
      </c>
      <c r="L39" s="146">
        <v>4</v>
      </c>
      <c r="M39" s="146">
        <v>4</v>
      </c>
      <c r="N39" s="146">
        <v>4</v>
      </c>
      <c r="O39" s="146">
        <v>4</v>
      </c>
      <c r="P39" s="146">
        <v>4</v>
      </c>
      <c r="Q39" s="146">
        <v>4</v>
      </c>
      <c r="R39" s="146">
        <v>4</v>
      </c>
      <c r="S39" s="146">
        <v>3</v>
      </c>
      <c r="T39" s="146">
        <v>4</v>
      </c>
      <c r="U39" s="146">
        <v>4</v>
      </c>
      <c r="V39" s="146">
        <v>4</v>
      </c>
      <c r="W39" s="146">
        <v>4</v>
      </c>
      <c r="X39" s="146">
        <v>4</v>
      </c>
      <c r="Y39" s="146">
        <v>4</v>
      </c>
      <c r="Z39" s="146">
        <v>4</v>
      </c>
      <c r="AA39" s="146">
        <v>4</v>
      </c>
      <c r="AB39" s="146" t="s">
        <v>21</v>
      </c>
      <c r="AC39" s="146" t="s">
        <v>21</v>
      </c>
      <c r="AD39" s="146">
        <v>4</v>
      </c>
      <c r="AE39" s="146" t="s">
        <v>21</v>
      </c>
      <c r="AF39" s="146">
        <v>2.5</v>
      </c>
      <c r="AG39" s="146">
        <v>4</v>
      </c>
      <c r="AH39" s="146"/>
      <c r="AI39" s="104"/>
      <c r="AJ39" s="105">
        <f t="shared" ref="AJ39" si="42">SUM(D39:F40,I39:M40,P39:T40,W39:AA40,AD39:AH40)/8</f>
        <v>20.6875</v>
      </c>
      <c r="AK39" s="105">
        <f t="shared" ref="AK39" si="43">SUM(D41:F41,I41:M41,P41:T41,W41:AA41,AD41:AH41)/8</f>
        <v>4</v>
      </c>
      <c r="AL39" s="105">
        <f t="shared" ref="AL39" si="44">SUM(G39:H41,N39:O41,U39:V41,AB39:AC41)/8</f>
        <v>6.625</v>
      </c>
      <c r="AM39" s="105">
        <f t="shared" ref="AM39" si="45">SUM(D39:AH41)/8+(AI39)/8</f>
        <v>31.3125</v>
      </c>
    </row>
    <row r="40" ht="30" customHeight="1" spans="1:39">
      <c r="A40" s="29">
        <v>2309539</v>
      </c>
      <c r="B40" s="83"/>
      <c r="C40" s="77" t="s">
        <v>18</v>
      </c>
      <c r="D40" s="146">
        <v>4</v>
      </c>
      <c r="E40" s="146">
        <v>4</v>
      </c>
      <c r="F40" s="146">
        <v>4</v>
      </c>
      <c r="G40" s="146">
        <v>4</v>
      </c>
      <c r="H40" s="146">
        <v>4</v>
      </c>
      <c r="I40" s="146">
        <v>4</v>
      </c>
      <c r="J40" s="146">
        <v>4</v>
      </c>
      <c r="K40" s="146">
        <v>4</v>
      </c>
      <c r="L40" s="146">
        <v>4</v>
      </c>
      <c r="M40" s="146">
        <v>4</v>
      </c>
      <c r="N40" s="146">
        <v>4</v>
      </c>
      <c r="O40" s="146">
        <v>4</v>
      </c>
      <c r="P40" s="146">
        <v>4</v>
      </c>
      <c r="Q40" s="146">
        <v>4</v>
      </c>
      <c r="R40" s="146">
        <v>4</v>
      </c>
      <c r="S40" s="146">
        <v>4</v>
      </c>
      <c r="T40" s="146">
        <v>4</v>
      </c>
      <c r="U40" s="146">
        <v>4</v>
      </c>
      <c r="V40" s="146">
        <v>4</v>
      </c>
      <c r="W40" s="146">
        <v>4</v>
      </c>
      <c r="X40" s="146">
        <v>4</v>
      </c>
      <c r="Y40" s="146">
        <v>4</v>
      </c>
      <c r="Z40" s="146">
        <v>4</v>
      </c>
      <c r="AA40" s="146">
        <v>4</v>
      </c>
      <c r="AB40" s="146" t="s">
        <v>21</v>
      </c>
      <c r="AC40" s="146" t="s">
        <v>21</v>
      </c>
      <c r="AD40" s="146">
        <v>4</v>
      </c>
      <c r="AE40" s="146" t="s">
        <v>21</v>
      </c>
      <c r="AF40" s="146">
        <v>4</v>
      </c>
      <c r="AG40" s="146">
        <v>4</v>
      </c>
      <c r="AH40" s="146"/>
      <c r="AI40" s="106"/>
      <c r="AJ40" s="107"/>
      <c r="AK40" s="107"/>
      <c r="AL40" s="107"/>
      <c r="AM40" s="107"/>
    </row>
    <row r="41" ht="30" customHeight="1" spans="1:39">
      <c r="A41" s="29">
        <v>2309539</v>
      </c>
      <c r="B41" s="84"/>
      <c r="C41" s="81" t="s">
        <v>10</v>
      </c>
      <c r="D41" s="147">
        <v>0.5</v>
      </c>
      <c r="E41" s="147">
        <v>0.5</v>
      </c>
      <c r="F41" s="147">
        <v>0.5</v>
      </c>
      <c r="G41" s="147">
        <v>2.5</v>
      </c>
      <c r="H41" s="147">
        <v>0.5</v>
      </c>
      <c r="I41" s="147">
        <v>3</v>
      </c>
      <c r="J41" s="147">
        <v>0.5</v>
      </c>
      <c r="K41" s="147">
        <v>3</v>
      </c>
      <c r="L41" s="147">
        <v>3</v>
      </c>
      <c r="M41" s="147">
        <v>3</v>
      </c>
      <c r="N41" s="147">
        <v>0.5</v>
      </c>
      <c r="O41" s="147">
        <v>0.5</v>
      </c>
      <c r="P41" s="147">
        <v>0.5</v>
      </c>
      <c r="Q41" s="147">
        <v>0.5</v>
      </c>
      <c r="R41" s="147">
        <v>5</v>
      </c>
      <c r="S41" s="147">
        <v>3</v>
      </c>
      <c r="T41" s="147">
        <v>0.5</v>
      </c>
      <c r="U41" s="147">
        <v>0.5</v>
      </c>
      <c r="V41" s="147">
        <v>0.5</v>
      </c>
      <c r="W41" s="147">
        <v>0.5</v>
      </c>
      <c r="X41" s="147">
        <v>0.5</v>
      </c>
      <c r="Y41" s="147">
        <v>0.5</v>
      </c>
      <c r="Z41" s="147">
        <v>0.5</v>
      </c>
      <c r="AA41" s="147">
        <v>0.5</v>
      </c>
      <c r="AB41" s="146" t="s">
        <v>21</v>
      </c>
      <c r="AC41" s="146" t="s">
        <v>21</v>
      </c>
      <c r="AD41" s="147">
        <v>5</v>
      </c>
      <c r="AE41" s="147" t="s">
        <v>21</v>
      </c>
      <c r="AF41" s="147">
        <v>0.5</v>
      </c>
      <c r="AG41" s="147">
        <v>0.5</v>
      </c>
      <c r="AH41" s="147"/>
      <c r="AI41" s="108"/>
      <c r="AJ41" s="109"/>
      <c r="AK41" s="109"/>
      <c r="AL41" s="109"/>
      <c r="AM41" s="109"/>
    </row>
    <row r="42" ht="30" customHeight="1" spans="1:39">
      <c r="A42" s="29">
        <v>2310045</v>
      </c>
      <c r="B42" s="133" t="s">
        <v>347</v>
      </c>
      <c r="C42" s="77" t="s">
        <v>17</v>
      </c>
      <c r="D42" s="146">
        <v>4</v>
      </c>
      <c r="E42" s="146">
        <v>4</v>
      </c>
      <c r="F42" s="146">
        <v>4</v>
      </c>
      <c r="G42" s="146">
        <v>4</v>
      </c>
      <c r="H42" s="146">
        <v>4</v>
      </c>
      <c r="I42" s="146">
        <v>4</v>
      </c>
      <c r="J42" s="146">
        <v>4</v>
      </c>
      <c r="K42" s="146">
        <v>4</v>
      </c>
      <c r="L42" s="146">
        <v>0</v>
      </c>
      <c r="M42" s="146">
        <v>4</v>
      </c>
      <c r="N42" s="146">
        <v>4</v>
      </c>
      <c r="O42" s="146">
        <v>4</v>
      </c>
      <c r="P42" s="146">
        <v>4</v>
      </c>
      <c r="Q42" s="146">
        <v>4</v>
      </c>
      <c r="R42" s="146">
        <v>4</v>
      </c>
      <c r="S42" s="78" t="s">
        <v>21</v>
      </c>
      <c r="T42" s="146">
        <v>4</v>
      </c>
      <c r="U42" s="146">
        <v>4</v>
      </c>
      <c r="V42" s="146">
        <v>4</v>
      </c>
      <c r="W42" s="146">
        <v>4</v>
      </c>
      <c r="X42" s="146">
        <v>4</v>
      </c>
      <c r="Y42" s="146">
        <v>4</v>
      </c>
      <c r="Z42" s="146">
        <v>4</v>
      </c>
      <c r="AA42" s="146">
        <v>4</v>
      </c>
      <c r="AB42" s="146" t="s">
        <v>21</v>
      </c>
      <c r="AC42" s="146" t="s">
        <v>21</v>
      </c>
      <c r="AD42" s="146">
        <v>4</v>
      </c>
      <c r="AE42" s="146" t="s">
        <v>21</v>
      </c>
      <c r="AF42" s="146" t="s">
        <v>21</v>
      </c>
      <c r="AG42" s="146">
        <v>4</v>
      </c>
      <c r="AH42" s="146"/>
      <c r="AI42" s="104"/>
      <c r="AJ42" s="105">
        <f t="shared" ref="AJ42" si="46">SUM(D42:F43,I42:M43,P42:T43,W42:AA43,AD42:AH43)/8</f>
        <v>17.5</v>
      </c>
      <c r="AK42" s="105">
        <f t="shared" ref="AK42" si="47">SUM(D44:F44,I44:M44,P44:T44,W44:AA44,AD44:AH44)/8</f>
        <v>2.5625</v>
      </c>
      <c r="AL42" s="105">
        <f t="shared" ref="AL42" si="48">SUM(G42:H44,N42:O44,U42:V44,AB42:AC44)/8</f>
        <v>6.8125</v>
      </c>
      <c r="AM42" s="105">
        <f t="shared" ref="AM42" si="49">SUM(D42:AH44)/8+(AI42)/8</f>
        <v>26.875</v>
      </c>
    </row>
    <row r="43" ht="30" customHeight="1" spans="1:39">
      <c r="A43" s="29">
        <v>2310045</v>
      </c>
      <c r="B43" s="83"/>
      <c r="C43" s="77" t="s">
        <v>18</v>
      </c>
      <c r="D43" s="146">
        <v>4</v>
      </c>
      <c r="E43" s="146">
        <v>4</v>
      </c>
      <c r="F43" s="146">
        <v>4</v>
      </c>
      <c r="G43" s="146">
        <v>4</v>
      </c>
      <c r="H43" s="146">
        <v>4</v>
      </c>
      <c r="I43" s="146">
        <v>4</v>
      </c>
      <c r="J43" s="146">
        <v>4</v>
      </c>
      <c r="K43" s="146">
        <v>4</v>
      </c>
      <c r="L43" s="146">
        <v>0</v>
      </c>
      <c r="M43" s="146">
        <v>4</v>
      </c>
      <c r="N43" s="146">
        <v>4</v>
      </c>
      <c r="O43" s="146">
        <v>4</v>
      </c>
      <c r="P43" s="146">
        <v>4</v>
      </c>
      <c r="Q43" s="146">
        <v>4</v>
      </c>
      <c r="R43" s="146">
        <v>4</v>
      </c>
      <c r="S43" s="78" t="s">
        <v>21</v>
      </c>
      <c r="T43" s="146">
        <v>4</v>
      </c>
      <c r="U43" s="146">
        <v>4</v>
      </c>
      <c r="V43" s="146">
        <v>4</v>
      </c>
      <c r="W43" s="146">
        <v>4</v>
      </c>
      <c r="X43" s="146">
        <v>4</v>
      </c>
      <c r="Y43" s="146">
        <v>4</v>
      </c>
      <c r="Z43" s="146">
        <v>4</v>
      </c>
      <c r="AA43" s="146">
        <v>4</v>
      </c>
      <c r="AB43" s="146" t="s">
        <v>21</v>
      </c>
      <c r="AC43" s="146" t="s">
        <v>21</v>
      </c>
      <c r="AD43" s="146">
        <v>0</v>
      </c>
      <c r="AE43" s="146" t="s">
        <v>21</v>
      </c>
      <c r="AF43" s="146" t="s">
        <v>21</v>
      </c>
      <c r="AG43" s="146">
        <v>4</v>
      </c>
      <c r="AH43" s="146"/>
      <c r="AI43" s="106"/>
      <c r="AJ43" s="107"/>
      <c r="AK43" s="107"/>
      <c r="AL43" s="107"/>
      <c r="AM43" s="107"/>
    </row>
    <row r="44" ht="30" customHeight="1" spans="1:39">
      <c r="A44" s="29">
        <v>2310045</v>
      </c>
      <c r="B44" s="84"/>
      <c r="C44" s="81" t="s">
        <v>10</v>
      </c>
      <c r="D44" s="147">
        <v>0.5</v>
      </c>
      <c r="E44" s="147">
        <v>0.5</v>
      </c>
      <c r="F44" s="147">
        <v>0.5</v>
      </c>
      <c r="G44" s="147">
        <v>4</v>
      </c>
      <c r="H44" s="147">
        <v>0.5</v>
      </c>
      <c r="I44" s="147">
        <v>3</v>
      </c>
      <c r="J44" s="147">
        <v>0.5</v>
      </c>
      <c r="K44" s="147">
        <v>3</v>
      </c>
      <c r="L44" s="147">
        <v>0</v>
      </c>
      <c r="M44" s="147">
        <v>3</v>
      </c>
      <c r="N44" s="147">
        <v>0.5</v>
      </c>
      <c r="O44" s="147">
        <v>0.5</v>
      </c>
      <c r="P44" s="147">
        <v>0.5</v>
      </c>
      <c r="Q44" s="147">
        <v>0.5</v>
      </c>
      <c r="R44" s="147">
        <v>5</v>
      </c>
      <c r="S44" s="81" t="s">
        <v>21</v>
      </c>
      <c r="T44" s="147">
        <v>0.5</v>
      </c>
      <c r="U44" s="147">
        <v>0.5</v>
      </c>
      <c r="V44" s="147">
        <v>0.5</v>
      </c>
      <c r="W44" s="147">
        <v>0.5</v>
      </c>
      <c r="X44" s="147">
        <v>0.5</v>
      </c>
      <c r="Y44" s="147">
        <v>0.5</v>
      </c>
      <c r="Z44" s="147">
        <v>0.5</v>
      </c>
      <c r="AA44" s="147">
        <v>0.5</v>
      </c>
      <c r="AB44" s="146" t="s">
        <v>21</v>
      </c>
      <c r="AC44" s="146" t="s">
        <v>21</v>
      </c>
      <c r="AD44" s="147">
        <v>0</v>
      </c>
      <c r="AE44" s="147" t="s">
        <v>21</v>
      </c>
      <c r="AF44" s="147" t="s">
        <v>21</v>
      </c>
      <c r="AG44" s="147">
        <v>0.5</v>
      </c>
      <c r="AH44" s="147"/>
      <c r="AI44" s="108"/>
      <c r="AJ44" s="109"/>
      <c r="AK44" s="109"/>
      <c r="AL44" s="109"/>
      <c r="AM44" s="109"/>
    </row>
    <row r="45" ht="30.75" customHeight="1" spans="1:39">
      <c r="A45" s="145" t="s">
        <v>348</v>
      </c>
      <c r="B45" s="133" t="s">
        <v>349</v>
      </c>
      <c r="C45" s="77" t="s">
        <v>17</v>
      </c>
      <c r="D45" s="146">
        <v>4</v>
      </c>
      <c r="E45" s="78">
        <v>4</v>
      </c>
      <c r="F45" s="146">
        <v>4</v>
      </c>
      <c r="G45" s="146">
        <v>4</v>
      </c>
      <c r="H45" s="146">
        <v>4</v>
      </c>
      <c r="I45" s="146">
        <v>4</v>
      </c>
      <c r="J45" s="146">
        <v>4</v>
      </c>
      <c r="K45" s="146">
        <v>4</v>
      </c>
      <c r="L45" s="146">
        <v>4</v>
      </c>
      <c r="M45" s="78">
        <v>4</v>
      </c>
      <c r="N45" s="146">
        <v>4</v>
      </c>
      <c r="O45" s="146">
        <v>4</v>
      </c>
      <c r="P45" s="146">
        <v>4</v>
      </c>
      <c r="Q45" s="146">
        <v>4</v>
      </c>
      <c r="R45" s="146">
        <v>4</v>
      </c>
      <c r="S45" s="146" t="s">
        <v>21</v>
      </c>
      <c r="T45" s="146">
        <v>4</v>
      </c>
      <c r="U45" s="146">
        <v>4</v>
      </c>
      <c r="V45" s="146">
        <v>4</v>
      </c>
      <c r="W45" s="146">
        <v>4</v>
      </c>
      <c r="X45" s="146">
        <v>4</v>
      </c>
      <c r="Y45" s="146">
        <v>4</v>
      </c>
      <c r="Z45" s="146">
        <v>4</v>
      </c>
      <c r="AA45" s="78">
        <v>4</v>
      </c>
      <c r="AB45" s="146" t="s">
        <v>21</v>
      </c>
      <c r="AC45" s="146" t="s">
        <v>21</v>
      </c>
      <c r="AD45" s="146">
        <v>4</v>
      </c>
      <c r="AE45" s="78" t="s">
        <v>21</v>
      </c>
      <c r="AF45" s="78" t="s">
        <v>21</v>
      </c>
      <c r="AG45" s="78">
        <v>4</v>
      </c>
      <c r="AH45" s="78"/>
      <c r="AI45" s="104"/>
      <c r="AJ45" s="105">
        <f t="shared" ref="AJ45" si="50">SUM(D45:F46,I45:M46,P45:T46,W45:AA46,AD45:AH46)/8</f>
        <v>19</v>
      </c>
      <c r="AK45" s="105">
        <f t="shared" ref="AK45" si="51">SUM(D47:F47,I47:M47,P47:T47,W47:AA47,AD47:AH47)/8</f>
        <v>5.5</v>
      </c>
      <c r="AL45" s="105">
        <f t="shared" ref="AL45" si="52">SUM(G45:H47,N45:O47,U45:V47,AB45:AC47)/8</f>
        <v>6.9375</v>
      </c>
      <c r="AM45" s="105">
        <f t="shared" ref="AM45" si="53">SUM(D45:AH47)/8+(AI45)/8</f>
        <v>31.4375</v>
      </c>
    </row>
    <row r="46" ht="30.75" customHeight="1" spans="1:39">
      <c r="A46" s="145" t="s">
        <v>348</v>
      </c>
      <c r="B46" s="83"/>
      <c r="C46" s="77" t="s">
        <v>18</v>
      </c>
      <c r="D46" s="146">
        <v>4</v>
      </c>
      <c r="E46" s="78">
        <v>4</v>
      </c>
      <c r="F46" s="146">
        <v>4</v>
      </c>
      <c r="G46" s="146">
        <v>4</v>
      </c>
      <c r="H46" s="146">
        <v>4</v>
      </c>
      <c r="I46" s="146">
        <v>4</v>
      </c>
      <c r="J46" s="146">
        <v>4</v>
      </c>
      <c r="K46" s="146">
        <v>4</v>
      </c>
      <c r="L46" s="146">
        <v>4</v>
      </c>
      <c r="M46" s="78">
        <v>4</v>
      </c>
      <c r="N46" s="146">
        <v>4</v>
      </c>
      <c r="O46" s="146">
        <v>4</v>
      </c>
      <c r="P46" s="146">
        <v>4</v>
      </c>
      <c r="Q46" s="146">
        <v>4</v>
      </c>
      <c r="R46" s="146">
        <v>4</v>
      </c>
      <c r="S46" s="146" t="s">
        <v>21</v>
      </c>
      <c r="T46" s="146">
        <v>4</v>
      </c>
      <c r="U46" s="146">
        <v>4</v>
      </c>
      <c r="V46" s="146">
        <v>4</v>
      </c>
      <c r="W46" s="146">
        <v>4</v>
      </c>
      <c r="X46" s="146">
        <v>4</v>
      </c>
      <c r="Y46" s="146">
        <v>4</v>
      </c>
      <c r="Z46" s="146">
        <v>4</v>
      </c>
      <c r="AA46" s="78">
        <v>4</v>
      </c>
      <c r="AB46" s="146" t="s">
        <v>21</v>
      </c>
      <c r="AC46" s="146" t="s">
        <v>21</v>
      </c>
      <c r="AD46" s="146">
        <v>4</v>
      </c>
      <c r="AE46" s="78" t="s">
        <v>21</v>
      </c>
      <c r="AF46" s="78" t="s">
        <v>21</v>
      </c>
      <c r="AG46" s="78">
        <v>4</v>
      </c>
      <c r="AH46" s="78"/>
      <c r="AI46" s="106"/>
      <c r="AJ46" s="107"/>
      <c r="AK46" s="107"/>
      <c r="AL46" s="107"/>
      <c r="AM46" s="107"/>
    </row>
    <row r="47" ht="30.75" customHeight="1" spans="1:39">
      <c r="A47" s="145" t="s">
        <v>348</v>
      </c>
      <c r="B47" s="84"/>
      <c r="C47" s="81" t="s">
        <v>10</v>
      </c>
      <c r="D47" s="147">
        <v>0.5</v>
      </c>
      <c r="E47" s="81">
        <v>0.5</v>
      </c>
      <c r="F47" s="147">
        <v>0.5</v>
      </c>
      <c r="G47" s="147">
        <v>5</v>
      </c>
      <c r="H47" s="147">
        <v>0.5</v>
      </c>
      <c r="I47" s="147">
        <v>3</v>
      </c>
      <c r="J47" s="147">
        <v>0.5</v>
      </c>
      <c r="K47" s="147">
        <v>3</v>
      </c>
      <c r="L47" s="147">
        <v>3</v>
      </c>
      <c r="M47" s="81">
        <v>3</v>
      </c>
      <c r="N47" s="147">
        <v>0.5</v>
      </c>
      <c r="O47" s="147">
        <v>0.5</v>
      </c>
      <c r="P47" s="147">
        <v>6</v>
      </c>
      <c r="Q47" s="147">
        <v>6</v>
      </c>
      <c r="R47" s="147">
        <v>5</v>
      </c>
      <c r="S47" s="147" t="s">
        <v>21</v>
      </c>
      <c r="T47" s="147">
        <v>0.5</v>
      </c>
      <c r="U47" s="147">
        <v>0.5</v>
      </c>
      <c r="V47" s="147">
        <v>0.5</v>
      </c>
      <c r="W47" s="147">
        <v>5</v>
      </c>
      <c r="X47" s="147">
        <v>0.5</v>
      </c>
      <c r="Y47" s="147">
        <v>0.5</v>
      </c>
      <c r="Z47" s="147">
        <v>0.5</v>
      </c>
      <c r="AA47" s="81">
        <v>0.5</v>
      </c>
      <c r="AB47" s="146" t="s">
        <v>21</v>
      </c>
      <c r="AC47" s="146" t="s">
        <v>21</v>
      </c>
      <c r="AD47" s="147">
        <v>5</v>
      </c>
      <c r="AE47" s="81" t="s">
        <v>21</v>
      </c>
      <c r="AF47" s="81" t="s">
        <v>21</v>
      </c>
      <c r="AG47" s="81">
        <v>0.5</v>
      </c>
      <c r="AH47" s="81"/>
      <c r="AI47" s="108"/>
      <c r="AJ47" s="109"/>
      <c r="AK47" s="109"/>
      <c r="AL47" s="109"/>
      <c r="AM47" s="109"/>
    </row>
    <row r="48" ht="30" customHeight="1" spans="1:39">
      <c r="A48" s="51">
        <v>2309461</v>
      </c>
      <c r="B48" s="133" t="s">
        <v>350</v>
      </c>
      <c r="C48" s="77" t="s">
        <v>17</v>
      </c>
      <c r="D48" s="146">
        <v>4</v>
      </c>
      <c r="E48" s="78">
        <v>4</v>
      </c>
      <c r="F48" s="146">
        <v>4</v>
      </c>
      <c r="G48" s="146">
        <v>4</v>
      </c>
      <c r="H48" s="146">
        <v>4</v>
      </c>
      <c r="I48" s="146">
        <v>4</v>
      </c>
      <c r="J48" s="146">
        <v>4</v>
      </c>
      <c r="K48" s="146">
        <v>4</v>
      </c>
      <c r="L48" s="146">
        <v>4</v>
      </c>
      <c r="M48" s="78">
        <v>4</v>
      </c>
      <c r="N48" s="146">
        <v>4</v>
      </c>
      <c r="O48" s="146">
        <v>4</v>
      </c>
      <c r="P48" s="146">
        <v>4</v>
      </c>
      <c r="Q48" s="146">
        <v>4</v>
      </c>
      <c r="R48" s="146">
        <v>4</v>
      </c>
      <c r="S48" s="146" t="s">
        <v>21</v>
      </c>
      <c r="T48" s="146">
        <v>4</v>
      </c>
      <c r="U48" s="146">
        <v>4</v>
      </c>
      <c r="V48" s="146">
        <v>4</v>
      </c>
      <c r="W48" s="146">
        <v>4</v>
      </c>
      <c r="X48" s="146">
        <v>4</v>
      </c>
      <c r="Y48" s="146">
        <v>4</v>
      </c>
      <c r="Z48" s="146">
        <v>4</v>
      </c>
      <c r="AA48" s="78">
        <v>4</v>
      </c>
      <c r="AB48" s="146">
        <v>4</v>
      </c>
      <c r="AC48" s="146">
        <v>4</v>
      </c>
      <c r="AD48" s="146">
        <v>4</v>
      </c>
      <c r="AE48" s="78">
        <v>4</v>
      </c>
      <c r="AF48" s="78">
        <v>4</v>
      </c>
      <c r="AG48" s="78">
        <v>0</v>
      </c>
      <c r="AH48" s="78"/>
      <c r="AI48" s="104"/>
      <c r="AJ48" s="105">
        <f t="shared" ref="AJ48" si="54">SUM(D48:F49,I48:M49,P48:T49,W48:AA49,AD48:AH49)/8</f>
        <v>20.5</v>
      </c>
      <c r="AK48" s="105">
        <f t="shared" ref="AK48" si="55">SUM(D50:F50,I50:M50,P50:T50,W50:AA50,AD50:AH50)/8</f>
        <v>6.4375</v>
      </c>
      <c r="AL48" s="105">
        <f t="shared" ref="AL48" si="56">SUM(G48:H50,N48:O50,U48:V50,AB48:AC50)/8</f>
        <v>10.1875</v>
      </c>
      <c r="AM48" s="105">
        <f t="shared" ref="AM48" si="57">SUM(D48:AH50)/8+(AI48)/8</f>
        <v>37.125</v>
      </c>
    </row>
    <row r="49" ht="30" customHeight="1" spans="1:39">
      <c r="A49" s="51">
        <v>2309461</v>
      </c>
      <c r="B49" s="83"/>
      <c r="C49" s="77" t="s">
        <v>18</v>
      </c>
      <c r="D49" s="146">
        <v>4</v>
      </c>
      <c r="E49" s="78">
        <v>4</v>
      </c>
      <c r="F49" s="146">
        <v>4</v>
      </c>
      <c r="G49" s="146">
        <v>4</v>
      </c>
      <c r="H49" s="146">
        <v>4</v>
      </c>
      <c r="I49" s="146">
        <v>4</v>
      </c>
      <c r="J49" s="146">
        <v>4</v>
      </c>
      <c r="K49" s="146">
        <v>4</v>
      </c>
      <c r="L49" s="146">
        <v>4</v>
      </c>
      <c r="M49" s="78">
        <v>4</v>
      </c>
      <c r="N49" s="146">
        <v>4</v>
      </c>
      <c r="O49" s="146">
        <v>4</v>
      </c>
      <c r="P49" s="146">
        <v>4</v>
      </c>
      <c r="Q49" s="146">
        <v>4</v>
      </c>
      <c r="R49" s="146">
        <v>4</v>
      </c>
      <c r="S49" s="146">
        <v>4</v>
      </c>
      <c r="T49" s="146">
        <v>4</v>
      </c>
      <c r="U49" s="146">
        <v>4</v>
      </c>
      <c r="V49" s="146">
        <v>4</v>
      </c>
      <c r="W49" s="146">
        <v>4</v>
      </c>
      <c r="X49" s="146">
        <v>4</v>
      </c>
      <c r="Y49" s="146">
        <v>4</v>
      </c>
      <c r="Z49" s="146">
        <v>4</v>
      </c>
      <c r="AA49" s="78">
        <v>4</v>
      </c>
      <c r="AB49" s="146">
        <v>4</v>
      </c>
      <c r="AC49" s="146">
        <v>4</v>
      </c>
      <c r="AD49" s="146">
        <v>4</v>
      </c>
      <c r="AE49" s="78">
        <v>4</v>
      </c>
      <c r="AF49" s="78">
        <v>4</v>
      </c>
      <c r="AG49" s="78">
        <v>0</v>
      </c>
      <c r="AH49" s="78"/>
      <c r="AI49" s="106"/>
      <c r="AJ49" s="107"/>
      <c r="AK49" s="107"/>
      <c r="AL49" s="107"/>
      <c r="AM49" s="107"/>
    </row>
    <row r="50" ht="30" customHeight="1" spans="1:39">
      <c r="A50" s="51">
        <v>2309461</v>
      </c>
      <c r="B50" s="84"/>
      <c r="C50" s="81" t="s">
        <v>10</v>
      </c>
      <c r="D50" s="147">
        <v>0.5</v>
      </c>
      <c r="E50" s="81">
        <v>0.5</v>
      </c>
      <c r="F50" s="147">
        <v>0.5</v>
      </c>
      <c r="G50" s="147">
        <v>4</v>
      </c>
      <c r="H50" s="147">
        <v>0.5</v>
      </c>
      <c r="I50" s="147">
        <v>3</v>
      </c>
      <c r="J50" s="147">
        <v>0.5</v>
      </c>
      <c r="K50" s="147">
        <v>3</v>
      </c>
      <c r="L50" s="147">
        <v>3</v>
      </c>
      <c r="M50" s="81">
        <v>3</v>
      </c>
      <c r="N50" s="147">
        <v>0.5</v>
      </c>
      <c r="O50" s="147">
        <v>0.5</v>
      </c>
      <c r="P50" s="147">
        <v>0.5</v>
      </c>
      <c r="Q50" s="147">
        <v>0.5</v>
      </c>
      <c r="R50" s="147">
        <v>5</v>
      </c>
      <c r="S50" s="147">
        <v>3</v>
      </c>
      <c r="T50" s="147">
        <v>0.5</v>
      </c>
      <c r="U50" s="147">
        <v>0.5</v>
      </c>
      <c r="V50" s="147">
        <v>0.5</v>
      </c>
      <c r="W50" s="147">
        <v>0.5</v>
      </c>
      <c r="X50" s="147">
        <v>0.5</v>
      </c>
      <c r="Y50" s="147">
        <v>0.5</v>
      </c>
      <c r="Z50" s="147">
        <v>0.5</v>
      </c>
      <c r="AA50" s="81">
        <v>8</v>
      </c>
      <c r="AB50" s="146">
        <v>5</v>
      </c>
      <c r="AC50" s="146">
        <v>6</v>
      </c>
      <c r="AD50" s="147">
        <v>6</v>
      </c>
      <c r="AE50" s="81">
        <v>6</v>
      </c>
      <c r="AF50" s="81">
        <v>6</v>
      </c>
      <c r="AG50" s="81">
        <v>0</v>
      </c>
      <c r="AH50" s="81"/>
      <c r="AI50" s="108"/>
      <c r="AJ50" s="109"/>
      <c r="AK50" s="109"/>
      <c r="AL50" s="109"/>
      <c r="AM50" s="109"/>
    </row>
    <row r="51" ht="30" customHeight="1" spans="1:39">
      <c r="A51" s="51">
        <v>2309519</v>
      </c>
      <c r="B51" s="133" t="s">
        <v>351</v>
      </c>
      <c r="C51" s="77" t="s">
        <v>17</v>
      </c>
      <c r="D51" s="146">
        <v>4</v>
      </c>
      <c r="E51" s="78">
        <v>4</v>
      </c>
      <c r="F51" s="146">
        <v>4</v>
      </c>
      <c r="G51" s="146">
        <v>4</v>
      </c>
      <c r="H51" s="146">
        <v>4</v>
      </c>
      <c r="I51" s="146">
        <v>4</v>
      </c>
      <c r="J51" s="146">
        <v>4</v>
      </c>
      <c r="K51" s="146">
        <v>4</v>
      </c>
      <c r="L51" s="146">
        <v>4</v>
      </c>
      <c r="M51" s="78">
        <v>4</v>
      </c>
      <c r="N51" s="146">
        <v>4</v>
      </c>
      <c r="O51" s="146">
        <v>4</v>
      </c>
      <c r="P51" s="146">
        <v>4</v>
      </c>
      <c r="Q51" s="146">
        <v>4</v>
      </c>
      <c r="R51" s="146">
        <v>4</v>
      </c>
      <c r="S51" s="146" t="s">
        <v>21</v>
      </c>
      <c r="T51" s="146">
        <v>4</v>
      </c>
      <c r="U51" s="146">
        <v>4</v>
      </c>
      <c r="V51" s="146">
        <v>4</v>
      </c>
      <c r="W51" s="146">
        <v>4</v>
      </c>
      <c r="X51" s="146">
        <v>4</v>
      </c>
      <c r="Y51" s="146">
        <v>4</v>
      </c>
      <c r="Z51" s="146">
        <v>4</v>
      </c>
      <c r="AA51" s="78">
        <v>4</v>
      </c>
      <c r="AB51" s="146" t="s">
        <v>21</v>
      </c>
      <c r="AC51" s="146" t="s">
        <v>21</v>
      </c>
      <c r="AD51" s="146">
        <v>4</v>
      </c>
      <c r="AE51" s="78">
        <v>4</v>
      </c>
      <c r="AF51" s="78" t="s">
        <v>21</v>
      </c>
      <c r="AG51" s="78">
        <v>4</v>
      </c>
      <c r="AH51" s="78"/>
      <c r="AI51" s="104"/>
      <c r="AJ51" s="105">
        <f t="shared" ref="AJ51" si="58">SUM(D51:F52,I51:M52,P51:T52,W51:AA52,AD51:AH52)/8</f>
        <v>21</v>
      </c>
      <c r="AK51" s="105">
        <f t="shared" ref="AK51" si="59">SUM(D53:F53,I53:M53,P53:T53,W53:AA53,AD53:AH53)/8</f>
        <v>4.5</v>
      </c>
      <c r="AL51" s="105">
        <f t="shared" ref="AL51" si="60">SUM(G51:H53,N51:O53,U51:V53,AB51:AC53)/8</f>
        <v>6.8125</v>
      </c>
      <c r="AM51" s="105">
        <f t="shared" ref="AM51" si="61">SUM(D51:AH53)/8+(AI51)/8</f>
        <v>32.3125</v>
      </c>
    </row>
    <row r="52" ht="30" customHeight="1" spans="1:39">
      <c r="A52" s="51">
        <v>2309519</v>
      </c>
      <c r="B52" s="83"/>
      <c r="C52" s="77" t="s">
        <v>18</v>
      </c>
      <c r="D52" s="146">
        <v>4</v>
      </c>
      <c r="E52" s="78">
        <v>4</v>
      </c>
      <c r="F52" s="146">
        <v>4</v>
      </c>
      <c r="G52" s="146">
        <v>4</v>
      </c>
      <c r="H52" s="146">
        <v>4</v>
      </c>
      <c r="I52" s="146">
        <v>4</v>
      </c>
      <c r="J52" s="146">
        <v>4</v>
      </c>
      <c r="K52" s="146">
        <v>4</v>
      </c>
      <c r="L52" s="146">
        <v>4</v>
      </c>
      <c r="M52" s="78">
        <v>4</v>
      </c>
      <c r="N52" s="146">
        <v>4</v>
      </c>
      <c r="O52" s="146">
        <v>4</v>
      </c>
      <c r="P52" s="146">
        <v>4</v>
      </c>
      <c r="Q52" s="146">
        <v>4</v>
      </c>
      <c r="R52" s="146">
        <v>4</v>
      </c>
      <c r="S52" s="146">
        <v>4</v>
      </c>
      <c r="T52" s="146">
        <v>4</v>
      </c>
      <c r="U52" s="146">
        <v>4</v>
      </c>
      <c r="V52" s="146">
        <v>4</v>
      </c>
      <c r="W52" s="146">
        <v>4</v>
      </c>
      <c r="X52" s="146">
        <v>4</v>
      </c>
      <c r="Y52" s="146">
        <v>4</v>
      </c>
      <c r="Z52" s="146">
        <v>4</v>
      </c>
      <c r="AA52" s="78">
        <v>4</v>
      </c>
      <c r="AB52" s="146" t="s">
        <v>21</v>
      </c>
      <c r="AC52" s="146" t="s">
        <v>21</v>
      </c>
      <c r="AD52" s="146">
        <v>4</v>
      </c>
      <c r="AE52" s="78">
        <v>4</v>
      </c>
      <c r="AF52" s="78">
        <v>4</v>
      </c>
      <c r="AG52" s="78">
        <v>4</v>
      </c>
      <c r="AH52" s="78"/>
      <c r="AI52" s="106"/>
      <c r="AJ52" s="107"/>
      <c r="AK52" s="107"/>
      <c r="AL52" s="107"/>
      <c r="AM52" s="107"/>
    </row>
    <row r="53" ht="30" customHeight="1" spans="1:39">
      <c r="A53" s="51">
        <v>2309519</v>
      </c>
      <c r="B53" s="84"/>
      <c r="C53" s="81" t="s">
        <v>10</v>
      </c>
      <c r="D53" s="147">
        <v>0.5</v>
      </c>
      <c r="E53" s="81">
        <v>1.5</v>
      </c>
      <c r="F53" s="147">
        <v>0.5</v>
      </c>
      <c r="G53" s="147">
        <v>4</v>
      </c>
      <c r="H53" s="147">
        <v>0.5</v>
      </c>
      <c r="I53" s="147">
        <v>3</v>
      </c>
      <c r="J53" s="147">
        <v>0.5</v>
      </c>
      <c r="K53" s="147">
        <v>3</v>
      </c>
      <c r="L53" s="147">
        <v>3</v>
      </c>
      <c r="M53" s="81">
        <v>3</v>
      </c>
      <c r="N53" s="147">
        <v>0.5</v>
      </c>
      <c r="O53" s="147">
        <v>0.5</v>
      </c>
      <c r="P53" s="147">
        <v>0.5</v>
      </c>
      <c r="Q53" s="147">
        <v>0.5</v>
      </c>
      <c r="R53" s="147">
        <v>5</v>
      </c>
      <c r="S53" s="147">
        <v>3</v>
      </c>
      <c r="T53" s="147">
        <v>0.5</v>
      </c>
      <c r="U53" s="147">
        <v>0.5</v>
      </c>
      <c r="V53" s="147">
        <v>0.5</v>
      </c>
      <c r="W53" s="147">
        <v>0.5</v>
      </c>
      <c r="X53" s="147">
        <v>0.5</v>
      </c>
      <c r="Y53" s="147">
        <v>0.5</v>
      </c>
      <c r="Z53" s="147">
        <v>0.5</v>
      </c>
      <c r="AA53" s="81">
        <v>0.5</v>
      </c>
      <c r="AB53" s="146" t="s">
        <v>21</v>
      </c>
      <c r="AC53" s="146" t="s">
        <v>21</v>
      </c>
      <c r="AD53" s="147">
        <v>4</v>
      </c>
      <c r="AE53" s="81">
        <v>3</v>
      </c>
      <c r="AF53" s="81">
        <v>1.5</v>
      </c>
      <c r="AG53" s="81">
        <v>0.5</v>
      </c>
      <c r="AH53" s="81"/>
      <c r="AI53" s="108"/>
      <c r="AJ53" s="109"/>
      <c r="AK53" s="109"/>
      <c r="AL53" s="109"/>
      <c r="AM53" s="109"/>
    </row>
    <row r="54" ht="30" customHeight="1" spans="1:39">
      <c r="A54" s="51">
        <v>2310154</v>
      </c>
      <c r="B54" s="133" t="s">
        <v>352</v>
      </c>
      <c r="C54" s="77" t="s">
        <v>17</v>
      </c>
      <c r="D54" s="146">
        <v>4</v>
      </c>
      <c r="E54" s="78">
        <v>4</v>
      </c>
      <c r="F54" s="146">
        <v>4</v>
      </c>
      <c r="G54" s="146">
        <v>4</v>
      </c>
      <c r="H54" s="146">
        <v>4</v>
      </c>
      <c r="I54" s="146">
        <v>4</v>
      </c>
      <c r="J54" s="146">
        <v>4</v>
      </c>
      <c r="K54" s="146">
        <v>4</v>
      </c>
      <c r="L54" s="146">
        <v>4</v>
      </c>
      <c r="M54" s="78">
        <v>4</v>
      </c>
      <c r="N54" s="146">
        <v>4</v>
      </c>
      <c r="O54" s="146">
        <v>4</v>
      </c>
      <c r="P54" s="78">
        <v>4</v>
      </c>
      <c r="Q54" s="146">
        <v>4</v>
      </c>
      <c r="R54" s="146">
        <v>4</v>
      </c>
      <c r="S54" s="146">
        <v>4</v>
      </c>
      <c r="T54" s="146">
        <v>4</v>
      </c>
      <c r="U54" s="146">
        <v>4</v>
      </c>
      <c r="V54" s="146">
        <v>4</v>
      </c>
      <c r="W54" s="146">
        <v>4</v>
      </c>
      <c r="X54" s="146">
        <v>4</v>
      </c>
      <c r="Y54" s="146">
        <v>4</v>
      </c>
      <c r="Z54" s="146">
        <v>4</v>
      </c>
      <c r="AA54" s="78">
        <v>4</v>
      </c>
      <c r="AB54" s="146" t="s">
        <v>21</v>
      </c>
      <c r="AC54" s="146" t="s">
        <v>21</v>
      </c>
      <c r="AD54" s="146">
        <v>4</v>
      </c>
      <c r="AE54" s="78" t="s">
        <v>21</v>
      </c>
      <c r="AF54" s="78" t="s">
        <v>21</v>
      </c>
      <c r="AG54" s="78">
        <v>4</v>
      </c>
      <c r="AH54" s="78"/>
      <c r="AI54" s="104"/>
      <c r="AJ54" s="105">
        <f t="shared" ref="AJ54" si="62">SUM(D54:F55,I54:M55,P54:T55,W54:AA55,AD54:AH55)/8</f>
        <v>20.5</v>
      </c>
      <c r="AK54" s="105">
        <f t="shared" ref="AK54" si="63">SUM(D56:F56,I56:M56,P56:T56,W56:AA56,AD56:AH56)/8</f>
        <v>10.125</v>
      </c>
      <c r="AL54" s="105">
        <f t="shared" ref="AL54" si="64">SUM(G54:H56,N54:O56,U54:V56,AB54:AC56)/8</f>
        <v>8.75</v>
      </c>
      <c r="AM54" s="105">
        <f t="shared" ref="AM54" si="65">SUM(D54:AH56)/8+(AI54)/8</f>
        <v>39.375</v>
      </c>
    </row>
    <row r="55" ht="30" customHeight="1" spans="1:39">
      <c r="A55" s="51">
        <v>2310154</v>
      </c>
      <c r="B55" s="134"/>
      <c r="C55" s="77" t="s">
        <v>18</v>
      </c>
      <c r="D55" s="146">
        <v>4</v>
      </c>
      <c r="E55" s="78">
        <v>4</v>
      </c>
      <c r="F55" s="146">
        <v>4</v>
      </c>
      <c r="G55" s="146">
        <v>4</v>
      </c>
      <c r="H55" s="146">
        <v>4</v>
      </c>
      <c r="I55" s="146">
        <v>4</v>
      </c>
      <c r="J55" s="146">
        <v>4</v>
      </c>
      <c r="K55" s="146">
        <v>4</v>
      </c>
      <c r="L55" s="146">
        <v>4</v>
      </c>
      <c r="M55" s="78">
        <v>4</v>
      </c>
      <c r="N55" s="146">
        <v>4</v>
      </c>
      <c r="O55" s="146">
        <v>4</v>
      </c>
      <c r="P55" s="78">
        <v>4</v>
      </c>
      <c r="Q55" s="146">
        <v>4</v>
      </c>
      <c r="R55" s="146">
        <v>4</v>
      </c>
      <c r="S55" s="146">
        <v>4</v>
      </c>
      <c r="T55" s="146">
        <v>4</v>
      </c>
      <c r="U55" s="146">
        <v>4</v>
      </c>
      <c r="V55" s="146">
        <v>4</v>
      </c>
      <c r="W55" s="146">
        <v>4</v>
      </c>
      <c r="X55" s="146">
        <v>4</v>
      </c>
      <c r="Y55" s="146">
        <v>4</v>
      </c>
      <c r="Z55" s="146">
        <v>4</v>
      </c>
      <c r="AA55" s="78">
        <v>4</v>
      </c>
      <c r="AB55" s="146" t="s">
        <v>21</v>
      </c>
      <c r="AC55" s="146" t="s">
        <v>21</v>
      </c>
      <c r="AD55" s="146">
        <v>4</v>
      </c>
      <c r="AE55" s="78" t="s">
        <v>21</v>
      </c>
      <c r="AF55" s="78">
        <v>4</v>
      </c>
      <c r="AG55" s="78">
        <v>4</v>
      </c>
      <c r="AH55" s="78"/>
      <c r="AI55" s="106"/>
      <c r="AJ55" s="107"/>
      <c r="AK55" s="107"/>
      <c r="AL55" s="107"/>
      <c r="AM55" s="107"/>
    </row>
    <row r="56" ht="30" customHeight="1" spans="1:39">
      <c r="A56" s="51">
        <v>2310154</v>
      </c>
      <c r="B56" s="135"/>
      <c r="C56" s="81" t="s">
        <v>10</v>
      </c>
      <c r="D56" s="147">
        <v>3</v>
      </c>
      <c r="E56" s="81">
        <v>3</v>
      </c>
      <c r="F56" s="147">
        <v>3</v>
      </c>
      <c r="G56" s="147">
        <v>4</v>
      </c>
      <c r="H56" s="147">
        <v>3</v>
      </c>
      <c r="I56" s="147">
        <v>4</v>
      </c>
      <c r="J56" s="147">
        <v>2</v>
      </c>
      <c r="K56" s="147">
        <v>4</v>
      </c>
      <c r="L56" s="147">
        <v>6</v>
      </c>
      <c r="M56" s="81">
        <v>6</v>
      </c>
      <c r="N56" s="147">
        <v>5</v>
      </c>
      <c r="O56" s="147">
        <v>3</v>
      </c>
      <c r="P56" s="81">
        <v>5</v>
      </c>
      <c r="Q56" s="147">
        <v>6</v>
      </c>
      <c r="R56" s="147">
        <v>6</v>
      </c>
      <c r="S56" s="147">
        <v>5</v>
      </c>
      <c r="T56" s="147">
        <v>4</v>
      </c>
      <c r="U56" s="147">
        <v>4</v>
      </c>
      <c r="V56" s="147">
        <v>3</v>
      </c>
      <c r="W56" s="147">
        <v>2</v>
      </c>
      <c r="X56" s="147">
        <v>3</v>
      </c>
      <c r="Y56" s="147">
        <v>5</v>
      </c>
      <c r="Z56" s="147">
        <v>5</v>
      </c>
      <c r="AA56" s="81">
        <v>0.5</v>
      </c>
      <c r="AB56" s="146" t="s">
        <v>21</v>
      </c>
      <c r="AC56" s="146" t="s">
        <v>21</v>
      </c>
      <c r="AD56" s="147">
        <v>5</v>
      </c>
      <c r="AE56" s="81" t="s">
        <v>21</v>
      </c>
      <c r="AF56" s="81">
        <v>0.5</v>
      </c>
      <c r="AG56" s="81">
        <v>3</v>
      </c>
      <c r="AH56" s="81"/>
      <c r="AI56" s="108"/>
      <c r="AJ56" s="109"/>
      <c r="AK56" s="109"/>
      <c r="AL56" s="109"/>
      <c r="AM56" s="109"/>
    </row>
    <row r="57" ht="30" customHeight="1" spans="1:39">
      <c r="A57" s="51">
        <v>2310221</v>
      </c>
      <c r="B57" s="133" t="s">
        <v>353</v>
      </c>
      <c r="C57" s="77" t="s">
        <v>17</v>
      </c>
      <c r="D57" s="146">
        <v>4</v>
      </c>
      <c r="E57" s="78">
        <v>4</v>
      </c>
      <c r="F57" s="146">
        <v>4</v>
      </c>
      <c r="G57" s="146">
        <v>4</v>
      </c>
      <c r="H57" s="146">
        <v>4</v>
      </c>
      <c r="I57" s="146">
        <v>4</v>
      </c>
      <c r="J57" s="146">
        <v>4</v>
      </c>
      <c r="K57" s="146">
        <v>4</v>
      </c>
      <c r="L57" s="146">
        <v>4</v>
      </c>
      <c r="M57" s="78">
        <v>4</v>
      </c>
      <c r="N57" s="146">
        <v>0</v>
      </c>
      <c r="O57" s="146">
        <v>4</v>
      </c>
      <c r="P57" s="78">
        <v>4</v>
      </c>
      <c r="Q57" s="146">
        <v>4</v>
      </c>
      <c r="R57" s="146">
        <v>4</v>
      </c>
      <c r="S57" s="146">
        <v>4</v>
      </c>
      <c r="T57" s="146">
        <v>4</v>
      </c>
      <c r="U57" s="146">
        <v>4</v>
      </c>
      <c r="V57" s="146">
        <v>4</v>
      </c>
      <c r="W57" s="146">
        <v>4</v>
      </c>
      <c r="X57" s="146">
        <v>4</v>
      </c>
      <c r="Y57" s="146">
        <v>4</v>
      </c>
      <c r="Z57" s="146">
        <v>4</v>
      </c>
      <c r="AA57" s="78">
        <v>4</v>
      </c>
      <c r="AB57" s="146" t="s">
        <v>21</v>
      </c>
      <c r="AC57" s="146" t="s">
        <v>21</v>
      </c>
      <c r="AD57" s="146">
        <v>4</v>
      </c>
      <c r="AE57" s="78" t="s">
        <v>21</v>
      </c>
      <c r="AF57" s="78">
        <v>4</v>
      </c>
      <c r="AG57" s="78">
        <v>4</v>
      </c>
      <c r="AH57" s="78"/>
      <c r="AI57" s="104"/>
      <c r="AJ57" s="105">
        <f t="shared" ref="AJ57" si="66">SUM(D57:F58,I57:M58,P57:T58,W57:AA58,AD57:AH58)/8</f>
        <v>20.5</v>
      </c>
      <c r="AK57" s="105">
        <f t="shared" ref="AK57" si="67">SUM(D59:F59,I59:M59,P59:T59,W59:AA59,AD59:AH59)/8</f>
        <v>3.9375</v>
      </c>
      <c r="AL57" s="105">
        <f t="shared" ref="AL57" si="68">SUM(G57:H59,N57:O59,U57:V59,AB57:AC59)/8</f>
        <v>5.5625</v>
      </c>
      <c r="AM57" s="105">
        <f t="shared" ref="AM57" si="69">SUM(D57:AH59)/8+(AI57)/8</f>
        <v>30</v>
      </c>
    </row>
    <row r="58" ht="30" customHeight="1" spans="1:39">
      <c r="A58" s="51">
        <v>2310221</v>
      </c>
      <c r="B58" s="134"/>
      <c r="C58" s="77" t="s">
        <v>18</v>
      </c>
      <c r="D58" s="146">
        <v>4</v>
      </c>
      <c r="E58" s="78">
        <v>4</v>
      </c>
      <c r="F58" s="146">
        <v>4</v>
      </c>
      <c r="G58" s="146">
        <v>4</v>
      </c>
      <c r="H58" s="146">
        <v>4</v>
      </c>
      <c r="I58" s="146">
        <v>4</v>
      </c>
      <c r="J58" s="146">
        <v>4</v>
      </c>
      <c r="K58" s="146">
        <v>4</v>
      </c>
      <c r="L58" s="146">
        <v>4</v>
      </c>
      <c r="M58" s="78" t="s">
        <v>21</v>
      </c>
      <c r="N58" s="146">
        <v>0</v>
      </c>
      <c r="O58" s="146">
        <v>4</v>
      </c>
      <c r="P58" s="78">
        <v>4</v>
      </c>
      <c r="Q58" s="146">
        <v>4</v>
      </c>
      <c r="R58" s="146">
        <v>4</v>
      </c>
      <c r="S58" s="146">
        <v>4</v>
      </c>
      <c r="T58" s="146">
        <v>4</v>
      </c>
      <c r="U58" s="146">
        <v>4</v>
      </c>
      <c r="V58" s="146">
        <v>4</v>
      </c>
      <c r="W58" s="146">
        <v>4</v>
      </c>
      <c r="X58" s="146">
        <v>4</v>
      </c>
      <c r="Y58" s="146">
        <v>4</v>
      </c>
      <c r="Z58" s="146">
        <v>4</v>
      </c>
      <c r="AA58" s="78">
        <v>4</v>
      </c>
      <c r="AB58" s="146" t="s">
        <v>21</v>
      </c>
      <c r="AC58" s="146" t="s">
        <v>21</v>
      </c>
      <c r="AD58" s="146">
        <v>4</v>
      </c>
      <c r="AE58" s="78" t="s">
        <v>21</v>
      </c>
      <c r="AF58" s="78">
        <v>4</v>
      </c>
      <c r="AG58" s="78">
        <v>4</v>
      </c>
      <c r="AH58" s="78"/>
      <c r="AI58" s="106"/>
      <c r="AJ58" s="107"/>
      <c r="AK58" s="107"/>
      <c r="AL58" s="107"/>
      <c r="AM58" s="107"/>
    </row>
    <row r="59" ht="30" customHeight="1" spans="1:39">
      <c r="A59" s="51">
        <v>2310221</v>
      </c>
      <c r="B59" s="135"/>
      <c r="C59" s="81" t="s">
        <v>10</v>
      </c>
      <c r="D59" s="147">
        <v>0.5</v>
      </c>
      <c r="E59" s="81">
        <v>3</v>
      </c>
      <c r="F59" s="147">
        <v>0.5</v>
      </c>
      <c r="G59" s="147">
        <v>2.5</v>
      </c>
      <c r="H59" s="147">
        <v>0.5</v>
      </c>
      <c r="I59" s="147">
        <v>3</v>
      </c>
      <c r="J59" s="147">
        <v>0.5</v>
      </c>
      <c r="K59" s="147">
        <v>3</v>
      </c>
      <c r="L59" s="147">
        <v>3</v>
      </c>
      <c r="M59" s="81" t="s">
        <v>21</v>
      </c>
      <c r="N59" s="147">
        <v>0</v>
      </c>
      <c r="O59" s="147">
        <v>0.5</v>
      </c>
      <c r="P59" s="81">
        <v>0.5</v>
      </c>
      <c r="Q59" s="147">
        <v>0.5</v>
      </c>
      <c r="R59" s="147">
        <v>5</v>
      </c>
      <c r="S59" s="147">
        <v>3</v>
      </c>
      <c r="T59" s="147">
        <v>0.5</v>
      </c>
      <c r="U59" s="147">
        <v>0.5</v>
      </c>
      <c r="V59" s="147">
        <v>0.5</v>
      </c>
      <c r="W59" s="147">
        <v>0.5</v>
      </c>
      <c r="X59" s="147">
        <v>0.5</v>
      </c>
      <c r="Y59" s="147">
        <v>0.5</v>
      </c>
      <c r="Z59" s="147">
        <v>0.5</v>
      </c>
      <c r="AA59" s="81">
        <v>0.5</v>
      </c>
      <c r="AB59" s="146" t="s">
        <v>21</v>
      </c>
      <c r="AC59" s="146" t="s">
        <v>21</v>
      </c>
      <c r="AD59" s="147">
        <v>5</v>
      </c>
      <c r="AE59" s="81" t="s">
        <v>21</v>
      </c>
      <c r="AF59" s="81">
        <v>0.5</v>
      </c>
      <c r="AG59" s="81">
        <v>0.5</v>
      </c>
      <c r="AH59" s="81"/>
      <c r="AI59" s="108"/>
      <c r="AJ59" s="109"/>
      <c r="AK59" s="109"/>
      <c r="AL59" s="109"/>
      <c r="AM59" s="109"/>
    </row>
    <row r="60" ht="30" customHeight="1" spans="1:39">
      <c r="A60" s="51">
        <v>2309397</v>
      </c>
      <c r="B60" s="133" t="s">
        <v>354</v>
      </c>
      <c r="C60" s="77" t="s">
        <v>17</v>
      </c>
      <c r="D60" s="78">
        <v>4</v>
      </c>
      <c r="E60" s="78">
        <v>4</v>
      </c>
      <c r="F60" s="78">
        <v>4</v>
      </c>
      <c r="G60" s="78">
        <v>4</v>
      </c>
      <c r="H60" s="146">
        <v>4</v>
      </c>
      <c r="I60" s="146">
        <v>4</v>
      </c>
      <c r="J60" s="146">
        <v>4</v>
      </c>
      <c r="K60" s="146">
        <v>4</v>
      </c>
      <c r="L60" s="146">
        <v>4</v>
      </c>
      <c r="M60" s="78">
        <v>4</v>
      </c>
      <c r="N60" s="146">
        <v>4</v>
      </c>
      <c r="O60" s="146">
        <v>4</v>
      </c>
      <c r="P60" s="78">
        <v>4</v>
      </c>
      <c r="Q60" s="146">
        <v>4</v>
      </c>
      <c r="R60" s="78">
        <v>4</v>
      </c>
      <c r="S60" s="78">
        <v>4</v>
      </c>
      <c r="T60" s="78">
        <v>4</v>
      </c>
      <c r="U60" s="146">
        <v>4</v>
      </c>
      <c r="V60" s="146">
        <v>4</v>
      </c>
      <c r="W60" s="146">
        <v>4</v>
      </c>
      <c r="X60" s="78">
        <v>4</v>
      </c>
      <c r="Y60" s="146">
        <v>4</v>
      </c>
      <c r="Z60" s="146">
        <v>4</v>
      </c>
      <c r="AA60" s="78">
        <v>4</v>
      </c>
      <c r="AB60" s="146" t="s">
        <v>21</v>
      </c>
      <c r="AC60" s="146" t="s">
        <v>21</v>
      </c>
      <c r="AD60" s="78">
        <v>4</v>
      </c>
      <c r="AE60" s="78" t="s">
        <v>21</v>
      </c>
      <c r="AF60" s="78">
        <v>4</v>
      </c>
      <c r="AG60" s="78">
        <v>4</v>
      </c>
      <c r="AH60" s="78"/>
      <c r="AI60" s="104"/>
      <c r="AJ60" s="105">
        <f>SUM(D60:F61,I60:M61,P60:T61,W60:AA61,AD60:AH61)/8</f>
        <v>20.5</v>
      </c>
      <c r="AK60" s="105">
        <f>SUM(D62:F62,I62:M62,P62:T62,W62:AA62,AD62:AH62)/8</f>
        <v>3.9375</v>
      </c>
      <c r="AL60" s="105">
        <f>SUM(G60:H62,N60:O62,U60:V62,AB60:AC62)/8</f>
        <v>6.625</v>
      </c>
      <c r="AM60" s="105">
        <f>SUM(D60:AH62)/8+(AI60)/8</f>
        <v>31.0625</v>
      </c>
    </row>
    <row r="61" ht="30" customHeight="1" spans="1:39">
      <c r="A61" s="51">
        <v>2309397</v>
      </c>
      <c r="B61" s="83"/>
      <c r="C61" s="77" t="s">
        <v>18</v>
      </c>
      <c r="D61" s="78">
        <v>4</v>
      </c>
      <c r="E61" s="78">
        <v>4</v>
      </c>
      <c r="F61" s="78">
        <v>4</v>
      </c>
      <c r="G61" s="78">
        <v>4</v>
      </c>
      <c r="H61" s="146">
        <v>4</v>
      </c>
      <c r="I61" s="146">
        <v>4</v>
      </c>
      <c r="J61" s="146">
        <v>4</v>
      </c>
      <c r="K61" s="146">
        <v>4</v>
      </c>
      <c r="L61" s="146">
        <v>4</v>
      </c>
      <c r="M61" s="78">
        <v>4</v>
      </c>
      <c r="N61" s="146">
        <v>4</v>
      </c>
      <c r="O61" s="146">
        <v>4</v>
      </c>
      <c r="P61" s="78">
        <v>4</v>
      </c>
      <c r="Q61" s="146">
        <v>4</v>
      </c>
      <c r="R61" s="78">
        <v>4</v>
      </c>
      <c r="S61" s="78">
        <v>4</v>
      </c>
      <c r="T61" s="78">
        <v>4</v>
      </c>
      <c r="U61" s="146">
        <v>4</v>
      </c>
      <c r="V61" s="146">
        <v>4</v>
      </c>
      <c r="W61" s="146">
        <v>4</v>
      </c>
      <c r="X61" s="78">
        <v>4</v>
      </c>
      <c r="Y61" s="146">
        <v>4</v>
      </c>
      <c r="Z61" s="146">
        <v>4</v>
      </c>
      <c r="AA61" s="78">
        <v>4</v>
      </c>
      <c r="AB61" s="146" t="s">
        <v>21</v>
      </c>
      <c r="AC61" s="146" t="s">
        <v>21</v>
      </c>
      <c r="AD61" s="78">
        <v>0</v>
      </c>
      <c r="AE61" s="78" t="s">
        <v>21</v>
      </c>
      <c r="AF61" s="78">
        <v>4</v>
      </c>
      <c r="AG61" s="78">
        <v>4</v>
      </c>
      <c r="AH61" s="78"/>
      <c r="AI61" s="106"/>
      <c r="AJ61" s="107"/>
      <c r="AK61" s="107"/>
      <c r="AL61" s="107"/>
      <c r="AM61" s="107"/>
    </row>
    <row r="62" ht="30" customHeight="1" spans="1:39">
      <c r="A62" s="51">
        <v>2309397</v>
      </c>
      <c r="B62" s="84"/>
      <c r="C62" s="81" t="s">
        <v>10</v>
      </c>
      <c r="D62" s="81">
        <v>0.5</v>
      </c>
      <c r="E62" s="81">
        <v>5</v>
      </c>
      <c r="F62" s="81">
        <v>0.5</v>
      </c>
      <c r="G62" s="81">
        <v>2.5</v>
      </c>
      <c r="H62" s="147">
        <v>0.5</v>
      </c>
      <c r="I62" s="147">
        <v>3</v>
      </c>
      <c r="J62" s="147">
        <v>0.5</v>
      </c>
      <c r="K62" s="147">
        <v>3</v>
      </c>
      <c r="L62" s="147">
        <v>3</v>
      </c>
      <c r="M62" s="81">
        <v>3</v>
      </c>
      <c r="N62" s="147">
        <v>0.5</v>
      </c>
      <c r="O62" s="147">
        <v>0.5</v>
      </c>
      <c r="P62" s="81">
        <v>0.5</v>
      </c>
      <c r="Q62" s="147">
        <v>0.5</v>
      </c>
      <c r="R62" s="81">
        <v>5</v>
      </c>
      <c r="S62" s="81">
        <v>3</v>
      </c>
      <c r="T62" s="81">
        <v>0.5</v>
      </c>
      <c r="U62" s="147">
        <v>0.5</v>
      </c>
      <c r="V62" s="147">
        <v>0.5</v>
      </c>
      <c r="W62" s="147">
        <v>0.5</v>
      </c>
      <c r="X62" s="81">
        <v>0.5</v>
      </c>
      <c r="Y62" s="147">
        <v>0.5</v>
      </c>
      <c r="Z62" s="147">
        <v>0.5</v>
      </c>
      <c r="AA62" s="81">
        <v>0.5</v>
      </c>
      <c r="AB62" s="146" t="s">
        <v>21</v>
      </c>
      <c r="AC62" s="146" t="s">
        <v>21</v>
      </c>
      <c r="AD62" s="81">
        <v>0</v>
      </c>
      <c r="AE62" s="81" t="s">
        <v>21</v>
      </c>
      <c r="AF62" s="81">
        <v>0.5</v>
      </c>
      <c r="AG62" s="81">
        <v>0.5</v>
      </c>
      <c r="AH62" s="81"/>
      <c r="AI62" s="108"/>
      <c r="AJ62" s="109"/>
      <c r="AK62" s="109"/>
      <c r="AL62" s="109"/>
      <c r="AM62" s="109"/>
    </row>
    <row r="63" ht="30" customHeight="1" spans="1:39">
      <c r="A63" s="29">
        <v>2308017</v>
      </c>
      <c r="B63" s="82" t="s">
        <v>355</v>
      </c>
      <c r="C63" s="77" t="s">
        <v>17</v>
      </c>
      <c r="D63" s="146">
        <v>4</v>
      </c>
      <c r="E63" s="146">
        <v>4</v>
      </c>
      <c r="F63" s="146">
        <v>4</v>
      </c>
      <c r="G63" s="146">
        <v>4</v>
      </c>
      <c r="H63" s="146">
        <v>4</v>
      </c>
      <c r="I63" s="146">
        <v>0</v>
      </c>
      <c r="J63" s="146">
        <v>4</v>
      </c>
      <c r="K63" s="146">
        <v>4</v>
      </c>
      <c r="L63" s="146">
        <v>4</v>
      </c>
      <c r="M63" s="146">
        <v>4</v>
      </c>
      <c r="N63" s="146">
        <v>4</v>
      </c>
      <c r="O63" s="146">
        <v>4</v>
      </c>
      <c r="P63" s="146">
        <v>4</v>
      </c>
      <c r="Q63" s="146">
        <v>4</v>
      </c>
      <c r="R63" s="146">
        <v>0</v>
      </c>
      <c r="S63" s="146">
        <v>4</v>
      </c>
      <c r="T63" s="146">
        <v>4</v>
      </c>
      <c r="U63" s="146">
        <v>4</v>
      </c>
      <c r="V63" s="146" t="s">
        <v>21</v>
      </c>
      <c r="W63" s="146">
        <v>4</v>
      </c>
      <c r="X63" s="146">
        <v>4</v>
      </c>
      <c r="Y63" s="146">
        <v>0</v>
      </c>
      <c r="Z63" s="146">
        <v>4</v>
      </c>
      <c r="AA63" s="146">
        <v>4</v>
      </c>
      <c r="AB63" s="146" t="s">
        <v>21</v>
      </c>
      <c r="AC63" s="146" t="s">
        <v>21</v>
      </c>
      <c r="AD63" s="146" t="s">
        <v>115</v>
      </c>
      <c r="AE63" s="146"/>
      <c r="AF63" s="146"/>
      <c r="AG63" s="146"/>
      <c r="AH63" s="146"/>
      <c r="AI63" s="104"/>
      <c r="AJ63" s="105">
        <f>SUM(D63:F64,I63:M64,P63:T64,W63:AA64,AD63:AH64)/8</f>
        <v>14</v>
      </c>
      <c r="AK63" s="105">
        <f>SUM(D65:F65,I65:M65,P65:T65,W65:AA65,AD65:AH65)/8</f>
        <v>3.25</v>
      </c>
      <c r="AL63" s="105">
        <f>SUM(G63:H65,N63:O65,U63:V65,AB63:AC65)/8</f>
        <v>6.625</v>
      </c>
      <c r="AM63" s="105">
        <f>SUM(D63:AH65)/8+(AI63)/8</f>
        <v>23.875</v>
      </c>
    </row>
    <row r="64" ht="30" customHeight="1" spans="1:39">
      <c r="A64" s="158">
        <v>2308017</v>
      </c>
      <c r="B64" s="83"/>
      <c r="C64" s="77" t="s">
        <v>18</v>
      </c>
      <c r="D64" s="146">
        <v>4</v>
      </c>
      <c r="E64" s="146">
        <v>4</v>
      </c>
      <c r="F64" s="146">
        <v>4</v>
      </c>
      <c r="G64" s="146">
        <v>4</v>
      </c>
      <c r="H64" s="146">
        <v>4</v>
      </c>
      <c r="I64" s="146">
        <v>0</v>
      </c>
      <c r="J64" s="146">
        <v>4</v>
      </c>
      <c r="K64" s="146">
        <v>4</v>
      </c>
      <c r="L64" s="146">
        <v>4</v>
      </c>
      <c r="M64" s="146">
        <v>4</v>
      </c>
      <c r="N64" s="146">
        <v>4</v>
      </c>
      <c r="O64" s="146">
        <v>4</v>
      </c>
      <c r="P64" s="146">
        <v>4</v>
      </c>
      <c r="Q64" s="146">
        <v>4</v>
      </c>
      <c r="R64" s="146">
        <v>0</v>
      </c>
      <c r="S64" s="146">
        <v>4</v>
      </c>
      <c r="T64" s="146">
        <v>4</v>
      </c>
      <c r="U64" s="146">
        <v>4</v>
      </c>
      <c r="V64" s="146" t="s">
        <v>21</v>
      </c>
      <c r="W64" s="146">
        <v>4</v>
      </c>
      <c r="X64" s="146" t="s">
        <v>21</v>
      </c>
      <c r="Y64" s="146">
        <v>0</v>
      </c>
      <c r="Z64" s="146">
        <v>4</v>
      </c>
      <c r="AA64" s="146">
        <v>0</v>
      </c>
      <c r="AB64" s="146" t="s">
        <v>21</v>
      </c>
      <c r="AC64" s="146" t="s">
        <v>21</v>
      </c>
      <c r="AD64" s="146"/>
      <c r="AE64" s="146"/>
      <c r="AF64" s="146"/>
      <c r="AG64" s="146"/>
      <c r="AH64" s="146"/>
      <c r="AI64" s="106"/>
      <c r="AJ64" s="107"/>
      <c r="AK64" s="107"/>
      <c r="AL64" s="107"/>
      <c r="AM64" s="107"/>
    </row>
    <row r="65" ht="30" customHeight="1" spans="1:39">
      <c r="A65" s="158">
        <v>2308017</v>
      </c>
      <c r="B65" s="84"/>
      <c r="C65" s="81" t="s">
        <v>10</v>
      </c>
      <c r="D65" s="147">
        <v>0.5</v>
      </c>
      <c r="E65" s="147">
        <v>0.5</v>
      </c>
      <c r="F65" s="147">
        <v>0.5</v>
      </c>
      <c r="G65" s="147">
        <v>4</v>
      </c>
      <c r="H65" s="147">
        <v>0.5</v>
      </c>
      <c r="I65" s="147">
        <v>0</v>
      </c>
      <c r="J65" s="147">
        <v>0.5</v>
      </c>
      <c r="K65" s="147">
        <v>0.5</v>
      </c>
      <c r="L65" s="147">
        <v>0.5</v>
      </c>
      <c r="M65" s="147">
        <v>4</v>
      </c>
      <c r="N65" s="147">
        <v>5</v>
      </c>
      <c r="O65" s="147">
        <v>3</v>
      </c>
      <c r="P65" s="147">
        <v>5</v>
      </c>
      <c r="Q65" s="147">
        <v>4</v>
      </c>
      <c r="R65" s="147">
        <v>0</v>
      </c>
      <c r="S65" s="147">
        <v>4</v>
      </c>
      <c r="T65" s="147">
        <v>0.5</v>
      </c>
      <c r="U65" s="147">
        <v>0.5</v>
      </c>
      <c r="V65" s="147" t="s">
        <v>21</v>
      </c>
      <c r="W65" s="147">
        <v>5</v>
      </c>
      <c r="X65" s="147" t="s">
        <v>21</v>
      </c>
      <c r="Y65" s="147">
        <v>0</v>
      </c>
      <c r="Z65" s="147">
        <v>0.5</v>
      </c>
      <c r="AA65" s="147">
        <v>0</v>
      </c>
      <c r="AB65" s="146" t="s">
        <v>21</v>
      </c>
      <c r="AC65" s="146" t="s">
        <v>21</v>
      </c>
      <c r="AD65" s="147"/>
      <c r="AE65" s="147"/>
      <c r="AF65" s="147"/>
      <c r="AG65" s="147"/>
      <c r="AH65" s="147"/>
      <c r="AI65" s="108"/>
      <c r="AJ65" s="109"/>
      <c r="AK65" s="109"/>
      <c r="AL65" s="109"/>
      <c r="AM65" s="109"/>
    </row>
    <row r="66" ht="30" customHeight="1" spans="1:39">
      <c r="A66" s="29">
        <v>2309035</v>
      </c>
      <c r="B66" s="133" t="s">
        <v>356</v>
      </c>
      <c r="C66" s="77" t="s">
        <v>17</v>
      </c>
      <c r="D66" s="146">
        <v>4</v>
      </c>
      <c r="E66" s="146">
        <v>4</v>
      </c>
      <c r="F66" s="146">
        <v>4</v>
      </c>
      <c r="G66" s="146">
        <v>4</v>
      </c>
      <c r="H66" s="146">
        <v>4</v>
      </c>
      <c r="I66" s="146">
        <v>4</v>
      </c>
      <c r="J66" s="146">
        <v>4</v>
      </c>
      <c r="K66" s="146">
        <v>4</v>
      </c>
      <c r="L66" s="146">
        <v>4</v>
      </c>
      <c r="M66" s="146">
        <v>0</v>
      </c>
      <c r="N66" s="146">
        <v>4</v>
      </c>
      <c r="O66" s="146">
        <v>4</v>
      </c>
      <c r="P66" s="146">
        <v>0</v>
      </c>
      <c r="Q66" s="146">
        <v>0</v>
      </c>
      <c r="R66" s="146">
        <v>0</v>
      </c>
      <c r="S66" s="146" t="s">
        <v>68</v>
      </c>
      <c r="T66" s="166" t="s">
        <v>72</v>
      </c>
      <c r="U66" s="146"/>
      <c r="V66" s="146"/>
      <c r="W66" s="146"/>
      <c r="X66" s="146"/>
      <c r="Y66" s="146"/>
      <c r="Z66" s="146"/>
      <c r="AA66" s="146"/>
      <c r="AB66" s="146"/>
      <c r="AC66" s="146"/>
      <c r="AD66" s="146"/>
      <c r="AE66" s="146"/>
      <c r="AF66" s="146"/>
      <c r="AG66" s="146"/>
      <c r="AH66" s="146"/>
      <c r="AI66" s="104"/>
      <c r="AJ66" s="105">
        <f t="shared" ref="AJ66" si="70">SUM(D66:F67,I66:M67,P66:T67,W66:AA67,AD66:AH67)/8</f>
        <v>7</v>
      </c>
      <c r="AK66" s="105">
        <f t="shared" ref="AK66" si="71">SUM(D68:F68,I68:M68,P68:T68,W68:AA68,AD68:AH68)/8</f>
        <v>3.9375</v>
      </c>
      <c r="AL66" s="105">
        <f t="shared" ref="AL66" si="72">SUM(G66:H68,N66:O68,U66:V68,AB66:AC68)/8</f>
        <v>5.8125</v>
      </c>
      <c r="AM66" s="105">
        <f t="shared" ref="AM66" si="73">SUM(D66:AH68)/8+(AI66)/8</f>
        <v>16.75</v>
      </c>
    </row>
    <row r="67" ht="30" customHeight="1" spans="1:39">
      <c r="A67" s="29">
        <v>2309035</v>
      </c>
      <c r="B67" s="83"/>
      <c r="C67" s="77" t="s">
        <v>18</v>
      </c>
      <c r="D67" s="146">
        <v>4</v>
      </c>
      <c r="E67" s="146">
        <v>4</v>
      </c>
      <c r="F67" s="146">
        <v>4</v>
      </c>
      <c r="G67" s="146">
        <v>4</v>
      </c>
      <c r="H67" s="146">
        <v>4</v>
      </c>
      <c r="I67" s="146">
        <v>4</v>
      </c>
      <c r="J67" s="146">
        <v>4</v>
      </c>
      <c r="K67" s="146">
        <v>4</v>
      </c>
      <c r="L67" s="146">
        <v>4</v>
      </c>
      <c r="M67" s="146">
        <v>0</v>
      </c>
      <c r="N67" s="146">
        <v>4</v>
      </c>
      <c r="O67" s="146">
        <v>4</v>
      </c>
      <c r="P67" s="146">
        <v>0</v>
      </c>
      <c r="Q67" s="146">
        <v>0</v>
      </c>
      <c r="R67" s="146">
        <v>0</v>
      </c>
      <c r="S67" s="146" t="s">
        <v>68</v>
      </c>
      <c r="T67" s="166"/>
      <c r="U67" s="146"/>
      <c r="V67" s="146"/>
      <c r="W67" s="146"/>
      <c r="X67" s="146"/>
      <c r="Y67" s="146"/>
      <c r="Z67" s="146"/>
      <c r="AA67" s="146"/>
      <c r="AB67" s="146"/>
      <c r="AC67" s="146"/>
      <c r="AD67" s="146"/>
      <c r="AE67" s="146"/>
      <c r="AF67" s="146"/>
      <c r="AG67" s="146"/>
      <c r="AH67" s="146"/>
      <c r="AI67" s="106"/>
      <c r="AJ67" s="107"/>
      <c r="AK67" s="107"/>
      <c r="AL67" s="107"/>
      <c r="AM67" s="107"/>
    </row>
    <row r="68" ht="30" customHeight="1" spans="1:39">
      <c r="A68" s="29">
        <v>2309035</v>
      </c>
      <c r="B68" s="84"/>
      <c r="C68" s="81" t="s">
        <v>10</v>
      </c>
      <c r="D68" s="147">
        <v>3</v>
      </c>
      <c r="E68" s="147">
        <v>3</v>
      </c>
      <c r="F68" s="147">
        <v>3.5</v>
      </c>
      <c r="G68" s="147">
        <v>4</v>
      </c>
      <c r="H68" s="147">
        <v>5</v>
      </c>
      <c r="I68" s="147">
        <v>6</v>
      </c>
      <c r="J68" s="147">
        <v>5</v>
      </c>
      <c r="K68" s="147">
        <v>3</v>
      </c>
      <c r="L68" s="147">
        <v>8</v>
      </c>
      <c r="M68" s="147">
        <v>0</v>
      </c>
      <c r="N68" s="147">
        <v>5</v>
      </c>
      <c r="O68" s="147">
        <v>0.5</v>
      </c>
      <c r="P68" s="147">
        <v>0</v>
      </c>
      <c r="Q68" s="147">
        <v>0</v>
      </c>
      <c r="R68" s="147">
        <v>0</v>
      </c>
      <c r="S68" s="147" t="s">
        <v>68</v>
      </c>
      <c r="T68" s="166"/>
      <c r="U68" s="147"/>
      <c r="V68" s="147"/>
      <c r="W68" s="147"/>
      <c r="X68" s="147"/>
      <c r="Y68" s="147"/>
      <c r="Z68" s="147"/>
      <c r="AA68" s="147"/>
      <c r="AB68" s="147"/>
      <c r="AC68" s="147"/>
      <c r="AD68" s="147"/>
      <c r="AE68" s="147"/>
      <c r="AF68" s="147"/>
      <c r="AG68" s="147"/>
      <c r="AH68" s="147"/>
      <c r="AI68" s="108"/>
      <c r="AJ68" s="109"/>
      <c r="AK68" s="109"/>
      <c r="AL68" s="109"/>
      <c r="AM68" s="109"/>
    </row>
    <row r="69" ht="30" customHeight="1" spans="1:39">
      <c r="A69" s="148" t="s">
        <v>357</v>
      </c>
      <c r="B69" s="133" t="s">
        <v>358</v>
      </c>
      <c r="C69" s="77" t="s">
        <v>17</v>
      </c>
      <c r="D69" s="78" t="s">
        <v>21</v>
      </c>
      <c r="E69" s="78" t="s">
        <v>21</v>
      </c>
      <c r="F69" s="78" t="s">
        <v>21</v>
      </c>
      <c r="G69" s="78">
        <v>0</v>
      </c>
      <c r="H69" s="146">
        <v>4</v>
      </c>
      <c r="I69" s="146">
        <v>4</v>
      </c>
      <c r="J69" s="146">
        <v>4</v>
      </c>
      <c r="K69" s="146">
        <v>4</v>
      </c>
      <c r="L69" s="146">
        <v>4</v>
      </c>
      <c r="M69" s="78" t="s">
        <v>21</v>
      </c>
      <c r="N69" s="146" t="s">
        <v>21</v>
      </c>
      <c r="O69" s="146" t="s">
        <v>21</v>
      </c>
      <c r="P69" s="78" t="s">
        <v>21</v>
      </c>
      <c r="Q69" s="78" t="s">
        <v>21</v>
      </c>
      <c r="R69" s="78" t="s">
        <v>21</v>
      </c>
      <c r="S69" s="78" t="s">
        <v>21</v>
      </c>
      <c r="T69" s="136" t="s">
        <v>359</v>
      </c>
      <c r="U69" s="146"/>
      <c r="V69" s="78"/>
      <c r="W69" s="78"/>
      <c r="X69" s="78"/>
      <c r="Y69" s="78"/>
      <c r="Z69" s="78"/>
      <c r="AA69" s="78"/>
      <c r="AB69" s="78"/>
      <c r="AC69" s="146"/>
      <c r="AD69" s="78"/>
      <c r="AE69" s="78"/>
      <c r="AF69" s="78"/>
      <c r="AG69" s="78"/>
      <c r="AH69" s="78"/>
      <c r="AI69" s="104"/>
      <c r="AJ69" s="105">
        <f>SUM(D69:F70,I69:M70,P69:T70,W69:AA70,AD69:AH70)/8</f>
        <v>4</v>
      </c>
      <c r="AK69" s="105">
        <f>SUM(D71:F71,I71:M71,P71:T71,W71:AA71,AD71:AH71)/8</f>
        <v>1.1875</v>
      </c>
      <c r="AL69" s="105">
        <f>SUM(G69:H71,N69:O71,U69:V71,AB69:AC71)/8</f>
        <v>1.0625</v>
      </c>
      <c r="AM69" s="105">
        <f>SUM(D69:AH71)/8+(AI69)/8</f>
        <v>6.25</v>
      </c>
    </row>
    <row r="70" ht="30" customHeight="1" spans="1:39">
      <c r="A70" s="148" t="s">
        <v>357</v>
      </c>
      <c r="B70" s="83"/>
      <c r="C70" s="77" t="s">
        <v>18</v>
      </c>
      <c r="D70" s="78" t="s">
        <v>21</v>
      </c>
      <c r="E70" s="78" t="s">
        <v>21</v>
      </c>
      <c r="F70" s="78" t="s">
        <v>21</v>
      </c>
      <c r="G70" s="78">
        <v>0</v>
      </c>
      <c r="H70" s="146">
        <v>4</v>
      </c>
      <c r="I70" s="146">
        <v>4</v>
      </c>
      <c r="J70" s="146">
        <v>4</v>
      </c>
      <c r="K70" s="146">
        <v>4</v>
      </c>
      <c r="L70" s="146">
        <v>4</v>
      </c>
      <c r="M70" s="78" t="s">
        <v>21</v>
      </c>
      <c r="N70" s="146" t="s">
        <v>21</v>
      </c>
      <c r="O70" s="146" t="s">
        <v>21</v>
      </c>
      <c r="P70" s="78" t="s">
        <v>21</v>
      </c>
      <c r="Q70" s="78" t="s">
        <v>21</v>
      </c>
      <c r="R70" s="78" t="s">
        <v>21</v>
      </c>
      <c r="S70" s="78" t="s">
        <v>21</v>
      </c>
      <c r="T70" s="136"/>
      <c r="U70" s="146"/>
      <c r="V70" s="78"/>
      <c r="W70" s="78"/>
      <c r="X70" s="78"/>
      <c r="Y70" s="78"/>
      <c r="Z70" s="78"/>
      <c r="AA70" s="78"/>
      <c r="AB70" s="78"/>
      <c r="AC70" s="146"/>
      <c r="AD70" s="78"/>
      <c r="AE70" s="78"/>
      <c r="AF70" s="78"/>
      <c r="AG70" s="78"/>
      <c r="AH70" s="78"/>
      <c r="AI70" s="106"/>
      <c r="AJ70" s="107"/>
      <c r="AK70" s="107"/>
      <c r="AL70" s="107"/>
      <c r="AM70" s="107"/>
    </row>
    <row r="71" ht="30" customHeight="1" spans="1:39">
      <c r="A71" s="148" t="s">
        <v>357</v>
      </c>
      <c r="B71" s="84"/>
      <c r="C71" s="81" t="s">
        <v>10</v>
      </c>
      <c r="D71" s="81" t="s">
        <v>21</v>
      </c>
      <c r="E71" s="81" t="s">
        <v>21</v>
      </c>
      <c r="F71" s="81" t="s">
        <v>21</v>
      </c>
      <c r="G71" s="81">
        <v>0</v>
      </c>
      <c r="H71" s="147">
        <v>0.5</v>
      </c>
      <c r="I71" s="147">
        <v>3</v>
      </c>
      <c r="J71" s="147">
        <v>0.5</v>
      </c>
      <c r="K71" s="147">
        <v>3</v>
      </c>
      <c r="L71" s="147">
        <v>3</v>
      </c>
      <c r="M71" s="81" t="s">
        <v>21</v>
      </c>
      <c r="N71" s="147" t="s">
        <v>21</v>
      </c>
      <c r="O71" s="146" t="s">
        <v>21</v>
      </c>
      <c r="P71" s="81" t="s">
        <v>21</v>
      </c>
      <c r="Q71" s="81" t="s">
        <v>21</v>
      </c>
      <c r="R71" s="81" t="s">
        <v>21</v>
      </c>
      <c r="S71" s="81" t="s">
        <v>21</v>
      </c>
      <c r="T71" s="136"/>
      <c r="U71" s="147"/>
      <c r="V71" s="81"/>
      <c r="W71" s="81"/>
      <c r="X71" s="81"/>
      <c r="Y71" s="81"/>
      <c r="Z71" s="81"/>
      <c r="AA71" s="81"/>
      <c r="AB71" s="81"/>
      <c r="AC71" s="147"/>
      <c r="AD71" s="81"/>
      <c r="AE71" s="81"/>
      <c r="AF71" s="81"/>
      <c r="AG71" s="81"/>
      <c r="AH71" s="81"/>
      <c r="AI71" s="108"/>
      <c r="AJ71" s="109"/>
      <c r="AK71" s="109"/>
      <c r="AL71" s="109"/>
      <c r="AM71" s="109"/>
    </row>
    <row r="72" ht="30" customHeight="1" spans="1:39">
      <c r="A72" s="29">
        <v>2310044</v>
      </c>
      <c r="B72" s="133" t="s">
        <v>360</v>
      </c>
      <c r="C72" s="77" t="s">
        <v>17</v>
      </c>
      <c r="D72" s="78">
        <v>4</v>
      </c>
      <c r="E72" s="78">
        <v>4</v>
      </c>
      <c r="F72" s="78">
        <v>4</v>
      </c>
      <c r="G72" s="78">
        <v>4</v>
      </c>
      <c r="H72" s="146">
        <v>0</v>
      </c>
      <c r="I72" s="78">
        <v>0</v>
      </c>
      <c r="J72" s="78">
        <v>0</v>
      </c>
      <c r="K72" s="78">
        <v>0</v>
      </c>
      <c r="L72" s="146">
        <v>0</v>
      </c>
      <c r="M72" s="78">
        <v>0</v>
      </c>
      <c r="N72" s="146"/>
      <c r="O72" s="78"/>
      <c r="P72" s="136" t="s">
        <v>72</v>
      </c>
      <c r="Q72" s="78"/>
      <c r="R72" s="78"/>
      <c r="S72" s="78"/>
      <c r="T72" s="78"/>
      <c r="U72" s="146"/>
      <c r="V72" s="78"/>
      <c r="W72" s="78"/>
      <c r="X72" s="78"/>
      <c r="Y72" s="78"/>
      <c r="Z72" s="78"/>
      <c r="AA72" s="78"/>
      <c r="AB72" s="78"/>
      <c r="AC72" s="146"/>
      <c r="AD72" s="78"/>
      <c r="AE72" s="78"/>
      <c r="AF72" s="78"/>
      <c r="AG72" s="78"/>
      <c r="AH72" s="78"/>
      <c r="AI72" s="104"/>
      <c r="AJ72" s="105">
        <f>SUM(D72:F73,I72:M73,P72:T73,W72:AA73,AD72:AH73)/8</f>
        <v>3</v>
      </c>
      <c r="AK72" s="105">
        <f>SUM(D74:F74,I74:M74,P74:T74,W74:AA74,AD74:AH74)/8</f>
        <v>0.1875</v>
      </c>
      <c r="AL72" s="105">
        <f>SUM(G72:H74,N72:O74,U72:V74,AB72:AC74)/8</f>
        <v>1.0625</v>
      </c>
      <c r="AM72" s="105">
        <f>SUM(D72:AH74)/8+(AI72)/8</f>
        <v>4.25</v>
      </c>
    </row>
    <row r="73" ht="30" customHeight="1" spans="1:39">
      <c r="A73" s="29">
        <v>2310044</v>
      </c>
      <c r="B73" s="83"/>
      <c r="C73" s="77" t="s">
        <v>18</v>
      </c>
      <c r="D73" s="78">
        <v>4</v>
      </c>
      <c r="E73" s="78">
        <v>4</v>
      </c>
      <c r="F73" s="78">
        <v>4</v>
      </c>
      <c r="G73" s="78">
        <v>4</v>
      </c>
      <c r="H73" s="146">
        <v>0</v>
      </c>
      <c r="I73" s="78">
        <v>0</v>
      </c>
      <c r="J73" s="78">
        <v>0</v>
      </c>
      <c r="K73" s="78">
        <v>0</v>
      </c>
      <c r="L73" s="146">
        <v>0</v>
      </c>
      <c r="M73" s="78">
        <v>0</v>
      </c>
      <c r="N73" s="146"/>
      <c r="O73" s="78"/>
      <c r="P73" s="136"/>
      <c r="Q73" s="78"/>
      <c r="R73" s="78"/>
      <c r="S73" s="78"/>
      <c r="T73" s="78"/>
      <c r="U73" s="146"/>
      <c r="V73" s="78"/>
      <c r="W73" s="78"/>
      <c r="X73" s="78"/>
      <c r="Y73" s="78"/>
      <c r="Z73" s="78"/>
      <c r="AA73" s="78"/>
      <c r="AB73" s="78"/>
      <c r="AC73" s="146"/>
      <c r="AD73" s="78"/>
      <c r="AE73" s="78"/>
      <c r="AF73" s="78"/>
      <c r="AG73" s="78"/>
      <c r="AH73" s="78"/>
      <c r="AI73" s="106"/>
      <c r="AJ73" s="107"/>
      <c r="AK73" s="107"/>
      <c r="AL73" s="107"/>
      <c r="AM73" s="107"/>
    </row>
    <row r="74" ht="30" customHeight="1" spans="1:39">
      <c r="A74" s="29">
        <v>2310044</v>
      </c>
      <c r="B74" s="84"/>
      <c r="C74" s="81" t="s">
        <v>10</v>
      </c>
      <c r="D74" s="81">
        <v>0.5</v>
      </c>
      <c r="E74" s="81">
        <v>0.5</v>
      </c>
      <c r="F74" s="81">
        <v>0.5</v>
      </c>
      <c r="G74" s="81">
        <v>0.5</v>
      </c>
      <c r="H74" s="147">
        <v>0</v>
      </c>
      <c r="I74" s="81">
        <v>0</v>
      </c>
      <c r="J74" s="81">
        <v>0</v>
      </c>
      <c r="K74" s="81">
        <v>0</v>
      </c>
      <c r="L74" s="147">
        <v>0</v>
      </c>
      <c r="M74" s="81">
        <v>0</v>
      </c>
      <c r="N74" s="147"/>
      <c r="O74" s="81"/>
      <c r="P74" s="136"/>
      <c r="Q74" s="81"/>
      <c r="R74" s="81"/>
      <c r="S74" s="81"/>
      <c r="T74" s="81"/>
      <c r="U74" s="147"/>
      <c r="V74" s="81"/>
      <c r="W74" s="81"/>
      <c r="X74" s="81"/>
      <c r="Y74" s="81"/>
      <c r="Z74" s="81"/>
      <c r="AA74" s="81"/>
      <c r="AB74" s="81"/>
      <c r="AC74" s="147"/>
      <c r="AD74" s="81"/>
      <c r="AE74" s="81"/>
      <c r="AF74" s="81"/>
      <c r="AG74" s="81"/>
      <c r="AH74" s="81"/>
      <c r="AI74" s="108"/>
      <c r="AJ74" s="109"/>
      <c r="AK74" s="109"/>
      <c r="AL74" s="109"/>
      <c r="AM74" s="109"/>
    </row>
    <row r="75" ht="30" customHeight="1" spans="1:39">
      <c r="A75" s="51"/>
      <c r="B75" s="133"/>
      <c r="C75" s="77" t="s">
        <v>17</v>
      </c>
      <c r="D75" s="146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146"/>
      <c r="R75" s="146"/>
      <c r="S75" s="146"/>
      <c r="T75" s="78"/>
      <c r="U75" s="146"/>
      <c r="V75" s="146"/>
      <c r="W75" s="146"/>
      <c r="X75" s="146"/>
      <c r="Y75" s="78"/>
      <c r="Z75" s="146"/>
      <c r="AA75" s="78"/>
      <c r="AB75" s="78"/>
      <c r="AC75" s="78"/>
      <c r="AD75" s="146"/>
      <c r="AE75" s="78"/>
      <c r="AF75" s="78"/>
      <c r="AG75" s="78"/>
      <c r="AH75" s="78"/>
      <c r="AI75" s="104"/>
      <c r="AJ75" s="105">
        <f t="shared" ref="AJ75" si="74">SUM(D75:F76,I75:M76,P75:T76,W75:AA76,AD75:AH76)/8</f>
        <v>0</v>
      </c>
      <c r="AK75" s="105">
        <f t="shared" ref="AK75" si="75">SUM(D77:F77,I77:M77,P77:T77,W77:AA77,AD77:AH77)/8</f>
        <v>0</v>
      </c>
      <c r="AL75" s="105">
        <f t="shared" ref="AL75" si="76">SUM(G75:H77,N75:O77,U75:V77,AB75:AC77)/8</f>
        <v>0</v>
      </c>
      <c r="AM75" s="105">
        <f t="shared" ref="AM75" si="77">SUM(D75:AH77)/8+(AI75)/8</f>
        <v>0</v>
      </c>
    </row>
    <row r="76" ht="30" customHeight="1" spans="1:39">
      <c r="A76" s="51"/>
      <c r="B76" s="134"/>
      <c r="C76" s="77" t="s">
        <v>18</v>
      </c>
      <c r="D76" s="146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146"/>
      <c r="R76" s="146"/>
      <c r="S76" s="146"/>
      <c r="T76" s="78"/>
      <c r="U76" s="146"/>
      <c r="V76" s="146"/>
      <c r="W76" s="146"/>
      <c r="X76" s="146"/>
      <c r="Y76" s="78"/>
      <c r="Z76" s="146"/>
      <c r="AA76" s="78"/>
      <c r="AB76" s="78"/>
      <c r="AC76" s="78"/>
      <c r="AD76" s="146"/>
      <c r="AE76" s="78"/>
      <c r="AF76" s="78"/>
      <c r="AG76" s="78"/>
      <c r="AH76" s="78"/>
      <c r="AI76" s="106"/>
      <c r="AJ76" s="107"/>
      <c r="AK76" s="107"/>
      <c r="AL76" s="107"/>
      <c r="AM76" s="107"/>
    </row>
    <row r="77" ht="30" customHeight="1" spans="1:39">
      <c r="A77" s="51"/>
      <c r="B77" s="135"/>
      <c r="C77" s="81" t="s">
        <v>10</v>
      </c>
      <c r="D77" s="147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147"/>
      <c r="R77" s="147"/>
      <c r="S77" s="147"/>
      <c r="T77" s="81"/>
      <c r="U77" s="147"/>
      <c r="V77" s="147"/>
      <c r="W77" s="147"/>
      <c r="X77" s="147"/>
      <c r="Y77" s="81"/>
      <c r="Z77" s="147"/>
      <c r="AA77" s="81"/>
      <c r="AB77" s="81"/>
      <c r="AC77" s="81"/>
      <c r="AD77" s="147"/>
      <c r="AE77" s="81"/>
      <c r="AF77" s="81"/>
      <c r="AG77" s="81"/>
      <c r="AH77" s="81"/>
      <c r="AI77" s="108"/>
      <c r="AJ77" s="109"/>
      <c r="AK77" s="109"/>
      <c r="AL77" s="109"/>
      <c r="AM77" s="109"/>
    </row>
    <row r="78" ht="30" customHeight="1" spans="1:39">
      <c r="A78" s="51"/>
      <c r="B78" s="133"/>
      <c r="C78" s="77" t="s">
        <v>17</v>
      </c>
      <c r="D78" s="146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146"/>
      <c r="R78" s="146"/>
      <c r="S78" s="146"/>
      <c r="T78" s="78"/>
      <c r="U78" s="146"/>
      <c r="V78" s="146"/>
      <c r="W78" s="146"/>
      <c r="X78" s="146"/>
      <c r="Y78" s="78"/>
      <c r="Z78" s="146"/>
      <c r="AA78" s="78"/>
      <c r="AB78" s="78"/>
      <c r="AC78" s="78"/>
      <c r="AD78" s="146"/>
      <c r="AE78" s="78"/>
      <c r="AF78" s="78"/>
      <c r="AG78" s="78"/>
      <c r="AH78" s="78"/>
      <c r="AI78" s="104"/>
      <c r="AJ78" s="105">
        <f t="shared" ref="AJ78" si="78">SUM(D78:F79,I78:M79,P78:T79,W78:AA79,AD78:AH79)/8</f>
        <v>0</v>
      </c>
      <c r="AK78" s="105">
        <f t="shared" ref="AK78" si="79">SUM(D80:F80,I80:M80,P80:T80,W80:AA80,AD80:AH80)/8</f>
        <v>0</v>
      </c>
      <c r="AL78" s="105">
        <f t="shared" ref="AL78" si="80">SUM(G78:H80,N78:O80,U78:V80,AB78:AC80)/8</f>
        <v>0</v>
      </c>
      <c r="AM78" s="105">
        <f t="shared" ref="AM78" si="81">SUM(D78:AH80)/8+(AI78)/8</f>
        <v>0</v>
      </c>
    </row>
    <row r="79" ht="30" customHeight="1" spans="1:39">
      <c r="A79" s="51"/>
      <c r="B79" s="134"/>
      <c r="C79" s="77" t="s">
        <v>18</v>
      </c>
      <c r="D79" s="146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146"/>
      <c r="R79" s="146"/>
      <c r="S79" s="146"/>
      <c r="T79" s="78"/>
      <c r="U79" s="146"/>
      <c r="V79" s="146"/>
      <c r="W79" s="146"/>
      <c r="X79" s="146"/>
      <c r="Y79" s="78"/>
      <c r="Z79" s="146"/>
      <c r="AA79" s="78"/>
      <c r="AB79" s="78"/>
      <c r="AC79" s="78"/>
      <c r="AD79" s="146"/>
      <c r="AE79" s="78"/>
      <c r="AF79" s="78"/>
      <c r="AG79" s="78"/>
      <c r="AH79" s="78"/>
      <c r="AI79" s="106"/>
      <c r="AJ79" s="107"/>
      <c r="AK79" s="107"/>
      <c r="AL79" s="107"/>
      <c r="AM79" s="107"/>
    </row>
    <row r="80" ht="30" customHeight="1" spans="1:39">
      <c r="A80" s="51"/>
      <c r="B80" s="135"/>
      <c r="C80" s="81" t="s">
        <v>10</v>
      </c>
      <c r="D80" s="147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147"/>
      <c r="R80" s="147"/>
      <c r="S80" s="147"/>
      <c r="T80" s="81"/>
      <c r="U80" s="147"/>
      <c r="V80" s="147"/>
      <c r="W80" s="147"/>
      <c r="X80" s="147"/>
      <c r="Y80" s="81"/>
      <c r="Z80" s="147"/>
      <c r="AA80" s="81"/>
      <c r="AB80" s="81"/>
      <c r="AC80" s="81"/>
      <c r="AD80" s="147"/>
      <c r="AE80" s="81"/>
      <c r="AF80" s="81"/>
      <c r="AG80" s="81"/>
      <c r="AH80" s="81"/>
      <c r="AI80" s="108"/>
      <c r="AJ80" s="109"/>
      <c r="AK80" s="109"/>
      <c r="AL80" s="109"/>
      <c r="AM80" s="109"/>
    </row>
    <row r="81" ht="30" customHeight="1" spans="2:39">
      <c r="B81" s="139" t="s">
        <v>73</v>
      </c>
      <c r="C81" s="86"/>
      <c r="D81" s="161">
        <f t="shared" ref="D81:AH81" si="82">SUM(D6:D80)</f>
        <v>194.5</v>
      </c>
      <c r="E81" s="161">
        <f t="shared" si="82"/>
        <v>194</v>
      </c>
      <c r="F81" s="161">
        <f t="shared" si="82"/>
        <v>192.5</v>
      </c>
      <c r="G81" s="161">
        <f t="shared" si="82"/>
        <v>249.5</v>
      </c>
      <c r="H81" s="161">
        <f t="shared" si="82"/>
        <v>199</v>
      </c>
      <c r="I81" s="161">
        <f t="shared" si="82"/>
        <v>236</v>
      </c>
      <c r="J81" s="161">
        <f t="shared" si="82"/>
        <v>200</v>
      </c>
      <c r="K81" s="161">
        <f t="shared" si="82"/>
        <v>238</v>
      </c>
      <c r="L81" s="161">
        <f t="shared" si="82"/>
        <v>237.5</v>
      </c>
      <c r="M81" s="161">
        <f t="shared" si="82"/>
        <v>219</v>
      </c>
      <c r="N81" s="161">
        <f t="shared" si="82"/>
        <v>183</v>
      </c>
      <c r="O81" s="161">
        <f t="shared" si="82"/>
        <v>189.5</v>
      </c>
      <c r="P81" s="161">
        <f t="shared" si="82"/>
        <v>212</v>
      </c>
      <c r="Q81" s="161">
        <f t="shared" si="82"/>
        <v>212</v>
      </c>
      <c r="R81" s="161">
        <f t="shared" si="82"/>
        <v>248</v>
      </c>
      <c r="S81" s="161">
        <f t="shared" si="82"/>
        <v>167</v>
      </c>
      <c r="T81" s="161">
        <f t="shared" si="82"/>
        <v>179.5</v>
      </c>
      <c r="U81" s="161">
        <f t="shared" si="82"/>
        <v>171</v>
      </c>
      <c r="V81" s="161">
        <f t="shared" si="82"/>
        <v>156</v>
      </c>
      <c r="W81" s="161">
        <f t="shared" si="82"/>
        <v>177</v>
      </c>
      <c r="X81" s="161">
        <f t="shared" si="82"/>
        <v>166.5</v>
      </c>
      <c r="Y81" s="161">
        <f t="shared" si="82"/>
        <v>162.5</v>
      </c>
      <c r="Z81" s="161">
        <f t="shared" si="82"/>
        <v>161.5</v>
      </c>
      <c r="AA81" s="161">
        <f t="shared" si="82"/>
        <v>156.5</v>
      </c>
      <c r="AB81" s="161">
        <f t="shared" si="82"/>
        <v>52.5</v>
      </c>
      <c r="AC81" s="161">
        <f t="shared" si="82"/>
        <v>28</v>
      </c>
      <c r="AD81" s="161">
        <f t="shared" si="82"/>
        <v>214.5</v>
      </c>
      <c r="AE81" s="161">
        <f t="shared" si="82"/>
        <v>64.5</v>
      </c>
      <c r="AF81" s="161">
        <f t="shared" si="82"/>
        <v>114.5</v>
      </c>
      <c r="AG81" s="161">
        <f t="shared" si="82"/>
        <v>152</v>
      </c>
      <c r="AH81" s="161">
        <f t="shared" si="82"/>
        <v>0</v>
      </c>
      <c r="AI81" s="143"/>
      <c r="AJ81" s="110">
        <f>SUM(D81:AH81)</f>
        <v>5328</v>
      </c>
      <c r="AK81" s="110"/>
      <c r="AL81" s="110"/>
      <c r="AM81" s="110"/>
    </row>
    <row r="82" s="48" customFormat="1" ht="30.75" customHeight="1" spans="1:39">
      <c r="A82" s="162"/>
      <c r="B82" s="88" t="s">
        <v>74</v>
      </c>
      <c r="C82" s="89"/>
      <c r="D82" s="163">
        <v>21</v>
      </c>
      <c r="E82" s="163">
        <v>20</v>
      </c>
      <c r="F82" s="163">
        <v>23</v>
      </c>
      <c r="G82" s="163">
        <v>23</v>
      </c>
      <c r="H82" s="163">
        <v>24</v>
      </c>
      <c r="I82" s="163">
        <v>23</v>
      </c>
      <c r="J82" s="163">
        <v>23</v>
      </c>
      <c r="K82" s="163">
        <v>23</v>
      </c>
      <c r="L82" s="163">
        <v>22</v>
      </c>
      <c r="M82" s="163">
        <v>21</v>
      </c>
      <c r="N82" s="163">
        <v>20</v>
      </c>
      <c r="O82" s="163">
        <v>22</v>
      </c>
      <c r="P82" s="163">
        <v>20</v>
      </c>
      <c r="Q82" s="163">
        <v>21</v>
      </c>
      <c r="R82" s="163">
        <v>20</v>
      </c>
      <c r="S82" s="163">
        <v>18</v>
      </c>
      <c r="T82" s="163">
        <v>21</v>
      </c>
      <c r="U82" s="163">
        <v>19</v>
      </c>
      <c r="V82" s="163">
        <v>18</v>
      </c>
      <c r="W82" s="163">
        <v>18</v>
      </c>
      <c r="X82" s="163">
        <v>19</v>
      </c>
      <c r="Y82" s="163">
        <v>18</v>
      </c>
      <c r="Z82" s="163">
        <v>18</v>
      </c>
      <c r="AA82" s="163">
        <v>18</v>
      </c>
      <c r="AB82" s="163">
        <v>5</v>
      </c>
      <c r="AC82" s="163">
        <v>2</v>
      </c>
      <c r="AD82" s="163">
        <v>18</v>
      </c>
      <c r="AE82" s="163">
        <v>6</v>
      </c>
      <c r="AF82" s="163">
        <v>16</v>
      </c>
      <c r="AG82" s="163">
        <v>17</v>
      </c>
      <c r="AH82" s="163"/>
      <c r="AI82" s="90"/>
      <c r="AJ82" s="111"/>
      <c r="AK82" s="111"/>
      <c r="AL82" s="111"/>
      <c r="AM82" s="111"/>
    </row>
    <row r="83" ht="30" customHeight="1" spans="4:34">
      <c r="D83" s="164"/>
      <c r="E83" s="164"/>
      <c r="F83" s="164"/>
      <c r="G83" s="164"/>
      <c r="H83" s="164"/>
      <c r="I83" s="164"/>
      <c r="J83" s="164"/>
      <c r="K83" s="164"/>
      <c r="L83" s="164"/>
      <c r="M83" s="164"/>
      <c r="N83" s="164"/>
      <c r="O83" s="164"/>
      <c r="P83" s="164"/>
      <c r="Q83" s="164"/>
      <c r="R83" s="164"/>
      <c r="S83" s="164"/>
      <c r="T83" s="164"/>
      <c r="U83" s="164"/>
      <c r="V83" s="164"/>
      <c r="W83" s="164"/>
      <c r="X83" s="164"/>
      <c r="Y83" s="164"/>
      <c r="Z83" s="164"/>
      <c r="AA83" s="164"/>
      <c r="AB83" s="164"/>
      <c r="AC83" s="164"/>
      <c r="AD83" s="164"/>
      <c r="AE83" s="164"/>
      <c r="AF83" s="164"/>
      <c r="AG83" s="164"/>
      <c r="AH83" s="164"/>
    </row>
    <row r="84" ht="21" customHeight="1" spans="3:41">
      <c r="C84" s="119"/>
      <c r="D84" s="165"/>
      <c r="E84" s="165"/>
      <c r="F84" s="165"/>
      <c r="G84" s="165"/>
      <c r="H84" s="165"/>
      <c r="I84" s="165"/>
      <c r="J84" s="165"/>
      <c r="K84" s="165"/>
      <c r="L84" s="165"/>
      <c r="M84" s="165"/>
      <c r="N84" s="165"/>
      <c r="O84" s="165"/>
      <c r="P84" s="165"/>
      <c r="Q84" s="165"/>
      <c r="R84" s="165"/>
      <c r="S84" s="165"/>
      <c r="T84" s="165"/>
      <c r="U84" s="165"/>
      <c r="V84" s="165"/>
      <c r="W84" s="165"/>
      <c r="X84" s="165"/>
      <c r="Y84" s="165"/>
      <c r="Z84" s="165"/>
      <c r="AA84" s="165"/>
      <c r="AB84" s="165"/>
      <c r="AC84" s="165"/>
      <c r="AD84" s="165"/>
      <c r="AE84" s="165"/>
      <c r="AF84" s="165"/>
      <c r="AG84" s="165"/>
      <c r="AH84" s="165"/>
      <c r="AI84" s="119"/>
      <c r="AJ84" s="119"/>
      <c r="AK84" s="119"/>
      <c r="AL84" s="119"/>
      <c r="AM84" s="119"/>
      <c r="AN84" s="119"/>
      <c r="AO84" s="119"/>
    </row>
    <row r="85" ht="21" customHeight="1" spans="3:41">
      <c r="C85" s="119"/>
      <c r="D85" s="165"/>
      <c r="E85" s="165"/>
      <c r="F85" s="165"/>
      <c r="G85" s="165"/>
      <c r="H85" s="165"/>
      <c r="I85" s="165"/>
      <c r="J85" s="165"/>
      <c r="K85" s="165"/>
      <c r="L85" s="165"/>
      <c r="M85" s="165"/>
      <c r="N85" s="165"/>
      <c r="O85" s="165"/>
      <c r="P85" s="165"/>
      <c r="Q85" s="165"/>
      <c r="R85" s="165"/>
      <c r="S85" s="165"/>
      <c r="T85" s="165"/>
      <c r="U85" s="165"/>
      <c r="V85" s="165"/>
      <c r="W85" s="165"/>
      <c r="X85" s="165"/>
      <c r="Y85" s="165"/>
      <c r="Z85" s="165"/>
      <c r="AA85" s="165"/>
      <c r="AB85" s="165"/>
      <c r="AC85" s="165"/>
      <c r="AD85" s="165"/>
      <c r="AE85" s="165"/>
      <c r="AF85" s="165"/>
      <c r="AG85" s="165"/>
      <c r="AH85" s="165"/>
      <c r="AI85" s="119"/>
      <c r="AJ85" s="119"/>
      <c r="AK85" s="119"/>
      <c r="AL85" s="119"/>
      <c r="AM85" s="119"/>
      <c r="AN85" s="119"/>
      <c r="AO85" s="119"/>
    </row>
    <row r="86" ht="21" customHeight="1" spans="3:41">
      <c r="C86" s="119"/>
      <c r="D86" s="165"/>
      <c r="E86" s="165"/>
      <c r="F86" s="165"/>
      <c r="G86" s="165"/>
      <c r="H86" s="165"/>
      <c r="I86" s="165"/>
      <c r="J86" s="165"/>
      <c r="K86" s="165"/>
      <c r="L86" s="165"/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5"/>
      <c r="X86" s="165"/>
      <c r="Y86" s="165"/>
      <c r="Z86" s="165"/>
      <c r="AA86" s="165"/>
      <c r="AB86" s="165"/>
      <c r="AC86" s="165"/>
      <c r="AD86" s="165"/>
      <c r="AE86" s="165"/>
      <c r="AF86" s="165"/>
      <c r="AG86" s="165"/>
      <c r="AH86" s="165"/>
      <c r="AI86" s="119"/>
      <c r="AJ86" s="119"/>
      <c r="AK86" s="119"/>
      <c r="AL86" s="119"/>
      <c r="AM86" s="119"/>
      <c r="AN86" s="119"/>
      <c r="AO86" s="119"/>
    </row>
    <row r="87" ht="21" customHeight="1" spans="3:41">
      <c r="C87" s="119"/>
      <c r="D87" s="165"/>
      <c r="E87" s="165"/>
      <c r="F87" s="165"/>
      <c r="G87" s="165"/>
      <c r="H87" s="165"/>
      <c r="I87" s="165"/>
      <c r="J87" s="165"/>
      <c r="K87" s="165"/>
      <c r="L87" s="165"/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5"/>
      <c r="AD87" s="165"/>
      <c r="AE87" s="165"/>
      <c r="AF87" s="165"/>
      <c r="AG87" s="165"/>
      <c r="AH87" s="165"/>
      <c r="AI87" s="119"/>
      <c r="AJ87" s="119"/>
      <c r="AK87" s="119"/>
      <c r="AL87" s="119"/>
      <c r="AM87" s="119"/>
      <c r="AN87" s="119"/>
      <c r="AO87" s="119"/>
    </row>
    <row r="88" ht="21" customHeight="1" spans="3:41">
      <c r="C88" s="119"/>
      <c r="D88" s="165"/>
      <c r="E88" s="165"/>
      <c r="F88" s="165"/>
      <c r="G88" s="165"/>
      <c r="H88" s="165"/>
      <c r="I88" s="165"/>
      <c r="J88" s="165"/>
      <c r="K88" s="165"/>
      <c r="L88" s="165"/>
      <c r="M88" s="165"/>
      <c r="N88" s="165"/>
      <c r="O88" s="165"/>
      <c r="P88" s="165"/>
      <c r="Q88" s="165"/>
      <c r="R88" s="165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19"/>
      <c r="AJ88" s="119"/>
      <c r="AK88" s="119"/>
      <c r="AL88" s="119"/>
      <c r="AM88" s="119"/>
      <c r="AN88" s="119"/>
      <c r="AO88" s="119"/>
    </row>
    <row r="89" spans="3:41">
      <c r="C89" s="119"/>
      <c r="D89" s="165"/>
      <c r="E89" s="165"/>
      <c r="F89" s="165"/>
      <c r="G89" s="165"/>
      <c r="H89" s="165"/>
      <c r="I89" s="165"/>
      <c r="J89" s="165"/>
      <c r="K89" s="165"/>
      <c r="L89" s="165"/>
      <c r="M89" s="165"/>
      <c r="N89" s="165"/>
      <c r="O89" s="165"/>
      <c r="P89" s="165"/>
      <c r="Q89" s="165"/>
      <c r="R89" s="165"/>
      <c r="S89" s="165"/>
      <c r="T89" s="165"/>
      <c r="U89" s="165"/>
      <c r="V89" s="165"/>
      <c r="W89" s="165"/>
      <c r="X89" s="165"/>
      <c r="Y89" s="165"/>
      <c r="Z89" s="165"/>
      <c r="AA89" s="165"/>
      <c r="AB89" s="165"/>
      <c r="AC89" s="165"/>
      <c r="AD89" s="165"/>
      <c r="AE89" s="165"/>
      <c r="AF89" s="165"/>
      <c r="AG89" s="165"/>
      <c r="AH89" s="165"/>
      <c r="AI89" s="119"/>
      <c r="AJ89" s="119"/>
      <c r="AK89" s="119"/>
      <c r="AL89" s="119"/>
      <c r="AM89" s="119"/>
      <c r="AN89" s="119"/>
      <c r="AO89" s="119"/>
    </row>
    <row r="90" spans="3:41">
      <c r="C90" s="119"/>
      <c r="D90" s="165"/>
      <c r="E90" s="165"/>
      <c r="F90" s="165"/>
      <c r="G90" s="165"/>
      <c r="H90" s="165"/>
      <c r="I90" s="165"/>
      <c r="J90" s="165"/>
      <c r="K90" s="165"/>
      <c r="L90" s="165"/>
      <c r="M90" s="165"/>
      <c r="N90" s="165"/>
      <c r="O90" s="165"/>
      <c r="P90" s="165"/>
      <c r="Q90" s="165"/>
      <c r="R90" s="165"/>
      <c r="S90" s="165"/>
      <c r="T90" s="165"/>
      <c r="U90" s="165"/>
      <c r="V90" s="165"/>
      <c r="W90" s="165"/>
      <c r="X90" s="165"/>
      <c r="Y90" s="165"/>
      <c r="Z90" s="165"/>
      <c r="AA90" s="165"/>
      <c r="AB90" s="165"/>
      <c r="AC90" s="165"/>
      <c r="AD90" s="165"/>
      <c r="AE90" s="165"/>
      <c r="AF90" s="165"/>
      <c r="AG90" s="165"/>
      <c r="AH90" s="165"/>
      <c r="AI90" s="119"/>
      <c r="AJ90" s="119"/>
      <c r="AK90" s="119"/>
      <c r="AL90" s="119"/>
      <c r="AM90" s="119"/>
      <c r="AN90" s="119"/>
      <c r="AO90" s="119"/>
    </row>
  </sheetData>
  <mergeCells count="161">
    <mergeCell ref="G1:AM1"/>
    <mergeCell ref="D83:AH83"/>
    <mergeCell ref="B4:B5"/>
    <mergeCell ref="B6:B8"/>
    <mergeCell ref="B9:B11"/>
    <mergeCell ref="B12:B14"/>
    <mergeCell ref="B15:B17"/>
    <mergeCell ref="B18:B20"/>
    <mergeCell ref="B21:B23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63:B65"/>
    <mergeCell ref="B66:B68"/>
    <mergeCell ref="B69:B71"/>
    <mergeCell ref="B72:B74"/>
    <mergeCell ref="B75:B77"/>
    <mergeCell ref="B78:B80"/>
    <mergeCell ref="AI4:AI5"/>
    <mergeCell ref="AI6:AI8"/>
    <mergeCell ref="AI9:AI11"/>
    <mergeCell ref="AI12:AI14"/>
    <mergeCell ref="AI15:AI17"/>
    <mergeCell ref="AI18:AI20"/>
    <mergeCell ref="AI21:AI23"/>
    <mergeCell ref="AI24:AI26"/>
    <mergeCell ref="AI27:AI29"/>
    <mergeCell ref="AI30:AI32"/>
    <mergeCell ref="AI33:AI35"/>
    <mergeCell ref="AI36:AI38"/>
    <mergeCell ref="AI39:AI41"/>
    <mergeCell ref="AI42:AI44"/>
    <mergeCell ref="AI45:AI47"/>
    <mergeCell ref="AI48:AI50"/>
    <mergeCell ref="AI51:AI53"/>
    <mergeCell ref="AI54:AI56"/>
    <mergeCell ref="AI57:AI59"/>
    <mergeCell ref="AI60:AI62"/>
    <mergeCell ref="AI63:AI65"/>
    <mergeCell ref="AI66:AI68"/>
    <mergeCell ref="AI69:AI71"/>
    <mergeCell ref="AI72:AI74"/>
    <mergeCell ref="AI75:AI77"/>
    <mergeCell ref="AI78:AI80"/>
    <mergeCell ref="AJ4:AJ5"/>
    <mergeCell ref="AJ6:AJ8"/>
    <mergeCell ref="AJ9:AJ11"/>
    <mergeCell ref="AJ12:AJ14"/>
    <mergeCell ref="AJ15:AJ17"/>
    <mergeCell ref="AJ18:AJ20"/>
    <mergeCell ref="AJ21:AJ23"/>
    <mergeCell ref="AJ24:AJ26"/>
    <mergeCell ref="AJ27:AJ29"/>
    <mergeCell ref="AJ30:AJ32"/>
    <mergeCell ref="AJ33:AJ35"/>
    <mergeCell ref="AJ36:AJ38"/>
    <mergeCell ref="AJ39:AJ41"/>
    <mergeCell ref="AJ42:AJ44"/>
    <mergeCell ref="AJ45:AJ47"/>
    <mergeCell ref="AJ48:AJ50"/>
    <mergeCell ref="AJ51:AJ53"/>
    <mergeCell ref="AJ54:AJ56"/>
    <mergeCell ref="AJ57:AJ59"/>
    <mergeCell ref="AJ60:AJ62"/>
    <mergeCell ref="AJ63:AJ65"/>
    <mergeCell ref="AJ66:AJ68"/>
    <mergeCell ref="AJ69:AJ71"/>
    <mergeCell ref="AJ72:AJ74"/>
    <mergeCell ref="AJ75:AJ77"/>
    <mergeCell ref="AJ78:AJ80"/>
    <mergeCell ref="AK4:AK5"/>
    <mergeCell ref="AK6:AK8"/>
    <mergeCell ref="AK9:AK11"/>
    <mergeCell ref="AK12:AK14"/>
    <mergeCell ref="AK15:AK17"/>
    <mergeCell ref="AK18:AK20"/>
    <mergeCell ref="AK21:AK23"/>
    <mergeCell ref="AK24:AK26"/>
    <mergeCell ref="AK27:AK29"/>
    <mergeCell ref="AK30:AK32"/>
    <mergeCell ref="AK33:AK35"/>
    <mergeCell ref="AK36:AK38"/>
    <mergeCell ref="AK39:AK41"/>
    <mergeCell ref="AK42:AK44"/>
    <mergeCell ref="AK45:AK47"/>
    <mergeCell ref="AK48:AK50"/>
    <mergeCell ref="AK51:AK53"/>
    <mergeCell ref="AK54:AK56"/>
    <mergeCell ref="AK57:AK59"/>
    <mergeCell ref="AK60:AK62"/>
    <mergeCell ref="AK63:AK65"/>
    <mergeCell ref="AK66:AK68"/>
    <mergeCell ref="AK69:AK71"/>
    <mergeCell ref="AK72:AK74"/>
    <mergeCell ref="AK75:AK77"/>
    <mergeCell ref="AK78:AK80"/>
    <mergeCell ref="AL4:AL5"/>
    <mergeCell ref="AL6:AL8"/>
    <mergeCell ref="AL9:AL11"/>
    <mergeCell ref="AL12:AL14"/>
    <mergeCell ref="AL15:AL17"/>
    <mergeCell ref="AL18:AL20"/>
    <mergeCell ref="AL21:AL23"/>
    <mergeCell ref="AL24:AL26"/>
    <mergeCell ref="AL27:AL29"/>
    <mergeCell ref="AL30:AL32"/>
    <mergeCell ref="AL33:AL35"/>
    <mergeCell ref="AL36:AL38"/>
    <mergeCell ref="AL39:AL41"/>
    <mergeCell ref="AL42:AL44"/>
    <mergeCell ref="AL45:AL47"/>
    <mergeCell ref="AL48:AL50"/>
    <mergeCell ref="AL51:AL53"/>
    <mergeCell ref="AL54:AL56"/>
    <mergeCell ref="AL57:AL59"/>
    <mergeCell ref="AL60:AL62"/>
    <mergeCell ref="AL63:AL65"/>
    <mergeCell ref="AL66:AL68"/>
    <mergeCell ref="AL69:AL71"/>
    <mergeCell ref="AL72:AL74"/>
    <mergeCell ref="AL75:AL77"/>
    <mergeCell ref="AL78:AL80"/>
    <mergeCell ref="AM4:AM5"/>
    <mergeCell ref="AM6:AM8"/>
    <mergeCell ref="AM9:AM11"/>
    <mergeCell ref="AM12:AM14"/>
    <mergeCell ref="AM15:AM17"/>
    <mergeCell ref="AM18:AM20"/>
    <mergeCell ref="AM21:AM23"/>
    <mergeCell ref="AM24:AM26"/>
    <mergeCell ref="AM27:AM29"/>
    <mergeCell ref="AM30:AM32"/>
    <mergeCell ref="AM33:AM35"/>
    <mergeCell ref="AM36:AM38"/>
    <mergeCell ref="AM39:AM41"/>
    <mergeCell ref="AM42:AM44"/>
    <mergeCell ref="AM45:AM47"/>
    <mergeCell ref="AM48:AM50"/>
    <mergeCell ref="AM51:AM53"/>
    <mergeCell ref="AM54:AM56"/>
    <mergeCell ref="AM57:AM59"/>
    <mergeCell ref="AM60:AM62"/>
    <mergeCell ref="AM63:AM65"/>
    <mergeCell ref="AM66:AM68"/>
    <mergeCell ref="AM69:AM71"/>
    <mergeCell ref="AM72:AM74"/>
    <mergeCell ref="AM75:AM77"/>
    <mergeCell ref="AM78:AM80"/>
    <mergeCell ref="B2:C3"/>
    <mergeCell ref="D2:X3"/>
    <mergeCell ref="Y2:AM3"/>
  </mergeCells>
  <conditionalFormatting sqref="E30:E59">
    <cfRule type="expression" dxfId="0" priority="40">
      <formula>weeday(E$4,2)&gt;5</formula>
    </cfRule>
    <cfRule type="expression" dxfId="0" priority="42">
      <formula>WEEKDAY(E$4,2)&gt;5</formula>
    </cfRule>
  </conditionalFormatting>
  <conditionalFormatting sqref="D4:AH5 G9:V14 G15:U59 V15:V65 O60:U65 G60:K71 H60:H74 L60:N74 G66:AH68 E75:AH80">
    <cfRule type="expression" dxfId="0" priority="133">
      <formula>WEEKDAY(D$4,2)&gt;5</formula>
    </cfRule>
  </conditionalFormatting>
  <conditionalFormatting sqref="D6:F11 D12:E29 F12:F71 D30:D56 D57:E80 D63:F65">
    <cfRule type="expression" dxfId="0" priority="132">
      <formula>weeday(D$4,2)&gt;5</formula>
    </cfRule>
  </conditionalFormatting>
  <conditionalFormatting sqref="D6:F11 D12:E29 F12:F71 D30:D56 D57:E80">
    <cfRule type="expression" dxfId="0" priority="134">
      <formula>WEEKDAY(D$4,2)&gt;5</formula>
    </cfRule>
  </conditionalFormatting>
  <conditionalFormatting sqref="H6:L59 M57:M59 P57:P59 H60:K71 L60:L74 H63:L68 H72:H74 E75:E80 H75:P80">
    <cfRule type="expression" dxfId="0" priority="135">
      <formula>weeday(E$4,2)&gt;5</formula>
    </cfRule>
  </conditionalFormatting>
  <conditionalFormatting sqref="G6:AH8">
    <cfRule type="expression" dxfId="0" priority="37">
      <formula>WEEKDAY(G$4,2)&gt;5</formula>
    </cfRule>
  </conditionalFormatting>
  <conditionalFormatting sqref="W9:AH65">
    <cfRule type="expression" dxfId="0" priority="2">
      <formula>WEEKDAY(W$4,2)&gt;5</formula>
    </cfRule>
  </conditionalFormatting>
  <conditionalFormatting sqref="T48:T53 AA48:AA53">
    <cfRule type="expression" dxfId="0" priority="55">
      <formula>WEEKDAY(T$4,2)&gt;5</formula>
    </cfRule>
  </conditionalFormatting>
  <conditionalFormatting sqref="D63:V65 X63:Y65 AA63:AA65 AD63:AE65">
    <cfRule type="expression" dxfId="0" priority="4">
      <formula>WEEKDAY(D$4,2)&gt;5</formula>
    </cfRule>
  </conditionalFormatting>
  <conditionalFormatting sqref="O66:AH74">
    <cfRule type="expression" dxfId="0" priority="12">
      <formula>WEEKDAY(O$4,2)&gt;5</formula>
    </cfRule>
  </conditionalFormatting>
  <conditionalFormatting sqref="F72:G74">
    <cfRule type="expression" dxfId="0" priority="18">
      <formula>WEEKDAY(F$4,2)&gt;5</formula>
    </cfRule>
  </conditionalFormatting>
  <conditionalFormatting sqref="I72:K74">
    <cfRule type="expression" dxfId="0" priority="7">
      <formula>WEEKDAY(I$4,2)&gt;5</formula>
    </cfRule>
  </conditionalFormatting>
  <printOptions horizontalCentered="1"/>
  <pageMargins left="0" right="0" top="0" bottom="0" header="0" footer="0"/>
  <pageSetup paperSize="9" scale="57" fitToHeight="0" orientation="landscape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7825" name="Spinner 1" r:id="rId3">
              <controlPr defaultSize="0">
                <anchor moveWithCells="1" sizeWithCells="1">
                  <from>
                    <xdr:col>2</xdr:col>
                    <xdr:colOff>19050</xdr:colOff>
                    <xdr:row>0</xdr:row>
                    <xdr:rowOff>50800</xdr:rowOff>
                  </from>
                  <to>
                    <xdr:col>2</xdr:col>
                    <xdr:colOff>317500</xdr:colOff>
                    <xdr:row>0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26" name="Spinner 2" r:id="rId4">
              <controlPr defaultSize="0">
                <anchor moveWithCells="1" sizeWithCells="1">
                  <from>
                    <xdr:col>3</xdr:col>
                    <xdr:colOff>203200</xdr:colOff>
                    <xdr:row>0</xdr:row>
                    <xdr:rowOff>0</xdr:rowOff>
                  </from>
                  <to>
                    <xdr:col>4</xdr:col>
                    <xdr:colOff>31750</xdr:colOff>
                    <xdr:row>1</xdr:row>
                    <xdr:rowOff>412750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O72"/>
  <sheetViews>
    <sheetView zoomScale="85" zoomScaleNormal="85" zoomScaleSheetLayoutView="85" workbookViewId="0">
      <pane xSplit="3" ySplit="5" topLeftCell="D32" activePane="bottomRight" state="frozen"/>
      <selection/>
      <selection pane="topRight"/>
      <selection pane="bottomLeft"/>
      <selection pane="bottomRight" activeCell="Q38" sqref="Q38"/>
    </sheetView>
  </sheetViews>
  <sheetFormatPr defaultColWidth="9" defaultRowHeight="15.75"/>
  <cols>
    <col min="1" max="1" width="9.75" style="53" customWidth="1"/>
    <col min="2" max="2" width="10.25" style="119" customWidth="1"/>
    <col min="3" max="3" width="7.25" style="50" customWidth="1"/>
    <col min="4" max="7" width="5.83333333333333" style="50" customWidth="1"/>
    <col min="8" max="8" width="5.75" style="50" customWidth="1"/>
    <col min="9" max="33" width="5.83333333333333" style="50" customWidth="1"/>
    <col min="34" max="34" width="5.83333333333333" style="50" hidden="1" customWidth="1"/>
    <col min="35" max="35" width="6.75" style="50" customWidth="1"/>
    <col min="36" max="38" width="9.25" style="52" customWidth="1"/>
    <col min="39" max="39" width="9.75" style="52" customWidth="1"/>
    <col min="40" max="40" width="9.75" style="51" customWidth="1"/>
    <col min="41" max="41" width="9" style="51"/>
    <col min="42" max="42" width="9" style="51" customWidth="1"/>
    <col min="43" max="16384" width="9" style="51"/>
  </cols>
  <sheetData>
    <row r="1" ht="32.25" customHeight="1" spans="1:39">
      <c r="A1" s="53">
        <v>2032</v>
      </c>
      <c r="B1" s="54">
        <v>2023</v>
      </c>
      <c r="C1" s="55" t="s">
        <v>1</v>
      </c>
      <c r="D1" s="56"/>
      <c r="E1" s="120">
        <v>11</v>
      </c>
      <c r="F1" s="121" t="s">
        <v>2</v>
      </c>
      <c r="G1" s="57" t="s">
        <v>3</v>
      </c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99"/>
    </row>
    <row r="2" ht="14.25" customHeight="1" spans="2:39">
      <c r="B2" s="59" t="s">
        <v>4</v>
      </c>
      <c r="C2" s="60"/>
      <c r="D2" s="61" t="s">
        <v>333</v>
      </c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93"/>
      <c r="Y2" s="95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100"/>
    </row>
    <row r="3" ht="14.25" customHeight="1" spans="2:39">
      <c r="B3" s="63"/>
      <c r="C3" s="64"/>
      <c r="D3" s="65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94"/>
      <c r="Y3" s="97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101"/>
    </row>
    <row r="4" s="46" customFormat="1" ht="34.5" customHeight="1" spans="2:39">
      <c r="B4" s="82" t="s">
        <v>6</v>
      </c>
      <c r="C4" s="122" t="s">
        <v>7</v>
      </c>
      <c r="D4" s="70">
        <f>DATE(B1,E1,1)</f>
        <v>45231</v>
      </c>
      <c r="E4" s="70">
        <f t="shared" ref="E4:AH4" si="0">D4+1</f>
        <v>45232</v>
      </c>
      <c r="F4" s="70">
        <f t="shared" si="0"/>
        <v>45233</v>
      </c>
      <c r="G4" s="70">
        <f t="shared" si="0"/>
        <v>45234</v>
      </c>
      <c r="H4" s="70">
        <f t="shared" si="0"/>
        <v>45235</v>
      </c>
      <c r="I4" s="70">
        <f t="shared" si="0"/>
        <v>45236</v>
      </c>
      <c r="J4" s="70">
        <f t="shared" si="0"/>
        <v>45237</v>
      </c>
      <c r="K4" s="70">
        <f t="shared" si="0"/>
        <v>45238</v>
      </c>
      <c r="L4" s="70">
        <f t="shared" si="0"/>
        <v>45239</v>
      </c>
      <c r="M4" s="70">
        <f t="shared" si="0"/>
        <v>45240</v>
      </c>
      <c r="N4" s="70">
        <f t="shared" si="0"/>
        <v>45241</v>
      </c>
      <c r="O4" s="70">
        <f t="shared" si="0"/>
        <v>45242</v>
      </c>
      <c r="P4" s="70">
        <f t="shared" si="0"/>
        <v>45243</v>
      </c>
      <c r="Q4" s="70">
        <f t="shared" si="0"/>
        <v>45244</v>
      </c>
      <c r="R4" s="70">
        <f t="shared" si="0"/>
        <v>45245</v>
      </c>
      <c r="S4" s="70">
        <f t="shared" si="0"/>
        <v>45246</v>
      </c>
      <c r="T4" s="70">
        <f t="shared" si="0"/>
        <v>45247</v>
      </c>
      <c r="U4" s="70">
        <f t="shared" si="0"/>
        <v>45248</v>
      </c>
      <c r="V4" s="70">
        <f t="shared" si="0"/>
        <v>45249</v>
      </c>
      <c r="W4" s="70">
        <f t="shared" si="0"/>
        <v>45250</v>
      </c>
      <c r="X4" s="70">
        <f t="shared" si="0"/>
        <v>45251</v>
      </c>
      <c r="Y4" s="70">
        <f t="shared" si="0"/>
        <v>45252</v>
      </c>
      <c r="Z4" s="70">
        <f t="shared" si="0"/>
        <v>45253</v>
      </c>
      <c r="AA4" s="70">
        <f t="shared" si="0"/>
        <v>45254</v>
      </c>
      <c r="AB4" s="70">
        <f t="shared" si="0"/>
        <v>45255</v>
      </c>
      <c r="AC4" s="70">
        <f t="shared" si="0"/>
        <v>45256</v>
      </c>
      <c r="AD4" s="70">
        <f t="shared" si="0"/>
        <v>45257</v>
      </c>
      <c r="AE4" s="70">
        <f t="shared" si="0"/>
        <v>45258</v>
      </c>
      <c r="AF4" s="70">
        <f t="shared" si="0"/>
        <v>45259</v>
      </c>
      <c r="AG4" s="70">
        <f t="shared" si="0"/>
        <v>45260</v>
      </c>
      <c r="AH4" s="70">
        <f t="shared" si="0"/>
        <v>45261</v>
      </c>
      <c r="AI4" s="85" t="s">
        <v>8</v>
      </c>
      <c r="AJ4" s="137" t="s">
        <v>9</v>
      </c>
      <c r="AK4" s="137" t="s">
        <v>10</v>
      </c>
      <c r="AL4" s="137" t="s">
        <v>11</v>
      </c>
      <c r="AM4" s="137" t="s">
        <v>12</v>
      </c>
    </row>
    <row r="5" s="47" customFormat="1" ht="34.5" customHeight="1" spans="2:39">
      <c r="B5" s="84"/>
      <c r="C5" s="123" t="s">
        <v>13</v>
      </c>
      <c r="D5" s="74">
        <f t="shared" ref="D5:AH5" si="1">D4</f>
        <v>45231</v>
      </c>
      <c r="E5" s="74">
        <f t="shared" si="1"/>
        <v>45232</v>
      </c>
      <c r="F5" s="74">
        <f t="shared" si="1"/>
        <v>45233</v>
      </c>
      <c r="G5" s="74">
        <f t="shared" si="1"/>
        <v>45234</v>
      </c>
      <c r="H5" s="74">
        <f t="shared" si="1"/>
        <v>45235</v>
      </c>
      <c r="I5" s="74">
        <f t="shared" si="1"/>
        <v>45236</v>
      </c>
      <c r="J5" s="74">
        <f t="shared" si="1"/>
        <v>45237</v>
      </c>
      <c r="K5" s="74">
        <f t="shared" si="1"/>
        <v>45238</v>
      </c>
      <c r="L5" s="74">
        <f t="shared" si="1"/>
        <v>45239</v>
      </c>
      <c r="M5" s="74">
        <f t="shared" si="1"/>
        <v>45240</v>
      </c>
      <c r="N5" s="74">
        <f t="shared" si="1"/>
        <v>45241</v>
      </c>
      <c r="O5" s="74">
        <f t="shared" si="1"/>
        <v>45242</v>
      </c>
      <c r="P5" s="74">
        <f t="shared" si="1"/>
        <v>45243</v>
      </c>
      <c r="Q5" s="74">
        <f t="shared" si="1"/>
        <v>45244</v>
      </c>
      <c r="R5" s="74">
        <f t="shared" si="1"/>
        <v>45245</v>
      </c>
      <c r="S5" s="74">
        <f t="shared" si="1"/>
        <v>45246</v>
      </c>
      <c r="T5" s="74">
        <f t="shared" si="1"/>
        <v>45247</v>
      </c>
      <c r="U5" s="74">
        <f t="shared" si="1"/>
        <v>45248</v>
      </c>
      <c r="V5" s="74">
        <f t="shared" si="1"/>
        <v>45249</v>
      </c>
      <c r="W5" s="74">
        <f t="shared" si="1"/>
        <v>45250</v>
      </c>
      <c r="X5" s="74">
        <f t="shared" si="1"/>
        <v>45251</v>
      </c>
      <c r="Y5" s="74">
        <f t="shared" si="1"/>
        <v>45252</v>
      </c>
      <c r="Z5" s="74">
        <f t="shared" si="1"/>
        <v>45253</v>
      </c>
      <c r="AA5" s="74">
        <f t="shared" si="1"/>
        <v>45254</v>
      </c>
      <c r="AB5" s="74">
        <f t="shared" si="1"/>
        <v>45255</v>
      </c>
      <c r="AC5" s="74">
        <f t="shared" si="1"/>
        <v>45256</v>
      </c>
      <c r="AD5" s="74">
        <f t="shared" si="1"/>
        <v>45257</v>
      </c>
      <c r="AE5" s="74">
        <f t="shared" si="1"/>
        <v>45258</v>
      </c>
      <c r="AF5" s="74">
        <f t="shared" si="1"/>
        <v>45259</v>
      </c>
      <c r="AG5" s="74">
        <f t="shared" si="1"/>
        <v>45260</v>
      </c>
      <c r="AH5" s="74">
        <f t="shared" si="1"/>
        <v>45261</v>
      </c>
      <c r="AI5" s="72"/>
      <c r="AJ5" s="138"/>
      <c r="AK5" s="138"/>
      <c r="AL5" s="138"/>
      <c r="AM5" s="138"/>
    </row>
    <row r="6" ht="30" customHeight="1" spans="1:39">
      <c r="A6" s="53" t="s">
        <v>361</v>
      </c>
      <c r="B6" s="82" t="s">
        <v>362</v>
      </c>
      <c r="C6" s="77" t="s">
        <v>17</v>
      </c>
      <c r="D6" s="78">
        <v>4</v>
      </c>
      <c r="E6" s="78">
        <v>4</v>
      </c>
      <c r="F6" s="78">
        <v>4</v>
      </c>
      <c r="G6" s="78">
        <v>4</v>
      </c>
      <c r="H6" s="78">
        <v>4</v>
      </c>
      <c r="I6" s="78">
        <v>4</v>
      </c>
      <c r="J6" s="78">
        <v>4</v>
      </c>
      <c r="K6" s="78">
        <v>4</v>
      </c>
      <c r="L6" s="78">
        <v>4</v>
      </c>
      <c r="M6" s="78">
        <v>4</v>
      </c>
      <c r="N6" s="78">
        <v>4</v>
      </c>
      <c r="O6" s="78">
        <v>4</v>
      </c>
      <c r="P6" s="78">
        <v>4</v>
      </c>
      <c r="Q6" s="78">
        <v>4</v>
      </c>
      <c r="R6" s="78">
        <v>4</v>
      </c>
      <c r="S6" s="78">
        <v>2</v>
      </c>
      <c r="T6" s="78">
        <v>4</v>
      </c>
      <c r="U6" s="146">
        <v>4</v>
      </c>
      <c r="V6" s="78">
        <v>4</v>
      </c>
      <c r="W6" s="78">
        <v>4</v>
      </c>
      <c r="X6" s="78">
        <v>4</v>
      </c>
      <c r="Y6" s="78">
        <v>4</v>
      </c>
      <c r="Z6" s="78">
        <v>4</v>
      </c>
      <c r="AA6" s="78">
        <v>4</v>
      </c>
      <c r="AB6" s="78">
        <v>4</v>
      </c>
      <c r="AC6" s="146" t="s">
        <v>21</v>
      </c>
      <c r="AD6" s="78">
        <v>4</v>
      </c>
      <c r="AE6" s="78">
        <v>4</v>
      </c>
      <c r="AF6" s="78">
        <v>4</v>
      </c>
      <c r="AG6" s="78">
        <v>4</v>
      </c>
      <c r="AH6" s="78"/>
      <c r="AI6" s="104"/>
      <c r="AJ6" s="105">
        <f>SUM(D6:F7,I6:M7,P6:T7,W6:AA7,AD6:AH7)/8</f>
        <v>21.75</v>
      </c>
      <c r="AK6" s="105">
        <f>SUM(D8:F8,I8:M8,P8:T8,W8:AA8,AD8:AH8)/8</f>
        <v>11</v>
      </c>
      <c r="AL6" s="105">
        <f>SUM(G6:H8,N6:O8,U6:V8,AB6:AC8)/8</f>
        <v>9.5</v>
      </c>
      <c r="AM6" s="105">
        <f>SUM(D6:AH8)/8+(AI6)/8</f>
        <v>42.25</v>
      </c>
    </row>
    <row r="7" ht="30" customHeight="1" spans="1:39">
      <c r="A7" s="144">
        <v>2307079</v>
      </c>
      <c r="B7" s="83"/>
      <c r="C7" s="77" t="s">
        <v>18</v>
      </c>
      <c r="D7" s="78">
        <v>4</v>
      </c>
      <c r="E7" s="78">
        <v>4</v>
      </c>
      <c r="F7" s="78">
        <v>4</v>
      </c>
      <c r="G7" s="78">
        <v>4</v>
      </c>
      <c r="H7" s="78">
        <v>4</v>
      </c>
      <c r="I7" s="78">
        <v>4</v>
      </c>
      <c r="J7" s="78">
        <v>4</v>
      </c>
      <c r="K7" s="78">
        <v>4</v>
      </c>
      <c r="L7" s="78">
        <v>4</v>
      </c>
      <c r="M7" s="78">
        <v>4</v>
      </c>
      <c r="N7" s="78">
        <v>4</v>
      </c>
      <c r="O7" s="78">
        <v>4</v>
      </c>
      <c r="P7" s="78">
        <v>4</v>
      </c>
      <c r="Q7" s="78">
        <v>4</v>
      </c>
      <c r="R7" s="78">
        <v>4</v>
      </c>
      <c r="S7" s="78">
        <v>4</v>
      </c>
      <c r="T7" s="78">
        <v>4</v>
      </c>
      <c r="U7" s="146">
        <v>4</v>
      </c>
      <c r="V7" s="78">
        <v>4</v>
      </c>
      <c r="W7" s="78">
        <v>4</v>
      </c>
      <c r="X7" s="78">
        <v>4</v>
      </c>
      <c r="Y7" s="78">
        <v>4</v>
      </c>
      <c r="Z7" s="78">
        <v>4</v>
      </c>
      <c r="AA7" s="78">
        <v>4</v>
      </c>
      <c r="AB7" s="78">
        <v>4</v>
      </c>
      <c r="AC7" s="146" t="s">
        <v>21</v>
      </c>
      <c r="AD7" s="78">
        <v>4</v>
      </c>
      <c r="AE7" s="78">
        <v>4</v>
      </c>
      <c r="AF7" s="78">
        <v>4</v>
      </c>
      <c r="AG7" s="78">
        <v>4</v>
      </c>
      <c r="AH7" s="78"/>
      <c r="AI7" s="106"/>
      <c r="AJ7" s="107"/>
      <c r="AK7" s="107"/>
      <c r="AL7" s="107"/>
      <c r="AM7" s="107"/>
    </row>
    <row r="8" ht="30" customHeight="1" spans="1:39">
      <c r="A8" s="144">
        <v>2307079</v>
      </c>
      <c r="B8" s="84"/>
      <c r="C8" s="81" t="s">
        <v>10</v>
      </c>
      <c r="D8" s="81">
        <v>3</v>
      </c>
      <c r="E8" s="81">
        <v>3</v>
      </c>
      <c r="F8" s="81">
        <v>4</v>
      </c>
      <c r="G8" s="81">
        <v>4</v>
      </c>
      <c r="H8" s="81">
        <v>1</v>
      </c>
      <c r="I8" s="81">
        <v>4</v>
      </c>
      <c r="J8" s="81">
        <v>2</v>
      </c>
      <c r="K8" s="81">
        <v>3</v>
      </c>
      <c r="L8" s="81">
        <v>4</v>
      </c>
      <c r="M8" s="81">
        <v>5</v>
      </c>
      <c r="N8" s="78">
        <v>5</v>
      </c>
      <c r="O8" s="78">
        <v>5</v>
      </c>
      <c r="P8" s="81">
        <v>6</v>
      </c>
      <c r="Q8" s="81">
        <v>6</v>
      </c>
      <c r="R8" s="81">
        <v>5</v>
      </c>
      <c r="S8" s="81">
        <v>5</v>
      </c>
      <c r="T8" s="81">
        <v>5</v>
      </c>
      <c r="U8" s="147">
        <v>4</v>
      </c>
      <c r="V8" s="78">
        <v>0.5</v>
      </c>
      <c r="W8" s="81">
        <v>5</v>
      </c>
      <c r="X8" s="81">
        <v>5</v>
      </c>
      <c r="Y8" s="81">
        <v>5</v>
      </c>
      <c r="Z8" s="81">
        <v>4</v>
      </c>
      <c r="AA8" s="81">
        <v>2</v>
      </c>
      <c r="AB8" s="78">
        <v>0.5</v>
      </c>
      <c r="AC8" s="146" t="s">
        <v>21</v>
      </c>
      <c r="AD8" s="81">
        <v>3</v>
      </c>
      <c r="AE8" s="81">
        <v>4</v>
      </c>
      <c r="AF8" s="81">
        <v>4</v>
      </c>
      <c r="AG8" s="81">
        <v>1</v>
      </c>
      <c r="AH8" s="81"/>
      <c r="AI8" s="108"/>
      <c r="AJ8" s="109"/>
      <c r="AK8" s="109"/>
      <c r="AL8" s="109"/>
      <c r="AM8" s="109"/>
    </row>
    <row r="9" ht="30" customHeight="1" spans="1:39">
      <c r="A9" s="51">
        <v>2309492</v>
      </c>
      <c r="B9" s="133" t="s">
        <v>363</v>
      </c>
      <c r="C9" s="77" t="s">
        <v>17</v>
      </c>
      <c r="D9" s="78">
        <v>4</v>
      </c>
      <c r="E9" s="78">
        <v>4</v>
      </c>
      <c r="F9" s="78">
        <v>4</v>
      </c>
      <c r="G9" s="78">
        <v>4</v>
      </c>
      <c r="H9" s="78">
        <v>4</v>
      </c>
      <c r="I9" s="78">
        <v>3</v>
      </c>
      <c r="J9" s="78">
        <v>4</v>
      </c>
      <c r="K9" s="78">
        <v>4</v>
      </c>
      <c r="L9" s="78">
        <v>4</v>
      </c>
      <c r="M9" s="78">
        <v>4</v>
      </c>
      <c r="N9" s="78">
        <v>4</v>
      </c>
      <c r="O9" s="78">
        <v>4</v>
      </c>
      <c r="P9" s="78">
        <v>4</v>
      </c>
      <c r="Q9" s="78">
        <v>4</v>
      </c>
      <c r="R9" s="78">
        <v>4</v>
      </c>
      <c r="S9" s="78">
        <v>4</v>
      </c>
      <c r="T9" s="78">
        <v>4</v>
      </c>
      <c r="U9" s="146">
        <v>4</v>
      </c>
      <c r="V9" s="78">
        <v>4</v>
      </c>
      <c r="W9" s="78">
        <v>4</v>
      </c>
      <c r="X9" s="78">
        <v>4</v>
      </c>
      <c r="Y9" s="78">
        <v>4</v>
      </c>
      <c r="Z9" s="78">
        <v>4</v>
      </c>
      <c r="AA9" s="78">
        <v>4</v>
      </c>
      <c r="AB9" s="78">
        <v>4</v>
      </c>
      <c r="AC9" s="146" t="s">
        <v>21</v>
      </c>
      <c r="AD9" s="78">
        <v>4</v>
      </c>
      <c r="AE9" s="78">
        <v>4</v>
      </c>
      <c r="AF9" s="78" t="s">
        <v>21</v>
      </c>
      <c r="AG9" s="78">
        <v>4</v>
      </c>
      <c r="AH9" s="78"/>
      <c r="AI9" s="104"/>
      <c r="AJ9" s="105">
        <f>SUM(D9:F10,I9:M10,P9:T10,W9:AA10,AD9:AH10)/8</f>
        <v>20.875</v>
      </c>
      <c r="AK9" s="105">
        <f>SUM(D11:F11,I11:M11,P11:T11,W11:AA11,AD11:AH11)/8</f>
        <v>8.6875</v>
      </c>
      <c r="AL9" s="105">
        <f>SUM(G9:H11,N9:O11,U9:V11,AB9:AC11)/8</f>
        <v>8.875</v>
      </c>
      <c r="AM9" s="105">
        <f>SUM(D9:AH11)/8+(AI9)/8</f>
        <v>38.4375</v>
      </c>
    </row>
    <row r="10" ht="30" customHeight="1" spans="1:39">
      <c r="A10" s="51">
        <v>2309492</v>
      </c>
      <c r="B10" s="83"/>
      <c r="C10" s="77" t="s">
        <v>18</v>
      </c>
      <c r="D10" s="78">
        <v>4</v>
      </c>
      <c r="E10" s="78">
        <v>4</v>
      </c>
      <c r="F10" s="78">
        <v>4</v>
      </c>
      <c r="G10" s="78">
        <v>4</v>
      </c>
      <c r="H10" s="78">
        <v>4</v>
      </c>
      <c r="I10" s="78">
        <v>4</v>
      </c>
      <c r="J10" s="78">
        <v>4</v>
      </c>
      <c r="K10" s="78">
        <v>4</v>
      </c>
      <c r="L10" s="78">
        <v>4</v>
      </c>
      <c r="M10" s="78">
        <v>4</v>
      </c>
      <c r="N10" s="78">
        <v>4</v>
      </c>
      <c r="O10" s="78">
        <v>4</v>
      </c>
      <c r="P10" s="78">
        <v>4</v>
      </c>
      <c r="Q10" s="78">
        <v>4</v>
      </c>
      <c r="R10" s="78">
        <v>4</v>
      </c>
      <c r="S10" s="78">
        <v>4</v>
      </c>
      <c r="T10" s="78">
        <v>4</v>
      </c>
      <c r="U10" s="146">
        <v>4</v>
      </c>
      <c r="V10" s="78">
        <v>4</v>
      </c>
      <c r="W10" s="78">
        <v>4</v>
      </c>
      <c r="X10" s="78">
        <v>4</v>
      </c>
      <c r="Y10" s="78">
        <v>4</v>
      </c>
      <c r="Z10" s="78">
        <v>4</v>
      </c>
      <c r="AA10" s="78">
        <v>4</v>
      </c>
      <c r="AB10" s="78">
        <v>4</v>
      </c>
      <c r="AC10" s="146" t="s">
        <v>21</v>
      </c>
      <c r="AD10" s="78">
        <v>4</v>
      </c>
      <c r="AE10" s="78">
        <v>4</v>
      </c>
      <c r="AF10" s="78" t="s">
        <v>21</v>
      </c>
      <c r="AG10" s="78">
        <v>4</v>
      </c>
      <c r="AH10" s="78"/>
      <c r="AI10" s="106"/>
      <c r="AJ10" s="107"/>
      <c r="AK10" s="107"/>
      <c r="AL10" s="107"/>
      <c r="AM10" s="107"/>
    </row>
    <row r="11" ht="30" customHeight="1" spans="1:39">
      <c r="A11" s="51">
        <v>2309492</v>
      </c>
      <c r="B11" s="84"/>
      <c r="C11" s="81" t="s">
        <v>10</v>
      </c>
      <c r="D11" s="81">
        <v>0.5</v>
      </c>
      <c r="E11" s="81">
        <v>0.5</v>
      </c>
      <c r="F11" s="81">
        <v>0.5</v>
      </c>
      <c r="G11" s="81">
        <v>0.5</v>
      </c>
      <c r="H11" s="81">
        <v>0.5</v>
      </c>
      <c r="I11" s="81">
        <v>3</v>
      </c>
      <c r="J11" s="81">
        <v>2</v>
      </c>
      <c r="K11" s="81">
        <v>0.5</v>
      </c>
      <c r="L11" s="81">
        <v>3</v>
      </c>
      <c r="M11" s="81">
        <v>5</v>
      </c>
      <c r="N11" s="78">
        <v>5</v>
      </c>
      <c r="O11" s="78">
        <v>5</v>
      </c>
      <c r="P11" s="81">
        <v>6</v>
      </c>
      <c r="Q11" s="81">
        <v>5</v>
      </c>
      <c r="R11" s="81">
        <v>5</v>
      </c>
      <c r="S11" s="81">
        <v>5</v>
      </c>
      <c r="T11" s="81">
        <v>5</v>
      </c>
      <c r="U11" s="147">
        <v>3</v>
      </c>
      <c r="V11" s="78">
        <v>0.5</v>
      </c>
      <c r="W11" s="81">
        <v>5</v>
      </c>
      <c r="X11" s="81">
        <v>5</v>
      </c>
      <c r="Y11" s="81">
        <v>3</v>
      </c>
      <c r="Z11" s="81">
        <v>3</v>
      </c>
      <c r="AA11" s="81">
        <v>0.5</v>
      </c>
      <c r="AB11" s="78">
        <v>0.5</v>
      </c>
      <c r="AC11" s="146" t="s">
        <v>21</v>
      </c>
      <c r="AD11" s="81">
        <v>4</v>
      </c>
      <c r="AE11" s="81">
        <v>5</v>
      </c>
      <c r="AF11" s="81" t="s">
        <v>21</v>
      </c>
      <c r="AG11" s="81">
        <v>3</v>
      </c>
      <c r="AH11" s="81"/>
      <c r="AI11" s="108"/>
      <c r="AJ11" s="109"/>
      <c r="AK11" s="109"/>
      <c r="AL11" s="109"/>
      <c r="AM11" s="109"/>
    </row>
    <row r="12" ht="30" customHeight="1" spans="1:39">
      <c r="A12" s="51">
        <v>2310183</v>
      </c>
      <c r="B12" s="133" t="s">
        <v>364</v>
      </c>
      <c r="C12" s="77" t="s">
        <v>17</v>
      </c>
      <c r="D12" s="78">
        <v>3</v>
      </c>
      <c r="E12" s="78">
        <v>4</v>
      </c>
      <c r="F12" s="78">
        <v>4</v>
      </c>
      <c r="G12" s="78">
        <v>4</v>
      </c>
      <c r="H12" s="78">
        <v>4</v>
      </c>
      <c r="I12" s="78" t="s">
        <v>21</v>
      </c>
      <c r="J12" s="78" t="s">
        <v>21</v>
      </c>
      <c r="K12" s="78" t="s">
        <v>21</v>
      </c>
      <c r="L12" s="78" t="s">
        <v>21</v>
      </c>
      <c r="M12" s="78">
        <v>4</v>
      </c>
      <c r="N12" s="78">
        <v>4</v>
      </c>
      <c r="O12" s="78">
        <v>4</v>
      </c>
      <c r="P12" s="78">
        <v>4</v>
      </c>
      <c r="Q12" s="78">
        <v>4</v>
      </c>
      <c r="R12" s="78">
        <v>4</v>
      </c>
      <c r="S12" s="78">
        <v>4</v>
      </c>
      <c r="T12" s="78">
        <v>4</v>
      </c>
      <c r="U12" s="146">
        <v>4</v>
      </c>
      <c r="V12" s="78" t="s">
        <v>21</v>
      </c>
      <c r="W12" s="78">
        <v>4</v>
      </c>
      <c r="X12" s="78">
        <v>4</v>
      </c>
      <c r="Y12" s="78">
        <v>4</v>
      </c>
      <c r="Z12" s="78">
        <v>4</v>
      </c>
      <c r="AA12" s="78">
        <v>4</v>
      </c>
      <c r="AB12" s="78">
        <v>4</v>
      </c>
      <c r="AC12" s="146">
        <v>4</v>
      </c>
      <c r="AD12" s="78">
        <v>4</v>
      </c>
      <c r="AE12" s="78">
        <v>4</v>
      </c>
      <c r="AF12" s="78">
        <v>4</v>
      </c>
      <c r="AG12" s="78">
        <v>4</v>
      </c>
      <c r="AH12" s="78"/>
      <c r="AI12" s="104"/>
      <c r="AJ12" s="105">
        <f>SUM(D12:F13,I12:M13,P12:T13,W12:AA13,AD12:AH13)/8</f>
        <v>17.875</v>
      </c>
      <c r="AK12" s="105">
        <f>SUM(D14:F14,I14:M14,P14:T14,W14:AA14,AD14:AH14)/8</f>
        <v>2.1875</v>
      </c>
      <c r="AL12" s="105">
        <f>SUM(G12:H14,N12:O14,U12:V14,AB12:AC14)/8</f>
        <v>8.9375</v>
      </c>
      <c r="AM12" s="105">
        <f>SUM(D12:AH14)/8+(AI12)/8</f>
        <v>29</v>
      </c>
    </row>
    <row r="13" ht="30" customHeight="1" spans="1:39">
      <c r="A13" s="51">
        <v>2310183</v>
      </c>
      <c r="B13" s="134"/>
      <c r="C13" s="77" t="s">
        <v>18</v>
      </c>
      <c r="D13" s="78">
        <v>4</v>
      </c>
      <c r="E13" s="78">
        <v>4</v>
      </c>
      <c r="F13" s="78">
        <v>4</v>
      </c>
      <c r="G13" s="78">
        <v>4</v>
      </c>
      <c r="H13" s="78">
        <v>4</v>
      </c>
      <c r="I13" s="78" t="s">
        <v>21</v>
      </c>
      <c r="J13" s="78" t="s">
        <v>21</v>
      </c>
      <c r="K13" s="78" t="s">
        <v>21</v>
      </c>
      <c r="L13" s="78" t="s">
        <v>21</v>
      </c>
      <c r="M13" s="78">
        <v>4</v>
      </c>
      <c r="N13" s="78">
        <v>4</v>
      </c>
      <c r="O13" s="78">
        <v>4</v>
      </c>
      <c r="P13" s="78">
        <v>4</v>
      </c>
      <c r="Q13" s="78">
        <v>4</v>
      </c>
      <c r="R13" s="78">
        <v>4</v>
      </c>
      <c r="S13" s="78">
        <v>4</v>
      </c>
      <c r="T13" s="78">
        <v>4</v>
      </c>
      <c r="U13" s="146">
        <v>4</v>
      </c>
      <c r="V13" s="78" t="s">
        <v>21</v>
      </c>
      <c r="W13" s="78">
        <v>4</v>
      </c>
      <c r="X13" s="78">
        <v>4</v>
      </c>
      <c r="Y13" s="78">
        <v>4</v>
      </c>
      <c r="Z13" s="78">
        <v>4</v>
      </c>
      <c r="AA13" s="78">
        <v>4</v>
      </c>
      <c r="AB13" s="78">
        <v>4</v>
      </c>
      <c r="AC13" s="146">
        <v>4</v>
      </c>
      <c r="AD13" s="78">
        <v>4</v>
      </c>
      <c r="AE13" s="78">
        <v>4</v>
      </c>
      <c r="AF13" s="78">
        <v>4</v>
      </c>
      <c r="AG13" s="78">
        <v>4</v>
      </c>
      <c r="AH13" s="78"/>
      <c r="AI13" s="106"/>
      <c r="AJ13" s="107"/>
      <c r="AK13" s="107"/>
      <c r="AL13" s="107"/>
      <c r="AM13" s="107"/>
    </row>
    <row r="14" ht="30" customHeight="1" spans="1:39">
      <c r="A14" s="51">
        <v>2310183</v>
      </c>
      <c r="B14" s="135"/>
      <c r="C14" s="81" t="s">
        <v>10</v>
      </c>
      <c r="D14" s="81">
        <v>0.5</v>
      </c>
      <c r="E14" s="81">
        <v>0.5</v>
      </c>
      <c r="F14" s="81">
        <v>0.5</v>
      </c>
      <c r="G14" s="81">
        <v>0.5</v>
      </c>
      <c r="H14" s="78">
        <v>0.5</v>
      </c>
      <c r="I14" s="81" t="s">
        <v>21</v>
      </c>
      <c r="J14" s="81" t="s">
        <v>21</v>
      </c>
      <c r="K14" s="81" t="s">
        <v>21</v>
      </c>
      <c r="L14" s="81" t="s">
        <v>21</v>
      </c>
      <c r="M14" s="81">
        <v>3</v>
      </c>
      <c r="N14" s="78">
        <v>2.5</v>
      </c>
      <c r="O14" s="78">
        <v>0.5</v>
      </c>
      <c r="P14" s="81">
        <v>0.5</v>
      </c>
      <c r="Q14" s="81">
        <v>0.5</v>
      </c>
      <c r="R14" s="81">
        <v>0.5</v>
      </c>
      <c r="S14" s="81">
        <v>0.5</v>
      </c>
      <c r="T14" s="81">
        <v>0.5</v>
      </c>
      <c r="U14" s="147">
        <v>0.5</v>
      </c>
      <c r="V14" s="78" t="s">
        <v>21</v>
      </c>
      <c r="W14" s="81">
        <v>0.5</v>
      </c>
      <c r="X14" s="81">
        <v>0.5</v>
      </c>
      <c r="Y14" s="81">
        <v>4</v>
      </c>
      <c r="Z14" s="81">
        <v>0.5</v>
      </c>
      <c r="AA14" s="81">
        <v>0.5</v>
      </c>
      <c r="AB14" s="78">
        <v>6</v>
      </c>
      <c r="AC14" s="146">
        <v>5</v>
      </c>
      <c r="AD14" s="81">
        <v>3</v>
      </c>
      <c r="AE14" s="81">
        <v>0.5</v>
      </c>
      <c r="AF14" s="81">
        <v>0.5</v>
      </c>
      <c r="AG14" s="81">
        <v>0.5</v>
      </c>
      <c r="AH14" s="81"/>
      <c r="AI14" s="108"/>
      <c r="AJ14" s="109"/>
      <c r="AK14" s="109"/>
      <c r="AL14" s="109"/>
      <c r="AM14" s="109"/>
    </row>
    <row r="15" ht="30" customHeight="1" spans="1:39">
      <c r="A15" s="51">
        <v>23095889</v>
      </c>
      <c r="B15" s="133" t="s">
        <v>365</v>
      </c>
      <c r="C15" s="77" t="s">
        <v>17</v>
      </c>
      <c r="D15" s="78">
        <v>4</v>
      </c>
      <c r="E15" s="78">
        <v>4</v>
      </c>
      <c r="F15" s="78">
        <v>4</v>
      </c>
      <c r="G15" s="78">
        <v>4</v>
      </c>
      <c r="H15" s="78">
        <v>4</v>
      </c>
      <c r="I15" s="78">
        <v>4</v>
      </c>
      <c r="J15" s="78" t="s">
        <v>21</v>
      </c>
      <c r="K15" s="78">
        <v>4</v>
      </c>
      <c r="L15" s="78">
        <v>4</v>
      </c>
      <c r="M15" s="78">
        <v>4</v>
      </c>
      <c r="N15" s="78">
        <v>4</v>
      </c>
      <c r="O15" s="78">
        <v>4</v>
      </c>
      <c r="P15" s="78">
        <v>4</v>
      </c>
      <c r="Q15" s="78">
        <v>4</v>
      </c>
      <c r="R15" s="78">
        <v>4</v>
      </c>
      <c r="S15" s="78">
        <v>4</v>
      </c>
      <c r="T15" s="78">
        <v>4</v>
      </c>
      <c r="U15" s="146">
        <v>4</v>
      </c>
      <c r="V15" s="78">
        <v>4</v>
      </c>
      <c r="W15" s="78">
        <v>4</v>
      </c>
      <c r="X15" s="78">
        <v>4</v>
      </c>
      <c r="Y15" s="78">
        <v>4</v>
      </c>
      <c r="Z15" s="78">
        <v>4</v>
      </c>
      <c r="AA15" s="78">
        <v>4</v>
      </c>
      <c r="AB15" s="78">
        <v>4</v>
      </c>
      <c r="AC15" s="146" t="s">
        <v>21</v>
      </c>
      <c r="AD15" s="78">
        <v>4</v>
      </c>
      <c r="AE15" s="78">
        <v>4</v>
      </c>
      <c r="AF15" s="78">
        <v>4</v>
      </c>
      <c r="AG15" s="78">
        <v>4</v>
      </c>
      <c r="AH15" s="78"/>
      <c r="AI15" s="104"/>
      <c r="AJ15" s="105">
        <f>SUM(D15:F16,I15:M16,P15:T16,W15:AA16,AD15:AH16)/8</f>
        <v>21</v>
      </c>
      <c r="AK15" s="105">
        <f>SUM(D17:F17,I17:M17,P17:T17,W17:AA17,AD17:AH17)/8</f>
        <v>5.1875</v>
      </c>
      <c r="AL15" s="105">
        <f>SUM(G15:H17,N15:O17,U15:V17,AB15:AC17)/8</f>
        <v>8.0625</v>
      </c>
      <c r="AM15" s="105">
        <f>SUM(D15:AH17)/8+(AI15)/8</f>
        <v>34.25</v>
      </c>
    </row>
    <row r="16" ht="30" customHeight="1" spans="1:39">
      <c r="A16" s="51">
        <v>23095889</v>
      </c>
      <c r="B16" s="83"/>
      <c r="C16" s="77" t="s">
        <v>18</v>
      </c>
      <c r="D16" s="78">
        <v>4</v>
      </c>
      <c r="E16" s="78">
        <v>4</v>
      </c>
      <c r="F16" s="78">
        <v>4</v>
      </c>
      <c r="G16" s="78">
        <v>4</v>
      </c>
      <c r="H16" s="78">
        <v>4</v>
      </c>
      <c r="I16" s="78">
        <v>4</v>
      </c>
      <c r="J16" s="78" t="s">
        <v>21</v>
      </c>
      <c r="K16" s="78">
        <v>4</v>
      </c>
      <c r="L16" s="78">
        <v>4</v>
      </c>
      <c r="M16" s="78">
        <v>4</v>
      </c>
      <c r="N16" s="78">
        <v>4</v>
      </c>
      <c r="O16" s="78">
        <v>4</v>
      </c>
      <c r="P16" s="78">
        <v>4</v>
      </c>
      <c r="Q16" s="78">
        <v>4</v>
      </c>
      <c r="R16" s="78">
        <v>4</v>
      </c>
      <c r="S16" s="78">
        <v>4</v>
      </c>
      <c r="T16" s="78">
        <v>4</v>
      </c>
      <c r="U16" s="146">
        <v>4</v>
      </c>
      <c r="V16" s="78">
        <v>4</v>
      </c>
      <c r="W16" s="78">
        <v>4</v>
      </c>
      <c r="X16" s="78">
        <v>4</v>
      </c>
      <c r="Y16" s="78">
        <v>4</v>
      </c>
      <c r="Z16" s="78">
        <v>4</v>
      </c>
      <c r="AA16" s="78">
        <v>4</v>
      </c>
      <c r="AB16" s="78">
        <v>4</v>
      </c>
      <c r="AC16" s="146" t="s">
        <v>21</v>
      </c>
      <c r="AD16" s="78">
        <v>4</v>
      </c>
      <c r="AE16" s="78">
        <v>4</v>
      </c>
      <c r="AF16" s="78">
        <v>4</v>
      </c>
      <c r="AG16" s="78">
        <v>4</v>
      </c>
      <c r="AH16" s="78"/>
      <c r="AI16" s="106"/>
      <c r="AJ16" s="107"/>
      <c r="AK16" s="107"/>
      <c r="AL16" s="107"/>
      <c r="AM16" s="107"/>
    </row>
    <row r="17" ht="30" customHeight="1" spans="1:39">
      <c r="A17" s="51">
        <v>23095889</v>
      </c>
      <c r="B17" s="84"/>
      <c r="C17" s="81" t="s">
        <v>10</v>
      </c>
      <c r="D17" s="81">
        <v>0.5</v>
      </c>
      <c r="E17" s="81">
        <v>0.5</v>
      </c>
      <c r="F17" s="81">
        <v>3</v>
      </c>
      <c r="G17" s="81">
        <v>0.5</v>
      </c>
      <c r="H17" s="78">
        <v>0.5</v>
      </c>
      <c r="I17" s="81">
        <v>0.5</v>
      </c>
      <c r="J17" s="81" t="s">
        <v>21</v>
      </c>
      <c r="K17" s="81">
        <v>0.5</v>
      </c>
      <c r="L17" s="81">
        <v>3</v>
      </c>
      <c r="M17" s="81">
        <v>3</v>
      </c>
      <c r="N17" s="78">
        <v>3</v>
      </c>
      <c r="O17" s="78">
        <v>3</v>
      </c>
      <c r="P17" s="81">
        <v>6</v>
      </c>
      <c r="Q17" s="81">
        <v>4</v>
      </c>
      <c r="R17" s="81">
        <v>4</v>
      </c>
      <c r="S17" s="81">
        <v>3</v>
      </c>
      <c r="T17" s="81">
        <v>0.5</v>
      </c>
      <c r="U17" s="147">
        <v>0.5</v>
      </c>
      <c r="V17" s="78">
        <v>0.5</v>
      </c>
      <c r="W17" s="81">
        <v>0.5</v>
      </c>
      <c r="X17" s="81">
        <v>0.5</v>
      </c>
      <c r="Y17" s="81">
        <v>4</v>
      </c>
      <c r="Z17" s="81">
        <v>0.5</v>
      </c>
      <c r="AA17" s="81">
        <v>0.5</v>
      </c>
      <c r="AB17" s="78">
        <v>0.5</v>
      </c>
      <c r="AC17" s="146" t="s">
        <v>21</v>
      </c>
      <c r="AD17" s="81">
        <v>3</v>
      </c>
      <c r="AE17" s="81">
        <v>0.5</v>
      </c>
      <c r="AF17" s="81">
        <v>3</v>
      </c>
      <c r="AG17" s="81">
        <v>0.5</v>
      </c>
      <c r="AH17" s="81"/>
      <c r="AI17" s="108"/>
      <c r="AJ17" s="109"/>
      <c r="AK17" s="109"/>
      <c r="AL17" s="109"/>
      <c r="AM17" s="109"/>
    </row>
    <row r="18" ht="30" customHeight="1" spans="1:39">
      <c r="A18" s="51">
        <v>2309540</v>
      </c>
      <c r="B18" s="133" t="s">
        <v>366</v>
      </c>
      <c r="C18" s="77" t="s">
        <v>17</v>
      </c>
      <c r="D18" s="78" t="s">
        <v>21</v>
      </c>
      <c r="E18" s="78">
        <v>4</v>
      </c>
      <c r="F18" s="78" t="s">
        <v>21</v>
      </c>
      <c r="G18" s="78" t="s">
        <v>21</v>
      </c>
      <c r="H18" s="78" t="s">
        <v>21</v>
      </c>
      <c r="I18" s="78" t="s">
        <v>21</v>
      </c>
      <c r="J18" s="78" t="s">
        <v>21</v>
      </c>
      <c r="K18" s="78" t="s">
        <v>21</v>
      </c>
      <c r="L18" s="78" t="s">
        <v>21</v>
      </c>
      <c r="M18" s="78">
        <v>4</v>
      </c>
      <c r="N18" s="78">
        <v>4</v>
      </c>
      <c r="O18" s="78">
        <v>4</v>
      </c>
      <c r="P18" s="78">
        <v>4</v>
      </c>
      <c r="Q18" s="78">
        <v>4</v>
      </c>
      <c r="R18" s="78">
        <v>4</v>
      </c>
      <c r="S18" s="78">
        <v>4</v>
      </c>
      <c r="T18" s="78">
        <v>4</v>
      </c>
      <c r="U18" s="146">
        <v>4</v>
      </c>
      <c r="V18" s="78">
        <v>4</v>
      </c>
      <c r="W18" s="78">
        <v>4</v>
      </c>
      <c r="X18" s="78">
        <v>4</v>
      </c>
      <c r="Y18" s="78" t="s">
        <v>21</v>
      </c>
      <c r="Z18" s="78" t="s">
        <v>21</v>
      </c>
      <c r="AA18" s="78" t="s">
        <v>21</v>
      </c>
      <c r="AB18" s="78" t="s">
        <v>21</v>
      </c>
      <c r="AC18" s="146" t="s">
        <v>21</v>
      </c>
      <c r="AD18" s="78" t="s">
        <v>21</v>
      </c>
      <c r="AE18" s="78" t="s">
        <v>21</v>
      </c>
      <c r="AF18" s="78" t="s">
        <v>21</v>
      </c>
      <c r="AG18" s="78" t="s">
        <v>21</v>
      </c>
      <c r="AH18" s="78"/>
      <c r="AI18" s="104"/>
      <c r="AJ18" s="105">
        <f>SUM(D18:F19,I18:M19,P18:T19,W18:AA19,AD18:AH19)/8</f>
        <v>9.5</v>
      </c>
      <c r="AK18" s="105">
        <f>SUM(D20:F20,I20:M20,P20:T20,W20:AA20,AD20:AH20)/8</f>
        <v>2.8125</v>
      </c>
      <c r="AL18" s="105">
        <f>SUM(G18:H20,N18:O20,U18:V20,AB18:AC20)/8</f>
        <v>5.1875</v>
      </c>
      <c r="AM18" s="105">
        <f>SUM(D18:AH20)/8+(AI18)/8</f>
        <v>17.5</v>
      </c>
    </row>
    <row r="19" ht="30" customHeight="1" spans="1:39">
      <c r="A19" s="51">
        <v>2309540</v>
      </c>
      <c r="B19" s="83"/>
      <c r="C19" s="77" t="s">
        <v>18</v>
      </c>
      <c r="D19" s="78" t="s">
        <v>21</v>
      </c>
      <c r="E19" s="78">
        <v>4</v>
      </c>
      <c r="F19" s="78" t="s">
        <v>21</v>
      </c>
      <c r="G19" s="78" t="s">
        <v>21</v>
      </c>
      <c r="H19" s="78" t="s">
        <v>21</v>
      </c>
      <c r="I19" s="78" t="s">
        <v>21</v>
      </c>
      <c r="J19" s="78" t="s">
        <v>21</v>
      </c>
      <c r="K19" s="78" t="s">
        <v>21</v>
      </c>
      <c r="L19" s="78">
        <v>4</v>
      </c>
      <c r="M19" s="78">
        <v>4</v>
      </c>
      <c r="N19" s="78">
        <v>4</v>
      </c>
      <c r="O19" s="78">
        <v>4</v>
      </c>
      <c r="P19" s="78">
        <v>4</v>
      </c>
      <c r="Q19" s="78">
        <v>4</v>
      </c>
      <c r="R19" s="78">
        <v>4</v>
      </c>
      <c r="S19" s="78">
        <v>4</v>
      </c>
      <c r="T19" s="78">
        <v>4</v>
      </c>
      <c r="U19" s="146">
        <v>4</v>
      </c>
      <c r="V19" s="78">
        <v>4</v>
      </c>
      <c r="W19" s="78">
        <v>4</v>
      </c>
      <c r="X19" s="78">
        <v>4</v>
      </c>
      <c r="Y19" s="78" t="s">
        <v>21</v>
      </c>
      <c r="Z19" s="78" t="s">
        <v>21</v>
      </c>
      <c r="AA19" s="78" t="s">
        <v>21</v>
      </c>
      <c r="AB19" s="78" t="s">
        <v>21</v>
      </c>
      <c r="AC19" s="146" t="s">
        <v>21</v>
      </c>
      <c r="AD19" s="78" t="s">
        <v>21</v>
      </c>
      <c r="AE19" s="78" t="s">
        <v>21</v>
      </c>
      <c r="AF19" s="78" t="s">
        <v>21</v>
      </c>
      <c r="AG19" s="78" t="s">
        <v>21</v>
      </c>
      <c r="AH19" s="78"/>
      <c r="AI19" s="106"/>
      <c r="AJ19" s="107"/>
      <c r="AK19" s="107"/>
      <c r="AL19" s="107"/>
      <c r="AM19" s="107"/>
    </row>
    <row r="20" ht="30" customHeight="1" spans="1:39">
      <c r="A20" s="51">
        <v>2309540</v>
      </c>
      <c r="B20" s="84"/>
      <c r="C20" s="81" t="s">
        <v>10</v>
      </c>
      <c r="D20" s="81" t="s">
        <v>21</v>
      </c>
      <c r="E20" s="81">
        <v>0.5</v>
      </c>
      <c r="F20" s="81" t="s">
        <v>21</v>
      </c>
      <c r="G20" s="81" t="s">
        <v>21</v>
      </c>
      <c r="H20" s="78" t="s">
        <v>21</v>
      </c>
      <c r="I20" s="81" t="s">
        <v>21</v>
      </c>
      <c r="J20" s="81" t="s">
        <v>21</v>
      </c>
      <c r="K20" s="81" t="s">
        <v>21</v>
      </c>
      <c r="L20" s="81">
        <v>4</v>
      </c>
      <c r="M20" s="81">
        <v>4</v>
      </c>
      <c r="N20" s="78">
        <v>3</v>
      </c>
      <c r="O20" s="78">
        <v>3</v>
      </c>
      <c r="P20" s="81">
        <v>0.5</v>
      </c>
      <c r="Q20" s="81">
        <v>3</v>
      </c>
      <c r="R20" s="81">
        <v>4</v>
      </c>
      <c r="S20" s="81">
        <v>3</v>
      </c>
      <c r="T20" s="81">
        <v>0</v>
      </c>
      <c r="U20" s="147">
        <v>3</v>
      </c>
      <c r="V20" s="78">
        <v>0.5</v>
      </c>
      <c r="W20" s="81">
        <v>3</v>
      </c>
      <c r="X20" s="81">
        <v>0.5</v>
      </c>
      <c r="Y20" s="81" t="s">
        <v>21</v>
      </c>
      <c r="Z20" s="81" t="s">
        <v>21</v>
      </c>
      <c r="AA20" s="81" t="s">
        <v>21</v>
      </c>
      <c r="AB20" s="78" t="s">
        <v>21</v>
      </c>
      <c r="AC20" s="146" t="s">
        <v>21</v>
      </c>
      <c r="AD20" s="81" t="s">
        <v>21</v>
      </c>
      <c r="AE20" s="81" t="s">
        <v>21</v>
      </c>
      <c r="AF20" s="81" t="s">
        <v>21</v>
      </c>
      <c r="AG20" s="81" t="s">
        <v>21</v>
      </c>
      <c r="AH20" s="81"/>
      <c r="AI20" s="108"/>
      <c r="AJ20" s="109"/>
      <c r="AK20" s="109"/>
      <c r="AL20" s="109"/>
      <c r="AM20" s="109"/>
    </row>
    <row r="21" ht="30" customHeight="1" spans="1:39">
      <c r="A21" s="29">
        <v>2309237</v>
      </c>
      <c r="B21" s="133" t="s">
        <v>367</v>
      </c>
      <c r="C21" s="77" t="s">
        <v>17</v>
      </c>
      <c r="D21" s="78" t="s">
        <v>21</v>
      </c>
      <c r="E21" s="78">
        <v>2</v>
      </c>
      <c r="F21" s="78">
        <v>4</v>
      </c>
      <c r="G21" s="78">
        <v>4</v>
      </c>
      <c r="H21" s="78">
        <v>4</v>
      </c>
      <c r="I21" s="78">
        <v>4</v>
      </c>
      <c r="J21" s="78">
        <v>4</v>
      </c>
      <c r="K21" s="78" t="s">
        <v>21</v>
      </c>
      <c r="L21" s="78" t="s">
        <v>21</v>
      </c>
      <c r="M21" s="78" t="s">
        <v>21</v>
      </c>
      <c r="N21" s="78">
        <v>4</v>
      </c>
      <c r="O21" s="78">
        <v>4</v>
      </c>
      <c r="P21" s="78">
        <v>4</v>
      </c>
      <c r="Q21" s="78">
        <v>4</v>
      </c>
      <c r="R21" s="78">
        <v>4</v>
      </c>
      <c r="S21" s="78">
        <v>4</v>
      </c>
      <c r="T21" s="78">
        <v>4</v>
      </c>
      <c r="U21" s="146">
        <v>4</v>
      </c>
      <c r="V21" s="78" t="s">
        <v>21</v>
      </c>
      <c r="W21" s="78">
        <v>4</v>
      </c>
      <c r="X21" s="78">
        <v>4</v>
      </c>
      <c r="Y21" s="78">
        <v>4</v>
      </c>
      <c r="Z21" s="78">
        <v>4</v>
      </c>
      <c r="AA21" s="78">
        <v>4</v>
      </c>
      <c r="AB21" s="78">
        <v>4</v>
      </c>
      <c r="AC21" s="146">
        <v>4</v>
      </c>
      <c r="AD21" s="78">
        <v>4</v>
      </c>
      <c r="AE21" s="78" t="s">
        <v>21</v>
      </c>
      <c r="AF21" s="78" t="s">
        <v>21</v>
      </c>
      <c r="AG21" s="78" t="s">
        <v>21</v>
      </c>
      <c r="AH21" s="78"/>
      <c r="AI21" s="104"/>
      <c r="AJ21" s="105">
        <f>SUM(D21:F22,I21:M22,P21:T22,W21:AA22,AD21:AH22)/8</f>
        <v>15.75</v>
      </c>
      <c r="AK21" s="105">
        <f>SUM(D23:F23,I23:M23,P23:T23,W23:AA23,AD23:AH23)/8</f>
        <v>2.25</v>
      </c>
      <c r="AL21" s="105">
        <f>SUM(G21:H23,N21:O23,U21:V23,AB21:AC23)/8</f>
        <v>8.6875</v>
      </c>
      <c r="AM21" s="105">
        <f>SUM(D21:AH23)/8+(AI21)/8</f>
        <v>26.6875</v>
      </c>
    </row>
    <row r="22" ht="30" customHeight="1" spans="1:39">
      <c r="A22" s="29">
        <v>2309237</v>
      </c>
      <c r="B22" s="83"/>
      <c r="C22" s="77" t="s">
        <v>18</v>
      </c>
      <c r="D22" s="78">
        <v>4</v>
      </c>
      <c r="E22" s="78">
        <v>4</v>
      </c>
      <c r="F22" s="78">
        <v>4</v>
      </c>
      <c r="G22" s="78">
        <v>4</v>
      </c>
      <c r="H22" s="78">
        <v>4</v>
      </c>
      <c r="I22" s="78">
        <v>4</v>
      </c>
      <c r="J22" s="78">
        <v>4</v>
      </c>
      <c r="K22" s="78" t="s">
        <v>21</v>
      </c>
      <c r="L22" s="78" t="s">
        <v>21</v>
      </c>
      <c r="M22" s="78">
        <v>4</v>
      </c>
      <c r="N22" s="78">
        <v>4</v>
      </c>
      <c r="O22" s="78">
        <v>4</v>
      </c>
      <c r="P22" s="78">
        <v>4</v>
      </c>
      <c r="Q22" s="78">
        <v>4</v>
      </c>
      <c r="R22" s="78">
        <v>4</v>
      </c>
      <c r="S22" s="78">
        <v>4</v>
      </c>
      <c r="T22" s="78">
        <v>4</v>
      </c>
      <c r="U22" s="146">
        <v>4</v>
      </c>
      <c r="V22" s="78" t="s">
        <v>21</v>
      </c>
      <c r="W22" s="78">
        <v>4</v>
      </c>
      <c r="X22" s="78">
        <v>4</v>
      </c>
      <c r="Y22" s="78">
        <v>4</v>
      </c>
      <c r="Z22" s="78">
        <v>4</v>
      </c>
      <c r="AA22" s="78">
        <v>4</v>
      </c>
      <c r="AB22" s="78">
        <v>4</v>
      </c>
      <c r="AC22" s="146">
        <v>4</v>
      </c>
      <c r="AD22" s="78">
        <v>4</v>
      </c>
      <c r="AE22" s="78" t="s">
        <v>21</v>
      </c>
      <c r="AF22" s="78" t="s">
        <v>21</v>
      </c>
      <c r="AG22" s="78" t="s">
        <v>21</v>
      </c>
      <c r="AH22" s="78"/>
      <c r="AI22" s="106"/>
      <c r="AJ22" s="107"/>
      <c r="AK22" s="107"/>
      <c r="AL22" s="107"/>
      <c r="AM22" s="107"/>
    </row>
    <row r="23" ht="30" customHeight="1" spans="1:39">
      <c r="A23" s="29">
        <v>2309237</v>
      </c>
      <c r="B23" s="84"/>
      <c r="C23" s="81" t="s">
        <v>10</v>
      </c>
      <c r="D23" s="81">
        <v>0.5</v>
      </c>
      <c r="E23" s="81">
        <v>0.5</v>
      </c>
      <c r="F23" s="81">
        <v>0.5</v>
      </c>
      <c r="G23" s="81">
        <v>0.5</v>
      </c>
      <c r="H23" s="78">
        <v>0.5</v>
      </c>
      <c r="I23" s="81">
        <v>0.5</v>
      </c>
      <c r="J23" s="81">
        <v>0.5</v>
      </c>
      <c r="K23" s="81" t="s">
        <v>21</v>
      </c>
      <c r="L23" s="81" t="s">
        <v>21</v>
      </c>
      <c r="M23" s="81">
        <v>3</v>
      </c>
      <c r="N23" s="78">
        <v>0.5</v>
      </c>
      <c r="O23" s="78">
        <v>0.5</v>
      </c>
      <c r="P23" s="81">
        <v>0.5</v>
      </c>
      <c r="Q23" s="81">
        <v>0.5</v>
      </c>
      <c r="R23" s="81">
        <v>0.5</v>
      </c>
      <c r="S23" s="81">
        <v>0.5</v>
      </c>
      <c r="T23" s="81">
        <v>0.5</v>
      </c>
      <c r="U23" s="147">
        <v>0.5</v>
      </c>
      <c r="V23" s="78" t="s">
        <v>21</v>
      </c>
      <c r="W23" s="81">
        <v>0.5</v>
      </c>
      <c r="X23" s="81">
        <v>0.5</v>
      </c>
      <c r="Y23" s="81">
        <v>0.5</v>
      </c>
      <c r="Z23" s="81">
        <v>3</v>
      </c>
      <c r="AA23" s="81">
        <v>0.5</v>
      </c>
      <c r="AB23" s="78">
        <v>6</v>
      </c>
      <c r="AC23" s="146">
        <v>5</v>
      </c>
      <c r="AD23" s="81">
        <v>5</v>
      </c>
      <c r="AE23" s="81" t="s">
        <v>21</v>
      </c>
      <c r="AF23" s="81" t="s">
        <v>21</v>
      </c>
      <c r="AG23" s="81" t="s">
        <v>21</v>
      </c>
      <c r="AH23" s="81"/>
      <c r="AI23" s="108"/>
      <c r="AJ23" s="109"/>
      <c r="AK23" s="109"/>
      <c r="AL23" s="109"/>
      <c r="AM23" s="109"/>
    </row>
    <row r="24" ht="30" customHeight="1" spans="1:39">
      <c r="A24" s="29">
        <v>2310188</v>
      </c>
      <c r="B24" s="133" t="s">
        <v>368</v>
      </c>
      <c r="C24" s="77" t="s">
        <v>17</v>
      </c>
      <c r="D24" s="78">
        <v>3</v>
      </c>
      <c r="E24" s="78">
        <v>4</v>
      </c>
      <c r="F24" s="78">
        <v>4</v>
      </c>
      <c r="G24" s="78">
        <v>4</v>
      </c>
      <c r="H24" s="78" t="s">
        <v>21</v>
      </c>
      <c r="I24" s="78" t="s">
        <v>21</v>
      </c>
      <c r="J24" s="78" t="s">
        <v>21</v>
      </c>
      <c r="K24" s="78" t="s">
        <v>21</v>
      </c>
      <c r="L24" s="78" t="s">
        <v>21</v>
      </c>
      <c r="M24" s="78">
        <v>4</v>
      </c>
      <c r="N24" s="78">
        <v>4</v>
      </c>
      <c r="O24" s="78">
        <v>4</v>
      </c>
      <c r="P24" s="78">
        <v>4</v>
      </c>
      <c r="Q24" s="78">
        <v>4</v>
      </c>
      <c r="R24" s="78">
        <v>4</v>
      </c>
      <c r="S24" s="78">
        <v>4</v>
      </c>
      <c r="T24" s="78">
        <v>4</v>
      </c>
      <c r="U24" s="146">
        <v>4</v>
      </c>
      <c r="V24" s="78" t="s">
        <v>21</v>
      </c>
      <c r="W24" s="78">
        <v>4</v>
      </c>
      <c r="X24" s="78">
        <v>4</v>
      </c>
      <c r="Y24" s="78">
        <v>4</v>
      </c>
      <c r="Z24" s="78">
        <v>4</v>
      </c>
      <c r="AA24" s="78" t="s">
        <v>21</v>
      </c>
      <c r="AB24" s="78">
        <v>4</v>
      </c>
      <c r="AC24" s="146">
        <v>4</v>
      </c>
      <c r="AD24" s="78">
        <v>3</v>
      </c>
      <c r="AE24" s="78">
        <v>4</v>
      </c>
      <c r="AF24" s="78" t="s">
        <v>21</v>
      </c>
      <c r="AG24" s="78" t="s">
        <v>21</v>
      </c>
      <c r="AH24" s="78"/>
      <c r="AI24" s="104"/>
      <c r="AJ24" s="105">
        <f t="shared" ref="AJ24" si="2">SUM(D24:F25,I24:M25,P24:T25,W24:AA25,AD24:AH25)/8</f>
        <v>15.25</v>
      </c>
      <c r="AK24" s="105">
        <f t="shared" ref="AK24" si="3">SUM(D26:F26,I26:M26,P26:T26,W26:AA26,AD26:AH26)/8</f>
        <v>5.625</v>
      </c>
      <c r="AL24" s="105">
        <f t="shared" ref="AL24" si="4">SUM(G24:H26,N24:O26,U24:V26,AB24:AC26)/8</f>
        <v>7</v>
      </c>
      <c r="AM24" s="105">
        <f t="shared" ref="AM24" si="5">SUM(D24:AH26)/8+(AI24)/8</f>
        <v>27.875</v>
      </c>
    </row>
    <row r="25" ht="30" customHeight="1" spans="1:39">
      <c r="A25" s="29">
        <v>2310188</v>
      </c>
      <c r="B25" s="83"/>
      <c r="C25" s="77" t="s">
        <v>18</v>
      </c>
      <c r="D25" s="78">
        <v>4</v>
      </c>
      <c r="E25" s="78">
        <v>4</v>
      </c>
      <c r="F25" s="78">
        <v>4</v>
      </c>
      <c r="G25" s="78">
        <v>4</v>
      </c>
      <c r="H25" s="78" t="s">
        <v>21</v>
      </c>
      <c r="I25" s="78" t="s">
        <v>21</v>
      </c>
      <c r="J25" s="78" t="s">
        <v>21</v>
      </c>
      <c r="K25" s="78" t="s">
        <v>21</v>
      </c>
      <c r="L25" s="78">
        <v>4</v>
      </c>
      <c r="M25" s="78">
        <v>4</v>
      </c>
      <c r="N25" s="78">
        <v>4</v>
      </c>
      <c r="O25" s="78">
        <v>4</v>
      </c>
      <c r="P25" s="78">
        <v>4</v>
      </c>
      <c r="Q25" s="78">
        <v>4</v>
      </c>
      <c r="R25" s="78">
        <v>4</v>
      </c>
      <c r="S25" s="78">
        <v>4</v>
      </c>
      <c r="T25" s="78">
        <v>4</v>
      </c>
      <c r="U25" s="146">
        <v>4</v>
      </c>
      <c r="V25" s="78" t="s">
        <v>21</v>
      </c>
      <c r="W25" s="78">
        <v>4</v>
      </c>
      <c r="X25" s="78">
        <v>4</v>
      </c>
      <c r="Y25" s="78">
        <v>4</v>
      </c>
      <c r="Z25" s="78">
        <v>4</v>
      </c>
      <c r="AA25" s="78" t="s">
        <v>21</v>
      </c>
      <c r="AB25" s="78">
        <v>4</v>
      </c>
      <c r="AC25" s="146">
        <v>4</v>
      </c>
      <c r="AD25" s="78">
        <v>4</v>
      </c>
      <c r="AE25" s="78">
        <v>4</v>
      </c>
      <c r="AF25" s="78" t="s">
        <v>21</v>
      </c>
      <c r="AG25" s="78" t="s">
        <v>21</v>
      </c>
      <c r="AH25" s="78"/>
      <c r="AI25" s="106"/>
      <c r="AJ25" s="107"/>
      <c r="AK25" s="107"/>
      <c r="AL25" s="107"/>
      <c r="AM25" s="107"/>
    </row>
    <row r="26" ht="30" customHeight="1" spans="1:39">
      <c r="A26" s="29">
        <v>2310188</v>
      </c>
      <c r="B26" s="84"/>
      <c r="C26" s="81" t="s">
        <v>10</v>
      </c>
      <c r="D26" s="81">
        <v>0.5</v>
      </c>
      <c r="E26" s="81">
        <v>0.5</v>
      </c>
      <c r="F26" s="81">
        <v>0.5</v>
      </c>
      <c r="G26" s="81">
        <v>0.5</v>
      </c>
      <c r="H26" s="78" t="s">
        <v>21</v>
      </c>
      <c r="I26" s="81" t="s">
        <v>21</v>
      </c>
      <c r="J26" s="81" t="s">
        <v>21</v>
      </c>
      <c r="K26" s="81" t="s">
        <v>21</v>
      </c>
      <c r="L26" s="81">
        <v>4</v>
      </c>
      <c r="M26" s="81">
        <v>4</v>
      </c>
      <c r="N26" s="78">
        <v>3</v>
      </c>
      <c r="O26" s="78">
        <v>0.5</v>
      </c>
      <c r="P26" s="81">
        <v>3</v>
      </c>
      <c r="Q26" s="81">
        <v>6</v>
      </c>
      <c r="R26" s="81">
        <v>5</v>
      </c>
      <c r="S26" s="81">
        <v>3</v>
      </c>
      <c r="T26" s="81">
        <v>5</v>
      </c>
      <c r="U26" s="147">
        <v>3</v>
      </c>
      <c r="V26" s="78" t="s">
        <v>21</v>
      </c>
      <c r="W26" s="81">
        <v>4</v>
      </c>
      <c r="X26" s="81">
        <v>5</v>
      </c>
      <c r="Y26" s="81">
        <v>0.5</v>
      </c>
      <c r="Z26" s="81">
        <v>0.5</v>
      </c>
      <c r="AA26" s="81" t="s">
        <v>21</v>
      </c>
      <c r="AB26" s="78">
        <v>0.5</v>
      </c>
      <c r="AC26" s="146">
        <v>0.5</v>
      </c>
      <c r="AD26" s="81">
        <v>0.5</v>
      </c>
      <c r="AE26" s="81">
        <v>3</v>
      </c>
      <c r="AF26" s="81" t="s">
        <v>21</v>
      </c>
      <c r="AG26" s="81" t="s">
        <v>21</v>
      </c>
      <c r="AH26" s="81"/>
      <c r="AI26" s="108"/>
      <c r="AJ26" s="109"/>
      <c r="AK26" s="109"/>
      <c r="AL26" s="109"/>
      <c r="AM26" s="109"/>
    </row>
    <row r="27" ht="30" customHeight="1" spans="1:39">
      <c r="A27" s="29" t="s">
        <v>369</v>
      </c>
      <c r="B27" s="133" t="s">
        <v>370</v>
      </c>
      <c r="C27" s="77" t="s">
        <v>17</v>
      </c>
      <c r="D27" s="78" t="s">
        <v>21</v>
      </c>
      <c r="E27" s="78">
        <v>4</v>
      </c>
      <c r="F27" s="78" t="s">
        <v>21</v>
      </c>
      <c r="G27" s="78" t="s">
        <v>21</v>
      </c>
      <c r="H27" s="78" t="s">
        <v>21</v>
      </c>
      <c r="I27" s="78" t="s">
        <v>21</v>
      </c>
      <c r="J27" s="78" t="s">
        <v>21</v>
      </c>
      <c r="K27" s="78" t="s">
        <v>21</v>
      </c>
      <c r="L27" s="78" t="s">
        <v>21</v>
      </c>
      <c r="M27" s="78">
        <v>3</v>
      </c>
      <c r="N27" s="78">
        <v>4</v>
      </c>
      <c r="O27" s="78">
        <v>4</v>
      </c>
      <c r="P27" s="78">
        <v>4</v>
      </c>
      <c r="Q27" s="78" t="s">
        <v>21</v>
      </c>
      <c r="R27" s="78">
        <v>4</v>
      </c>
      <c r="S27" s="78" t="s">
        <v>21</v>
      </c>
      <c r="T27" s="78">
        <v>4</v>
      </c>
      <c r="U27" s="146">
        <v>4</v>
      </c>
      <c r="V27" s="78">
        <v>4</v>
      </c>
      <c r="W27" s="78">
        <v>4</v>
      </c>
      <c r="X27" s="78">
        <v>4</v>
      </c>
      <c r="Y27" s="78">
        <v>4</v>
      </c>
      <c r="Z27" s="78">
        <v>4</v>
      </c>
      <c r="AA27" s="78">
        <v>4</v>
      </c>
      <c r="AB27" s="78" t="s">
        <v>21</v>
      </c>
      <c r="AC27" s="146" t="s">
        <v>21</v>
      </c>
      <c r="AD27" s="78">
        <v>4</v>
      </c>
      <c r="AE27" s="78">
        <v>4</v>
      </c>
      <c r="AF27" s="78">
        <v>0</v>
      </c>
      <c r="AG27" s="78">
        <v>4</v>
      </c>
      <c r="AH27" s="78"/>
      <c r="AI27" s="104"/>
      <c r="AJ27" s="105">
        <f t="shared" ref="AJ27" si="6">SUM(D27:F28,I27:M28,P27:T28,W27:AA28,AD27:AH28)/8</f>
        <v>13.6875</v>
      </c>
      <c r="AK27" s="105">
        <f t="shared" ref="AK27" si="7">SUM(D29:F29,I29:M29,P29:T29,W29:AA29,AD29:AH29)/8</f>
        <v>2.125</v>
      </c>
      <c r="AL27" s="105">
        <f t="shared" ref="AL27" si="8">SUM(G27:H29,N27:O29,U27:V29,AB27:AC29)/8</f>
        <v>4.25</v>
      </c>
      <c r="AM27" s="105">
        <f t="shared" ref="AM27" si="9">SUM(D27:AH29)/8+(AI27)/8</f>
        <v>20.0625</v>
      </c>
    </row>
    <row r="28" ht="30" customHeight="1" spans="1:39">
      <c r="A28" s="29" t="s">
        <v>369</v>
      </c>
      <c r="B28" s="83"/>
      <c r="C28" s="77" t="s">
        <v>18</v>
      </c>
      <c r="D28" s="78" t="s">
        <v>21</v>
      </c>
      <c r="E28" s="78">
        <v>4</v>
      </c>
      <c r="F28" s="78" t="s">
        <v>21</v>
      </c>
      <c r="G28" s="78" t="s">
        <v>21</v>
      </c>
      <c r="H28" s="78" t="s">
        <v>21</v>
      </c>
      <c r="I28" s="78" t="s">
        <v>21</v>
      </c>
      <c r="J28" s="78" t="s">
        <v>21</v>
      </c>
      <c r="K28" s="78" t="s">
        <v>21</v>
      </c>
      <c r="L28" s="78" t="s">
        <v>21</v>
      </c>
      <c r="M28" s="78">
        <v>4</v>
      </c>
      <c r="N28" s="78">
        <v>4</v>
      </c>
      <c r="O28" s="78">
        <v>4</v>
      </c>
      <c r="P28" s="78">
        <v>4</v>
      </c>
      <c r="Q28" s="78" t="s">
        <v>21</v>
      </c>
      <c r="R28" s="78">
        <v>4</v>
      </c>
      <c r="S28" s="78">
        <v>4</v>
      </c>
      <c r="T28" s="78">
        <v>4</v>
      </c>
      <c r="U28" s="146">
        <v>4</v>
      </c>
      <c r="V28" s="78">
        <v>4</v>
      </c>
      <c r="W28" s="78">
        <v>4</v>
      </c>
      <c r="X28" s="78">
        <v>4</v>
      </c>
      <c r="Y28" s="78">
        <v>4</v>
      </c>
      <c r="Z28" s="78">
        <v>4</v>
      </c>
      <c r="AA28" s="78">
        <v>4</v>
      </c>
      <c r="AB28" s="78" t="s">
        <v>21</v>
      </c>
      <c r="AC28" s="146" t="s">
        <v>21</v>
      </c>
      <c r="AD28" s="78">
        <v>4</v>
      </c>
      <c r="AE28" s="78">
        <v>4</v>
      </c>
      <c r="AF28" s="78">
        <v>2.5</v>
      </c>
      <c r="AG28" s="78">
        <v>4</v>
      </c>
      <c r="AH28" s="78"/>
      <c r="AI28" s="106"/>
      <c r="AJ28" s="107"/>
      <c r="AK28" s="107"/>
      <c r="AL28" s="107"/>
      <c r="AM28" s="107"/>
    </row>
    <row r="29" ht="30" customHeight="1" spans="1:39">
      <c r="A29" s="29" t="s">
        <v>369</v>
      </c>
      <c r="B29" s="84"/>
      <c r="C29" s="81" t="s">
        <v>10</v>
      </c>
      <c r="D29" s="81" t="s">
        <v>21</v>
      </c>
      <c r="E29" s="81">
        <v>0.5</v>
      </c>
      <c r="F29" s="81" t="s">
        <v>21</v>
      </c>
      <c r="G29" s="81" t="s">
        <v>21</v>
      </c>
      <c r="H29" s="78" t="s">
        <v>21</v>
      </c>
      <c r="I29" s="81" t="s">
        <v>21</v>
      </c>
      <c r="J29" s="81" t="s">
        <v>21</v>
      </c>
      <c r="K29" s="81" t="s">
        <v>21</v>
      </c>
      <c r="L29" s="81" t="s">
        <v>21</v>
      </c>
      <c r="M29" s="81">
        <v>3</v>
      </c>
      <c r="N29" s="78">
        <v>0.5</v>
      </c>
      <c r="O29" s="78">
        <v>0.5</v>
      </c>
      <c r="P29" s="81">
        <v>0.5</v>
      </c>
      <c r="Q29" s="81" t="s">
        <v>21</v>
      </c>
      <c r="R29" s="81">
        <v>5</v>
      </c>
      <c r="S29" s="81">
        <v>3</v>
      </c>
      <c r="T29" s="81">
        <v>0.5</v>
      </c>
      <c r="U29" s="147">
        <v>0.5</v>
      </c>
      <c r="V29" s="78">
        <v>0.5</v>
      </c>
      <c r="W29" s="81">
        <v>0.5</v>
      </c>
      <c r="X29" s="81">
        <v>0.5</v>
      </c>
      <c r="Y29" s="81">
        <v>0.5</v>
      </c>
      <c r="Z29" s="81">
        <v>0.5</v>
      </c>
      <c r="AA29" s="81">
        <v>0.5</v>
      </c>
      <c r="AB29" s="78" t="s">
        <v>21</v>
      </c>
      <c r="AC29" s="146" t="s">
        <v>21</v>
      </c>
      <c r="AD29" s="81">
        <v>0.5</v>
      </c>
      <c r="AE29" s="81">
        <v>0.5</v>
      </c>
      <c r="AF29" s="81">
        <v>0.5</v>
      </c>
      <c r="AG29" s="81">
        <v>0.5</v>
      </c>
      <c r="AH29" s="81"/>
      <c r="AI29" s="108"/>
      <c r="AJ29" s="109"/>
      <c r="AK29" s="109"/>
      <c r="AL29" s="109"/>
      <c r="AM29" s="109"/>
    </row>
    <row r="30" ht="30" customHeight="1" spans="1:39">
      <c r="A30" s="29">
        <v>2310208</v>
      </c>
      <c r="B30" s="133" t="s">
        <v>371</v>
      </c>
      <c r="C30" s="77" t="s">
        <v>17</v>
      </c>
      <c r="D30" s="78" t="s">
        <v>21</v>
      </c>
      <c r="E30" s="78">
        <v>4</v>
      </c>
      <c r="F30" s="78" t="s">
        <v>21</v>
      </c>
      <c r="G30" s="78" t="s">
        <v>21</v>
      </c>
      <c r="H30" s="78" t="s">
        <v>21</v>
      </c>
      <c r="I30" s="78" t="s">
        <v>21</v>
      </c>
      <c r="J30" s="78" t="s">
        <v>21</v>
      </c>
      <c r="K30" s="78" t="s">
        <v>21</v>
      </c>
      <c r="L30" s="78">
        <v>4</v>
      </c>
      <c r="M30" s="78">
        <v>4</v>
      </c>
      <c r="N30" s="78">
        <v>4</v>
      </c>
      <c r="O30" s="78">
        <v>4</v>
      </c>
      <c r="P30" s="78">
        <v>4</v>
      </c>
      <c r="Q30" s="78">
        <v>4</v>
      </c>
      <c r="R30" s="78">
        <v>4</v>
      </c>
      <c r="S30" s="78">
        <v>4</v>
      </c>
      <c r="T30" s="78">
        <v>4</v>
      </c>
      <c r="U30" s="146">
        <v>4</v>
      </c>
      <c r="V30" s="78">
        <v>4</v>
      </c>
      <c r="W30" s="78">
        <v>4</v>
      </c>
      <c r="X30" s="78">
        <v>4</v>
      </c>
      <c r="Y30" s="78">
        <v>4</v>
      </c>
      <c r="Z30" s="78">
        <v>4</v>
      </c>
      <c r="AA30" s="78">
        <v>4</v>
      </c>
      <c r="AB30" s="78">
        <v>4</v>
      </c>
      <c r="AC30" s="146" t="s">
        <v>21</v>
      </c>
      <c r="AD30" s="78">
        <v>4</v>
      </c>
      <c r="AE30" s="78">
        <v>4</v>
      </c>
      <c r="AF30" s="78">
        <v>4</v>
      </c>
      <c r="AG30" s="78">
        <v>4</v>
      </c>
      <c r="AH30" s="78"/>
      <c r="AI30" s="104"/>
      <c r="AJ30" s="105">
        <f t="shared" ref="AJ30" si="10">SUM(D30:F31,I30:M31,P30:T31,W30:AA31,AD30:AH31)/8</f>
        <v>17.75</v>
      </c>
      <c r="AK30" s="105">
        <f t="shared" ref="AK30" si="11">SUM(D32:F32,I32:M32,P32:T32,W32:AA32,AD32:AH32)/8</f>
        <v>2.875</v>
      </c>
      <c r="AL30" s="105">
        <f t="shared" ref="AL30" si="12">SUM(G30:H32,N30:O32,U30:V32,AB30:AC32)/8</f>
        <v>5.3125</v>
      </c>
      <c r="AM30" s="105">
        <f t="shared" ref="AM30" si="13">SUM(D30:AH32)/8+(AI30)/8</f>
        <v>25.9375</v>
      </c>
    </row>
    <row r="31" ht="30" customHeight="1" spans="1:39">
      <c r="A31" s="29">
        <v>2310208</v>
      </c>
      <c r="B31" s="83"/>
      <c r="C31" s="77" t="s">
        <v>18</v>
      </c>
      <c r="D31" s="78" t="s">
        <v>21</v>
      </c>
      <c r="E31" s="78">
        <v>4</v>
      </c>
      <c r="F31" s="78" t="s">
        <v>21</v>
      </c>
      <c r="G31" s="78" t="s">
        <v>21</v>
      </c>
      <c r="H31" s="78" t="s">
        <v>21</v>
      </c>
      <c r="I31" s="78">
        <v>4</v>
      </c>
      <c r="J31" s="78" t="s">
        <v>21</v>
      </c>
      <c r="K31" s="78">
        <v>4</v>
      </c>
      <c r="L31" s="78">
        <v>4</v>
      </c>
      <c r="M31" s="78">
        <v>4</v>
      </c>
      <c r="N31" s="78">
        <v>4</v>
      </c>
      <c r="O31" s="78">
        <v>4</v>
      </c>
      <c r="P31" s="78">
        <v>4</v>
      </c>
      <c r="Q31" s="78">
        <v>4</v>
      </c>
      <c r="R31" s="78">
        <v>4</v>
      </c>
      <c r="S31" s="78">
        <v>4</v>
      </c>
      <c r="T31" s="78">
        <v>4</v>
      </c>
      <c r="U31" s="146">
        <v>4</v>
      </c>
      <c r="V31" s="78">
        <v>4</v>
      </c>
      <c r="W31" s="78">
        <v>2</v>
      </c>
      <c r="X31" s="78">
        <v>4</v>
      </c>
      <c r="Y31" s="78">
        <v>4</v>
      </c>
      <c r="Z31" s="78">
        <v>4</v>
      </c>
      <c r="AA31" s="78">
        <v>4</v>
      </c>
      <c r="AB31" s="78">
        <v>4</v>
      </c>
      <c r="AC31" s="146" t="s">
        <v>21</v>
      </c>
      <c r="AD31" s="78">
        <v>4</v>
      </c>
      <c r="AE31" s="78">
        <v>4</v>
      </c>
      <c r="AF31" s="78">
        <v>4</v>
      </c>
      <c r="AG31" s="78">
        <v>4</v>
      </c>
      <c r="AH31" s="78"/>
      <c r="AI31" s="106"/>
      <c r="AJ31" s="107"/>
      <c r="AK31" s="107"/>
      <c r="AL31" s="107"/>
      <c r="AM31" s="107"/>
    </row>
    <row r="32" ht="30" customHeight="1" spans="1:39">
      <c r="A32" s="29">
        <v>2310208</v>
      </c>
      <c r="B32" s="84"/>
      <c r="C32" s="81" t="s">
        <v>10</v>
      </c>
      <c r="D32" s="81" t="s">
        <v>21</v>
      </c>
      <c r="E32" s="81">
        <v>0.5</v>
      </c>
      <c r="F32" s="81" t="s">
        <v>21</v>
      </c>
      <c r="G32" s="81" t="s">
        <v>21</v>
      </c>
      <c r="H32" s="78" t="s">
        <v>21</v>
      </c>
      <c r="I32" s="81">
        <v>0.5</v>
      </c>
      <c r="J32" s="81" t="s">
        <v>21</v>
      </c>
      <c r="K32" s="81">
        <v>0.5</v>
      </c>
      <c r="L32" s="81">
        <v>0.5</v>
      </c>
      <c r="M32" s="81">
        <v>1</v>
      </c>
      <c r="N32" s="78">
        <v>0.5</v>
      </c>
      <c r="O32" s="78">
        <v>0.5</v>
      </c>
      <c r="P32" s="81">
        <v>0.5</v>
      </c>
      <c r="Q32" s="81">
        <v>0.5</v>
      </c>
      <c r="R32" s="81">
        <v>0.5</v>
      </c>
      <c r="S32" s="81">
        <v>0.5</v>
      </c>
      <c r="T32" s="81">
        <v>0.5</v>
      </c>
      <c r="U32" s="147">
        <v>0.5</v>
      </c>
      <c r="V32" s="78">
        <v>0.5</v>
      </c>
      <c r="W32" s="81">
        <v>0</v>
      </c>
      <c r="X32" s="81">
        <v>4</v>
      </c>
      <c r="Y32" s="81">
        <v>3.5</v>
      </c>
      <c r="Z32" s="81">
        <v>3</v>
      </c>
      <c r="AA32" s="81">
        <v>0.5</v>
      </c>
      <c r="AB32" s="78">
        <v>0.5</v>
      </c>
      <c r="AC32" s="146" t="s">
        <v>21</v>
      </c>
      <c r="AD32" s="81">
        <v>0.5</v>
      </c>
      <c r="AE32" s="81">
        <v>0.5</v>
      </c>
      <c r="AF32" s="81">
        <v>0.5</v>
      </c>
      <c r="AG32" s="81">
        <v>5</v>
      </c>
      <c r="AH32" s="81"/>
      <c r="AI32" s="108"/>
      <c r="AJ32" s="109"/>
      <c r="AK32" s="109"/>
      <c r="AL32" s="109"/>
      <c r="AM32" s="109"/>
    </row>
    <row r="33" ht="30" customHeight="1" spans="1:39">
      <c r="A33" s="29">
        <v>2310234</v>
      </c>
      <c r="B33" s="133" t="s">
        <v>372</v>
      </c>
      <c r="C33" s="77" t="s">
        <v>17</v>
      </c>
      <c r="D33" s="78" t="s">
        <v>21</v>
      </c>
      <c r="E33" s="78">
        <v>4</v>
      </c>
      <c r="F33" s="78">
        <v>4</v>
      </c>
      <c r="G33" s="78">
        <v>4</v>
      </c>
      <c r="H33" s="78">
        <v>4</v>
      </c>
      <c r="I33" s="78" t="s">
        <v>21</v>
      </c>
      <c r="J33" s="78" t="s">
        <v>21</v>
      </c>
      <c r="K33" s="78" t="s">
        <v>21</v>
      </c>
      <c r="L33" s="78" t="s">
        <v>21</v>
      </c>
      <c r="M33" s="78">
        <v>4</v>
      </c>
      <c r="N33" s="78">
        <v>4</v>
      </c>
      <c r="O33" s="78">
        <v>4</v>
      </c>
      <c r="P33" s="78">
        <v>4</v>
      </c>
      <c r="Q33" s="78">
        <v>4</v>
      </c>
      <c r="R33" s="78">
        <v>4</v>
      </c>
      <c r="S33" s="78">
        <v>4</v>
      </c>
      <c r="T33" s="78">
        <v>4</v>
      </c>
      <c r="U33" s="146">
        <v>4</v>
      </c>
      <c r="V33" s="78">
        <v>4</v>
      </c>
      <c r="W33" s="78">
        <v>4</v>
      </c>
      <c r="X33" s="78">
        <v>4</v>
      </c>
      <c r="Y33" s="78">
        <v>4</v>
      </c>
      <c r="Z33" s="78">
        <v>4</v>
      </c>
      <c r="AA33" s="78">
        <v>4</v>
      </c>
      <c r="AB33" s="78">
        <v>4</v>
      </c>
      <c r="AC33" s="146">
        <v>4</v>
      </c>
      <c r="AD33" s="78">
        <v>4</v>
      </c>
      <c r="AE33" s="78">
        <v>4</v>
      </c>
      <c r="AF33" s="78">
        <v>4</v>
      </c>
      <c r="AG33" s="78">
        <v>4</v>
      </c>
      <c r="AH33" s="78"/>
      <c r="AI33" s="104"/>
      <c r="AJ33" s="105">
        <f t="shared" ref="AJ33" si="14">SUM(D33:F34,I33:M34,P33:T34,W33:AA34,AD33:AH34)/8</f>
        <v>18</v>
      </c>
      <c r="AK33" s="105">
        <f t="shared" ref="AK33" si="15">SUM(D35:F35,I35:M35,P35:T35,W35:AA35,AD35:AH35)/8</f>
        <v>3.6875</v>
      </c>
      <c r="AL33" s="105">
        <f t="shared" ref="AL33" si="16">SUM(G33:H35,N33:O35,U33:V35,AB33:AC35)/8</f>
        <v>9.6875</v>
      </c>
      <c r="AM33" s="105">
        <f t="shared" ref="AM33" si="17">SUM(D33:AH35)/8+(AI33)/8</f>
        <v>31.375</v>
      </c>
    </row>
    <row r="34" ht="30" customHeight="1" spans="1:39">
      <c r="A34" s="29">
        <v>2310234</v>
      </c>
      <c r="B34" s="83"/>
      <c r="C34" s="77" t="s">
        <v>18</v>
      </c>
      <c r="D34" s="78" t="s">
        <v>21</v>
      </c>
      <c r="E34" s="78">
        <v>4</v>
      </c>
      <c r="F34" s="78">
        <v>4</v>
      </c>
      <c r="G34" s="78">
        <v>4</v>
      </c>
      <c r="H34" s="78">
        <v>4</v>
      </c>
      <c r="I34" s="78">
        <v>4</v>
      </c>
      <c r="J34" s="78" t="s">
        <v>21</v>
      </c>
      <c r="K34" s="78" t="s">
        <v>21</v>
      </c>
      <c r="L34" s="78">
        <v>4</v>
      </c>
      <c r="M34" s="78">
        <v>4</v>
      </c>
      <c r="N34" s="78">
        <v>4</v>
      </c>
      <c r="O34" s="78">
        <v>4</v>
      </c>
      <c r="P34" s="78">
        <v>4</v>
      </c>
      <c r="Q34" s="78">
        <v>4</v>
      </c>
      <c r="R34" s="78">
        <v>4</v>
      </c>
      <c r="S34" s="78">
        <v>4</v>
      </c>
      <c r="T34" s="78">
        <v>4</v>
      </c>
      <c r="U34" s="146">
        <v>4</v>
      </c>
      <c r="V34" s="78">
        <v>4</v>
      </c>
      <c r="W34" s="78">
        <v>4</v>
      </c>
      <c r="X34" s="78">
        <v>4</v>
      </c>
      <c r="Y34" s="78">
        <v>4</v>
      </c>
      <c r="Z34" s="78">
        <v>4</v>
      </c>
      <c r="AA34" s="78">
        <v>4</v>
      </c>
      <c r="AB34" s="78">
        <v>4</v>
      </c>
      <c r="AC34" s="146">
        <v>4</v>
      </c>
      <c r="AD34" s="78">
        <v>4</v>
      </c>
      <c r="AE34" s="78">
        <v>4</v>
      </c>
      <c r="AF34" s="78">
        <v>4</v>
      </c>
      <c r="AG34" s="78">
        <v>4</v>
      </c>
      <c r="AH34" s="78"/>
      <c r="AI34" s="106"/>
      <c r="AJ34" s="107"/>
      <c r="AK34" s="107"/>
      <c r="AL34" s="107"/>
      <c r="AM34" s="107"/>
    </row>
    <row r="35" ht="30" customHeight="1" spans="1:39">
      <c r="A35" s="29">
        <v>2310234</v>
      </c>
      <c r="B35" s="84"/>
      <c r="C35" s="81" t="s">
        <v>10</v>
      </c>
      <c r="D35" s="81" t="s">
        <v>21</v>
      </c>
      <c r="E35" s="81">
        <v>0.5</v>
      </c>
      <c r="F35" s="81">
        <v>0.5</v>
      </c>
      <c r="G35" s="81">
        <v>5</v>
      </c>
      <c r="H35" s="78">
        <v>0.5</v>
      </c>
      <c r="I35" s="81">
        <v>0.5</v>
      </c>
      <c r="J35" s="81" t="s">
        <v>21</v>
      </c>
      <c r="K35" s="81" t="s">
        <v>21</v>
      </c>
      <c r="L35" s="81">
        <v>4</v>
      </c>
      <c r="M35" s="81">
        <v>4</v>
      </c>
      <c r="N35" s="78">
        <v>3</v>
      </c>
      <c r="O35" s="78">
        <v>0.5</v>
      </c>
      <c r="P35" s="81">
        <v>3</v>
      </c>
      <c r="Q35" s="81">
        <v>3</v>
      </c>
      <c r="R35" s="81">
        <v>4</v>
      </c>
      <c r="S35" s="81">
        <v>3</v>
      </c>
      <c r="T35" s="81">
        <v>0</v>
      </c>
      <c r="U35" s="147">
        <v>3</v>
      </c>
      <c r="V35" s="78">
        <v>0.5</v>
      </c>
      <c r="W35" s="81">
        <v>3</v>
      </c>
      <c r="X35" s="81">
        <v>0.5</v>
      </c>
      <c r="Y35" s="81">
        <v>0.5</v>
      </c>
      <c r="Z35" s="81">
        <v>0.5</v>
      </c>
      <c r="AA35" s="81">
        <v>0.5</v>
      </c>
      <c r="AB35" s="78">
        <v>0.5</v>
      </c>
      <c r="AC35" s="146">
        <v>0.5</v>
      </c>
      <c r="AD35" s="81">
        <v>0.5</v>
      </c>
      <c r="AE35" s="81">
        <v>0.5</v>
      </c>
      <c r="AF35" s="81">
        <v>0.5</v>
      </c>
      <c r="AG35" s="81">
        <v>0.5</v>
      </c>
      <c r="AH35" s="81"/>
      <c r="AI35" s="108"/>
      <c r="AJ35" s="109"/>
      <c r="AK35" s="109"/>
      <c r="AL35" s="109"/>
      <c r="AM35" s="109"/>
    </row>
    <row r="36" ht="30" customHeight="1" spans="1:39">
      <c r="A36" s="29">
        <v>2309491</v>
      </c>
      <c r="B36" s="133" t="s">
        <v>373</v>
      </c>
      <c r="C36" s="77" t="s">
        <v>17</v>
      </c>
      <c r="D36" s="78">
        <v>4</v>
      </c>
      <c r="E36" s="78">
        <v>4</v>
      </c>
      <c r="F36" s="78">
        <v>4</v>
      </c>
      <c r="G36" s="78">
        <v>4</v>
      </c>
      <c r="H36" s="78">
        <v>4</v>
      </c>
      <c r="I36" s="78">
        <v>4</v>
      </c>
      <c r="J36" s="136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146"/>
      <c r="V36" s="78"/>
      <c r="W36" s="78"/>
      <c r="X36" s="78"/>
      <c r="Y36" s="78"/>
      <c r="Z36" s="78"/>
      <c r="AA36" s="78"/>
      <c r="AB36" s="78"/>
      <c r="AC36" s="146"/>
      <c r="AD36" s="78"/>
      <c r="AE36" s="78"/>
      <c r="AF36" s="78"/>
      <c r="AG36" s="78"/>
      <c r="AH36" s="78"/>
      <c r="AI36" s="104"/>
      <c r="AJ36" s="105">
        <f t="shared" ref="AJ36" si="18">SUM(D36:F37,I36:M37,P36:T37,W36:AA37,AD36:AH37)/8</f>
        <v>4</v>
      </c>
      <c r="AK36" s="105">
        <f t="shared" ref="AK36" si="19">SUM(D38:F38,I38:M38,P38:T38,W38:AA38,AD38:AH38)/8</f>
        <v>0.1875</v>
      </c>
      <c r="AL36" s="105">
        <f t="shared" ref="AL36" si="20">SUM(G36:H38,N36:O38,U36:V38,AB36:AC38)/8</f>
        <v>2.1875</v>
      </c>
      <c r="AM36" s="105">
        <f t="shared" ref="AM36" si="21">SUM(D36:AH38)/8+(AI36)/8</f>
        <v>6.375</v>
      </c>
    </row>
    <row r="37" ht="30" customHeight="1" spans="1:39">
      <c r="A37" s="29" t="s">
        <v>374</v>
      </c>
      <c r="B37" s="83"/>
      <c r="C37" s="77" t="s">
        <v>18</v>
      </c>
      <c r="D37" s="78">
        <v>4</v>
      </c>
      <c r="E37" s="78">
        <v>4</v>
      </c>
      <c r="F37" s="78">
        <v>4</v>
      </c>
      <c r="G37" s="78">
        <v>4</v>
      </c>
      <c r="H37" s="78">
        <v>4</v>
      </c>
      <c r="I37" s="78">
        <v>4</v>
      </c>
      <c r="J37" s="136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146"/>
      <c r="V37" s="78"/>
      <c r="W37" s="78"/>
      <c r="X37" s="78"/>
      <c r="Y37" s="78"/>
      <c r="Z37" s="78"/>
      <c r="AA37" s="78"/>
      <c r="AB37" s="78"/>
      <c r="AC37" s="146"/>
      <c r="AD37" s="78"/>
      <c r="AE37" s="78"/>
      <c r="AF37" s="78"/>
      <c r="AG37" s="78"/>
      <c r="AH37" s="78"/>
      <c r="AI37" s="106"/>
      <c r="AJ37" s="107"/>
      <c r="AK37" s="107"/>
      <c r="AL37" s="107"/>
      <c r="AM37" s="107"/>
    </row>
    <row r="38" ht="30" customHeight="1" spans="1:39">
      <c r="A38" s="29" t="s">
        <v>374</v>
      </c>
      <c r="B38" s="84"/>
      <c r="C38" s="81" t="s">
        <v>10</v>
      </c>
      <c r="D38" s="81" t="s">
        <v>21</v>
      </c>
      <c r="E38" s="81">
        <v>0.5</v>
      </c>
      <c r="F38" s="81">
        <v>0.5</v>
      </c>
      <c r="G38" s="81">
        <v>0.5</v>
      </c>
      <c r="H38" s="78">
        <v>1</v>
      </c>
      <c r="I38" s="81">
        <v>0.5</v>
      </c>
      <c r="J38" s="136"/>
      <c r="K38" s="81"/>
      <c r="L38" s="81"/>
      <c r="M38" s="81"/>
      <c r="N38" s="78"/>
      <c r="O38" s="78"/>
      <c r="P38" s="81"/>
      <c r="Q38" s="81"/>
      <c r="R38" s="81"/>
      <c r="S38" s="81"/>
      <c r="T38" s="81"/>
      <c r="U38" s="147"/>
      <c r="V38" s="78"/>
      <c r="W38" s="81"/>
      <c r="X38" s="81"/>
      <c r="Y38" s="81"/>
      <c r="Z38" s="81"/>
      <c r="AA38" s="81"/>
      <c r="AB38" s="78"/>
      <c r="AC38" s="146"/>
      <c r="AD38" s="81"/>
      <c r="AE38" s="81"/>
      <c r="AF38" s="81"/>
      <c r="AG38" s="81"/>
      <c r="AH38" s="81"/>
      <c r="AI38" s="108"/>
      <c r="AJ38" s="109"/>
      <c r="AK38" s="109"/>
      <c r="AL38" s="109"/>
      <c r="AM38" s="109"/>
    </row>
    <row r="39" ht="30.75" customHeight="1" spans="1:39">
      <c r="A39" s="145" t="s">
        <v>375</v>
      </c>
      <c r="B39" s="82" t="s">
        <v>376</v>
      </c>
      <c r="C39" s="77" t="s">
        <v>17</v>
      </c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146"/>
      <c r="V39" s="78"/>
      <c r="W39" s="78"/>
      <c r="X39" s="78"/>
      <c r="Y39" s="78"/>
      <c r="Z39" s="78"/>
      <c r="AA39" s="78"/>
      <c r="AB39" s="78"/>
      <c r="AC39" s="146"/>
      <c r="AD39" s="78"/>
      <c r="AE39" s="78"/>
      <c r="AF39" s="78">
        <v>4</v>
      </c>
      <c r="AG39" s="78">
        <v>4</v>
      </c>
      <c r="AH39" s="78"/>
      <c r="AI39" s="104">
        <v>8</v>
      </c>
      <c r="AJ39" s="105">
        <f>SUM(D39:F40,I39:M40,P39:T40,W39:AA40,AD39:AH40)/8</f>
        <v>2</v>
      </c>
      <c r="AK39" s="105">
        <f>SUM(D41:F41,I41:M41,P41:T41,W41:AA41,AD41:AH41)/8</f>
        <v>0.125</v>
      </c>
      <c r="AL39" s="105">
        <f>SUM(G39:H41,N39:O41,U39:V41,AB39:AC41)/8</f>
        <v>0</v>
      </c>
      <c r="AM39" s="105">
        <f>SUM(D39:AH41)/8+(AI39)/8</f>
        <v>3.125</v>
      </c>
    </row>
    <row r="40" ht="30.75" customHeight="1" spans="1:39">
      <c r="A40" s="145" t="s">
        <v>375</v>
      </c>
      <c r="B40" s="134"/>
      <c r="C40" s="77" t="s">
        <v>18</v>
      </c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146"/>
      <c r="V40" s="78"/>
      <c r="W40" s="78"/>
      <c r="X40" s="78"/>
      <c r="Y40" s="78"/>
      <c r="Z40" s="78"/>
      <c r="AA40" s="78"/>
      <c r="AB40" s="78"/>
      <c r="AC40" s="146"/>
      <c r="AD40" s="78"/>
      <c r="AE40" s="78"/>
      <c r="AF40" s="78">
        <v>4</v>
      </c>
      <c r="AG40" s="78">
        <v>4</v>
      </c>
      <c r="AH40" s="78"/>
      <c r="AI40" s="106"/>
      <c r="AJ40" s="107"/>
      <c r="AK40" s="107"/>
      <c r="AL40" s="107"/>
      <c r="AM40" s="107"/>
    </row>
    <row r="41" ht="30.75" customHeight="1" spans="1:39">
      <c r="A41" s="145" t="s">
        <v>375</v>
      </c>
      <c r="B41" s="135"/>
      <c r="C41" s="81" t="s">
        <v>10</v>
      </c>
      <c r="D41" s="81"/>
      <c r="E41" s="81"/>
      <c r="F41" s="81"/>
      <c r="G41" s="81"/>
      <c r="H41" s="78"/>
      <c r="I41" s="81"/>
      <c r="J41" s="81"/>
      <c r="K41" s="81"/>
      <c r="L41" s="81"/>
      <c r="M41" s="81"/>
      <c r="N41" s="78"/>
      <c r="O41" s="78"/>
      <c r="P41" s="81"/>
      <c r="Q41" s="81"/>
      <c r="R41" s="81"/>
      <c r="S41" s="81"/>
      <c r="T41" s="81"/>
      <c r="U41" s="147"/>
      <c r="V41" s="81"/>
      <c r="W41" s="81"/>
      <c r="X41" s="81"/>
      <c r="Y41" s="81"/>
      <c r="Z41" s="81"/>
      <c r="AA41" s="81"/>
      <c r="AB41" s="81"/>
      <c r="AC41" s="147"/>
      <c r="AD41" s="81"/>
      <c r="AE41" s="81"/>
      <c r="AF41" s="81">
        <v>0.5</v>
      </c>
      <c r="AG41" s="81">
        <v>0.5</v>
      </c>
      <c r="AH41" s="81"/>
      <c r="AI41" s="108"/>
      <c r="AJ41" s="109"/>
      <c r="AK41" s="109"/>
      <c r="AL41" s="109"/>
      <c r="AM41" s="109"/>
    </row>
    <row r="42" ht="30" customHeight="1" spans="1:39">
      <c r="A42" s="51">
        <v>2310138</v>
      </c>
      <c r="B42" s="133" t="s">
        <v>377</v>
      </c>
      <c r="C42" s="77" t="s">
        <v>17</v>
      </c>
      <c r="D42" s="78">
        <v>4</v>
      </c>
      <c r="E42" s="78">
        <v>4</v>
      </c>
      <c r="F42" s="78">
        <v>4</v>
      </c>
      <c r="G42" s="78">
        <v>4</v>
      </c>
      <c r="H42" s="78">
        <v>4</v>
      </c>
      <c r="I42" s="78">
        <v>4</v>
      </c>
      <c r="J42" s="78">
        <v>4</v>
      </c>
      <c r="K42" s="78" t="s">
        <v>21</v>
      </c>
      <c r="L42" s="78" t="s">
        <v>21</v>
      </c>
      <c r="M42" s="78">
        <v>4</v>
      </c>
      <c r="N42" s="78" t="s">
        <v>21</v>
      </c>
      <c r="O42" s="78" t="s">
        <v>21</v>
      </c>
      <c r="P42" s="78" t="s">
        <v>21</v>
      </c>
      <c r="Q42" s="78" t="s">
        <v>21</v>
      </c>
      <c r="R42" s="136"/>
      <c r="S42" s="78"/>
      <c r="T42" s="78"/>
      <c r="U42" s="146"/>
      <c r="V42" s="78"/>
      <c r="W42" s="78"/>
      <c r="X42" s="78"/>
      <c r="Y42" s="78"/>
      <c r="Z42" s="78"/>
      <c r="AA42" s="78"/>
      <c r="AB42" s="78"/>
      <c r="AC42" s="146"/>
      <c r="AD42" s="78"/>
      <c r="AE42" s="78"/>
      <c r="AF42" s="78"/>
      <c r="AG42" s="78"/>
      <c r="AH42" s="78"/>
      <c r="AI42" s="104"/>
      <c r="AJ42" s="105">
        <f>SUM(D42:F43,I42:M43,P42:T43,W42:AA43,AD42:AH43)/8</f>
        <v>6</v>
      </c>
      <c r="AK42" s="105">
        <f>SUM(D44:F44,I44:M44,P44:T44,W44:AA44,AD44:AH44)/8</f>
        <v>2.125</v>
      </c>
      <c r="AL42" s="105">
        <f>SUM(G42:H44,N42:O44,U42:V44,AB42:AC44)/8</f>
        <v>2.5625</v>
      </c>
      <c r="AM42" s="105">
        <f>SUM(D42:AH44)/8+(AI42)/8</f>
        <v>10.6875</v>
      </c>
    </row>
    <row r="43" ht="30" customHeight="1" spans="1:39">
      <c r="A43" s="51">
        <v>2310138</v>
      </c>
      <c r="B43" s="134"/>
      <c r="C43" s="77" t="s">
        <v>18</v>
      </c>
      <c r="D43" s="78">
        <v>4</v>
      </c>
      <c r="E43" s="78">
        <v>4</v>
      </c>
      <c r="F43" s="78">
        <v>4</v>
      </c>
      <c r="G43" s="78">
        <v>4</v>
      </c>
      <c r="H43" s="78">
        <v>4</v>
      </c>
      <c r="I43" s="78">
        <v>4</v>
      </c>
      <c r="J43" s="78">
        <v>4</v>
      </c>
      <c r="K43" s="78" t="s">
        <v>21</v>
      </c>
      <c r="L43" s="78" t="s">
        <v>21</v>
      </c>
      <c r="M43" s="78">
        <v>4</v>
      </c>
      <c r="N43" s="78" t="s">
        <v>21</v>
      </c>
      <c r="O43" s="78" t="s">
        <v>21</v>
      </c>
      <c r="P43" s="78" t="s">
        <v>21</v>
      </c>
      <c r="Q43" s="78" t="s">
        <v>21</v>
      </c>
      <c r="R43" s="136"/>
      <c r="S43" s="78"/>
      <c r="T43" s="78"/>
      <c r="U43" s="146"/>
      <c r="V43" s="78"/>
      <c r="W43" s="78"/>
      <c r="X43" s="78"/>
      <c r="Y43" s="78"/>
      <c r="Z43" s="78"/>
      <c r="AA43" s="78"/>
      <c r="AB43" s="78"/>
      <c r="AC43" s="146"/>
      <c r="AD43" s="78"/>
      <c r="AE43" s="78"/>
      <c r="AF43" s="78"/>
      <c r="AG43" s="78"/>
      <c r="AH43" s="78"/>
      <c r="AI43" s="106"/>
      <c r="AJ43" s="107"/>
      <c r="AK43" s="107"/>
      <c r="AL43" s="107"/>
      <c r="AM43" s="107"/>
    </row>
    <row r="44" ht="30" customHeight="1" spans="1:39">
      <c r="A44" s="51">
        <v>2310138</v>
      </c>
      <c r="B44" s="135"/>
      <c r="C44" s="81" t="s">
        <v>10</v>
      </c>
      <c r="D44" s="81">
        <v>3</v>
      </c>
      <c r="E44" s="81">
        <v>3</v>
      </c>
      <c r="F44" s="81">
        <v>3</v>
      </c>
      <c r="G44" s="81">
        <v>4</v>
      </c>
      <c r="H44" s="81">
        <v>0.5</v>
      </c>
      <c r="I44" s="81">
        <v>3</v>
      </c>
      <c r="J44" s="81">
        <v>2</v>
      </c>
      <c r="K44" s="81" t="s">
        <v>21</v>
      </c>
      <c r="L44" s="81" t="s">
        <v>21</v>
      </c>
      <c r="M44" s="81">
        <v>3</v>
      </c>
      <c r="N44" s="78" t="s">
        <v>21</v>
      </c>
      <c r="O44" s="78" t="s">
        <v>21</v>
      </c>
      <c r="P44" s="81" t="s">
        <v>21</v>
      </c>
      <c r="Q44" s="81" t="s">
        <v>21</v>
      </c>
      <c r="R44" s="136"/>
      <c r="S44" s="81"/>
      <c r="T44" s="81"/>
      <c r="U44" s="147"/>
      <c r="V44" s="81"/>
      <c r="W44" s="81"/>
      <c r="X44" s="81"/>
      <c r="Y44" s="81"/>
      <c r="Z44" s="81"/>
      <c r="AA44" s="81"/>
      <c r="AB44" s="81"/>
      <c r="AC44" s="147"/>
      <c r="AD44" s="81"/>
      <c r="AE44" s="81"/>
      <c r="AF44" s="81"/>
      <c r="AG44" s="81"/>
      <c r="AH44" s="81"/>
      <c r="AI44" s="108"/>
      <c r="AJ44" s="109"/>
      <c r="AK44" s="109"/>
      <c r="AL44" s="109"/>
      <c r="AM44" s="109"/>
    </row>
    <row r="45" ht="30" customHeight="1" spans="1:39">
      <c r="A45" s="51">
        <v>2310189</v>
      </c>
      <c r="B45" s="133" t="s">
        <v>378</v>
      </c>
      <c r="C45" s="77" t="s">
        <v>17</v>
      </c>
      <c r="D45" s="78">
        <v>4</v>
      </c>
      <c r="E45" s="78">
        <v>4</v>
      </c>
      <c r="F45" s="78">
        <v>4</v>
      </c>
      <c r="G45" s="78">
        <v>4</v>
      </c>
      <c r="H45" s="78" t="s">
        <v>21</v>
      </c>
      <c r="I45" s="78" t="s">
        <v>21</v>
      </c>
      <c r="J45" s="78" t="s">
        <v>21</v>
      </c>
      <c r="K45" s="78" t="s">
        <v>21</v>
      </c>
      <c r="L45" s="78" t="s">
        <v>21</v>
      </c>
      <c r="M45" s="78" t="s">
        <v>21</v>
      </c>
      <c r="N45" s="78" t="s">
        <v>21</v>
      </c>
      <c r="O45" s="78" t="s">
        <v>21</v>
      </c>
      <c r="P45" s="78" t="s">
        <v>21</v>
      </c>
      <c r="Q45" s="78" t="s">
        <v>21</v>
      </c>
      <c r="R45" s="136"/>
      <c r="S45" s="78"/>
      <c r="T45" s="78"/>
      <c r="U45" s="146"/>
      <c r="V45" s="78"/>
      <c r="W45" s="78"/>
      <c r="X45" s="78"/>
      <c r="Y45" s="78"/>
      <c r="Z45" s="78"/>
      <c r="AA45" s="78"/>
      <c r="AB45" s="78"/>
      <c r="AC45" s="146"/>
      <c r="AD45" s="78"/>
      <c r="AE45" s="78"/>
      <c r="AF45" s="78"/>
      <c r="AG45" s="78"/>
      <c r="AH45" s="78"/>
      <c r="AI45" s="104"/>
      <c r="AJ45" s="105">
        <f>SUM(D45:F46,I45:M46,P45:T46,W45:AA46,AD45:AH46)/8</f>
        <v>3</v>
      </c>
      <c r="AK45" s="105">
        <f>SUM(D47:F47,I47:M47,P47:T47,W47:AA47,AD47:AH47)/8</f>
        <v>0.1875</v>
      </c>
      <c r="AL45" s="105">
        <f>SUM(G45:H47,N45:O47,U45:V47,AB45:AC47)/8</f>
        <v>0.5</v>
      </c>
      <c r="AM45" s="105">
        <f>SUM(D45:AH47)/8+(AI45)/8</f>
        <v>3.6875</v>
      </c>
    </row>
    <row r="46" ht="30" customHeight="1" spans="1:39">
      <c r="A46" s="51">
        <v>2310189</v>
      </c>
      <c r="B46" s="134"/>
      <c r="C46" s="77" t="s">
        <v>18</v>
      </c>
      <c r="D46" s="78">
        <v>4</v>
      </c>
      <c r="E46" s="78">
        <v>4</v>
      </c>
      <c r="F46" s="78">
        <v>4</v>
      </c>
      <c r="G46" s="78">
        <v>0</v>
      </c>
      <c r="H46" s="78" t="s">
        <v>21</v>
      </c>
      <c r="I46" s="78" t="s">
        <v>21</v>
      </c>
      <c r="J46" s="78" t="s">
        <v>21</v>
      </c>
      <c r="K46" s="78" t="s">
        <v>21</v>
      </c>
      <c r="L46" s="78" t="s">
        <v>21</v>
      </c>
      <c r="M46" s="78" t="s">
        <v>21</v>
      </c>
      <c r="N46" s="78" t="s">
        <v>21</v>
      </c>
      <c r="O46" s="78" t="s">
        <v>21</v>
      </c>
      <c r="P46" s="78" t="s">
        <v>21</v>
      </c>
      <c r="Q46" s="78" t="s">
        <v>21</v>
      </c>
      <c r="R46" s="136"/>
      <c r="S46" s="78"/>
      <c r="T46" s="78"/>
      <c r="U46" s="146"/>
      <c r="V46" s="78"/>
      <c r="W46" s="78"/>
      <c r="X46" s="78"/>
      <c r="Y46" s="78"/>
      <c r="Z46" s="78"/>
      <c r="AA46" s="78"/>
      <c r="AB46" s="78"/>
      <c r="AC46" s="146"/>
      <c r="AD46" s="78"/>
      <c r="AE46" s="78"/>
      <c r="AF46" s="78"/>
      <c r="AG46" s="78"/>
      <c r="AH46" s="78"/>
      <c r="AI46" s="106"/>
      <c r="AJ46" s="107"/>
      <c r="AK46" s="107"/>
      <c r="AL46" s="107"/>
      <c r="AM46" s="107"/>
    </row>
    <row r="47" ht="30" customHeight="1" spans="1:39">
      <c r="A47" s="51">
        <v>2310189</v>
      </c>
      <c r="B47" s="135"/>
      <c r="C47" s="81" t="s">
        <v>10</v>
      </c>
      <c r="D47" s="81">
        <v>0.5</v>
      </c>
      <c r="E47" s="81">
        <v>0.5</v>
      </c>
      <c r="F47" s="81">
        <v>0.5</v>
      </c>
      <c r="G47" s="81">
        <v>0</v>
      </c>
      <c r="H47" s="78" t="s">
        <v>21</v>
      </c>
      <c r="I47" s="81" t="s">
        <v>21</v>
      </c>
      <c r="J47" s="81" t="s">
        <v>21</v>
      </c>
      <c r="K47" s="81" t="s">
        <v>21</v>
      </c>
      <c r="L47" s="81" t="s">
        <v>21</v>
      </c>
      <c r="M47" s="81" t="s">
        <v>21</v>
      </c>
      <c r="N47" s="78" t="s">
        <v>21</v>
      </c>
      <c r="O47" s="78" t="s">
        <v>21</v>
      </c>
      <c r="P47" s="81" t="s">
        <v>21</v>
      </c>
      <c r="Q47" s="81" t="s">
        <v>21</v>
      </c>
      <c r="R47" s="136"/>
      <c r="S47" s="81"/>
      <c r="T47" s="81"/>
      <c r="U47" s="147"/>
      <c r="V47" s="81"/>
      <c r="W47" s="81"/>
      <c r="X47" s="81"/>
      <c r="Y47" s="81"/>
      <c r="Z47" s="81"/>
      <c r="AA47" s="81"/>
      <c r="AB47" s="81"/>
      <c r="AC47" s="147"/>
      <c r="AD47" s="81"/>
      <c r="AE47" s="81"/>
      <c r="AF47" s="81"/>
      <c r="AG47" s="81"/>
      <c r="AH47" s="81"/>
      <c r="AI47" s="108"/>
      <c r="AJ47" s="109"/>
      <c r="AK47" s="109"/>
      <c r="AL47" s="109"/>
      <c r="AM47" s="109"/>
    </row>
    <row r="48" ht="30" customHeight="1" spans="1:39">
      <c r="A48" s="29">
        <v>2310050</v>
      </c>
      <c r="B48" s="133" t="s">
        <v>379</v>
      </c>
      <c r="C48" s="77" t="s">
        <v>17</v>
      </c>
      <c r="D48" s="78" t="s">
        <v>21</v>
      </c>
      <c r="E48" s="78" t="s">
        <v>21</v>
      </c>
      <c r="F48" s="78" t="s">
        <v>21</v>
      </c>
      <c r="G48" s="78" t="s">
        <v>21</v>
      </c>
      <c r="H48" s="78" t="s">
        <v>21</v>
      </c>
      <c r="I48" s="78" t="s">
        <v>21</v>
      </c>
      <c r="J48" s="78" t="s">
        <v>21</v>
      </c>
      <c r="K48" s="78" t="s">
        <v>21</v>
      </c>
      <c r="L48" s="78" t="s">
        <v>21</v>
      </c>
      <c r="M48" s="78" t="s">
        <v>21</v>
      </c>
      <c r="N48" s="78" t="s">
        <v>21</v>
      </c>
      <c r="O48" s="78" t="s">
        <v>21</v>
      </c>
      <c r="P48" s="78" t="s">
        <v>21</v>
      </c>
      <c r="Q48" s="78" t="s">
        <v>21</v>
      </c>
      <c r="R48" s="136"/>
      <c r="S48" s="78"/>
      <c r="T48" s="78"/>
      <c r="U48" s="146"/>
      <c r="V48" s="78"/>
      <c r="W48" s="78"/>
      <c r="X48" s="78"/>
      <c r="Y48" s="78"/>
      <c r="Z48" s="78"/>
      <c r="AA48" s="78"/>
      <c r="AB48" s="78"/>
      <c r="AC48" s="146"/>
      <c r="AD48" s="78"/>
      <c r="AE48" s="78"/>
      <c r="AF48" s="78"/>
      <c r="AG48" s="78"/>
      <c r="AH48" s="78"/>
      <c r="AI48" s="104"/>
      <c r="AJ48" s="105">
        <f>SUM(D48:F49,I48:M49,P48:T49,W48:AA49,AD48:AH49)/8</f>
        <v>0</v>
      </c>
      <c r="AK48" s="105">
        <f>SUM(D50:F50,I50:M50,P50:T50,W50:AA50,AD50:AH50)/8</f>
        <v>0</v>
      </c>
      <c r="AL48" s="105">
        <f>SUM(G48:H50,N48:O50,U48:V50,AB48:AC50)/8</f>
        <v>0</v>
      </c>
      <c r="AM48" s="105">
        <f>SUM(D48:AH50)/8+(AI48)/8</f>
        <v>0</v>
      </c>
    </row>
    <row r="49" ht="30" customHeight="1" spans="1:39">
      <c r="A49" s="29">
        <v>2310050</v>
      </c>
      <c r="B49" s="83"/>
      <c r="C49" s="77" t="s">
        <v>18</v>
      </c>
      <c r="D49" s="78" t="s">
        <v>21</v>
      </c>
      <c r="E49" s="78" t="s">
        <v>21</v>
      </c>
      <c r="F49" s="78" t="s">
        <v>21</v>
      </c>
      <c r="G49" s="78" t="s">
        <v>21</v>
      </c>
      <c r="H49" s="78" t="s">
        <v>21</v>
      </c>
      <c r="I49" s="78" t="s">
        <v>21</v>
      </c>
      <c r="J49" s="78" t="s">
        <v>21</v>
      </c>
      <c r="K49" s="78" t="s">
        <v>21</v>
      </c>
      <c r="L49" s="78" t="s">
        <v>21</v>
      </c>
      <c r="M49" s="78" t="s">
        <v>21</v>
      </c>
      <c r="N49" s="78" t="s">
        <v>21</v>
      </c>
      <c r="O49" s="78" t="s">
        <v>21</v>
      </c>
      <c r="P49" s="78" t="s">
        <v>21</v>
      </c>
      <c r="Q49" s="78" t="s">
        <v>21</v>
      </c>
      <c r="R49" s="136"/>
      <c r="S49" s="78"/>
      <c r="T49" s="78"/>
      <c r="U49" s="146"/>
      <c r="V49" s="78"/>
      <c r="W49" s="78"/>
      <c r="X49" s="78"/>
      <c r="Y49" s="78"/>
      <c r="Z49" s="78"/>
      <c r="AA49" s="78"/>
      <c r="AB49" s="78"/>
      <c r="AC49" s="146"/>
      <c r="AD49" s="78"/>
      <c r="AE49" s="78"/>
      <c r="AF49" s="78"/>
      <c r="AG49" s="78"/>
      <c r="AH49" s="78"/>
      <c r="AI49" s="106"/>
      <c r="AJ49" s="107"/>
      <c r="AK49" s="107"/>
      <c r="AL49" s="107"/>
      <c r="AM49" s="107"/>
    </row>
    <row r="50" ht="30" customHeight="1" spans="1:39">
      <c r="A50" s="29">
        <v>2310050</v>
      </c>
      <c r="B50" s="84"/>
      <c r="C50" s="81" t="s">
        <v>10</v>
      </c>
      <c r="D50" s="81" t="s">
        <v>21</v>
      </c>
      <c r="E50" s="81" t="s">
        <v>21</v>
      </c>
      <c r="F50" s="81" t="s">
        <v>21</v>
      </c>
      <c r="G50" s="81" t="s">
        <v>21</v>
      </c>
      <c r="H50" s="78" t="s">
        <v>21</v>
      </c>
      <c r="I50" s="81" t="s">
        <v>21</v>
      </c>
      <c r="J50" s="81" t="s">
        <v>21</v>
      </c>
      <c r="K50" s="81" t="s">
        <v>21</v>
      </c>
      <c r="L50" s="81" t="s">
        <v>21</v>
      </c>
      <c r="M50" s="81" t="s">
        <v>21</v>
      </c>
      <c r="N50" s="78" t="s">
        <v>21</v>
      </c>
      <c r="O50" s="78" t="s">
        <v>21</v>
      </c>
      <c r="P50" s="81" t="s">
        <v>21</v>
      </c>
      <c r="Q50" s="81" t="s">
        <v>21</v>
      </c>
      <c r="R50" s="136"/>
      <c r="S50" s="81"/>
      <c r="T50" s="81"/>
      <c r="U50" s="147"/>
      <c r="V50" s="81"/>
      <c r="W50" s="81"/>
      <c r="X50" s="81"/>
      <c r="Y50" s="81"/>
      <c r="Z50" s="81"/>
      <c r="AA50" s="81"/>
      <c r="AB50" s="81"/>
      <c r="AC50" s="147"/>
      <c r="AD50" s="81"/>
      <c r="AE50" s="81"/>
      <c r="AF50" s="81"/>
      <c r="AG50" s="81"/>
      <c r="AH50" s="81"/>
      <c r="AI50" s="108"/>
      <c r="AJ50" s="109"/>
      <c r="AK50" s="109"/>
      <c r="AL50" s="109"/>
      <c r="AM50" s="109"/>
    </row>
    <row r="51" ht="30" customHeight="1" spans="1:39">
      <c r="A51" s="29">
        <v>2310049</v>
      </c>
      <c r="B51" s="133" t="s">
        <v>380</v>
      </c>
      <c r="C51" s="77" t="s">
        <v>17</v>
      </c>
      <c r="D51" s="78" t="s">
        <v>21</v>
      </c>
      <c r="E51" s="78" t="s">
        <v>21</v>
      </c>
      <c r="F51" s="78" t="s">
        <v>21</v>
      </c>
      <c r="G51" s="78" t="s">
        <v>21</v>
      </c>
      <c r="H51" s="78" t="s">
        <v>21</v>
      </c>
      <c r="I51" s="78" t="s">
        <v>21</v>
      </c>
      <c r="J51" s="78" t="s">
        <v>21</v>
      </c>
      <c r="K51" s="78" t="s">
        <v>21</v>
      </c>
      <c r="L51" s="78" t="s">
        <v>21</v>
      </c>
      <c r="M51" s="78" t="s">
        <v>21</v>
      </c>
      <c r="N51" s="78" t="s">
        <v>21</v>
      </c>
      <c r="O51" s="78" t="s">
        <v>21</v>
      </c>
      <c r="P51" s="78" t="s">
        <v>21</v>
      </c>
      <c r="Q51" s="78" t="s">
        <v>21</v>
      </c>
      <c r="R51" s="136"/>
      <c r="S51" s="78"/>
      <c r="T51" s="78"/>
      <c r="U51" s="146"/>
      <c r="V51" s="78"/>
      <c r="W51" s="78"/>
      <c r="X51" s="78"/>
      <c r="Y51" s="78"/>
      <c r="Z51" s="78"/>
      <c r="AA51" s="78"/>
      <c r="AB51" s="78"/>
      <c r="AC51" s="146"/>
      <c r="AD51" s="78"/>
      <c r="AE51" s="78"/>
      <c r="AF51" s="78"/>
      <c r="AG51" s="78"/>
      <c r="AH51" s="78"/>
      <c r="AI51" s="104"/>
      <c r="AJ51" s="105">
        <f>SUM(D51:F52,I51:M52,P51:T52,W51:AA52,AD51:AH52)/8</f>
        <v>0</v>
      </c>
      <c r="AK51" s="105">
        <f>SUM(D53:F53,I53:M53,P53:T53,W53:AA53,AD53:AH53)/8</f>
        <v>0</v>
      </c>
      <c r="AL51" s="105">
        <f>SUM(G51:H53,N51:O53,U51:V53,AB51:AC53)/8</f>
        <v>0</v>
      </c>
      <c r="AM51" s="105">
        <f>SUM(D51:AH53)/8+(AI51)/8</f>
        <v>0</v>
      </c>
    </row>
    <row r="52" ht="30" customHeight="1" spans="1:39">
      <c r="A52" s="29">
        <v>2310049</v>
      </c>
      <c r="B52" s="83"/>
      <c r="C52" s="77" t="s">
        <v>18</v>
      </c>
      <c r="D52" s="78" t="s">
        <v>21</v>
      </c>
      <c r="E52" s="78" t="s">
        <v>21</v>
      </c>
      <c r="F52" s="78" t="s">
        <v>21</v>
      </c>
      <c r="G52" s="78" t="s">
        <v>21</v>
      </c>
      <c r="H52" s="78" t="s">
        <v>21</v>
      </c>
      <c r="I52" s="78" t="s">
        <v>21</v>
      </c>
      <c r="J52" s="78" t="s">
        <v>21</v>
      </c>
      <c r="K52" s="78" t="s">
        <v>21</v>
      </c>
      <c r="L52" s="78" t="s">
        <v>21</v>
      </c>
      <c r="M52" s="78" t="s">
        <v>21</v>
      </c>
      <c r="N52" s="78" t="s">
        <v>21</v>
      </c>
      <c r="O52" s="78" t="s">
        <v>21</v>
      </c>
      <c r="P52" s="78" t="s">
        <v>21</v>
      </c>
      <c r="Q52" s="78" t="s">
        <v>21</v>
      </c>
      <c r="R52" s="136"/>
      <c r="S52" s="78"/>
      <c r="T52" s="78"/>
      <c r="U52" s="146"/>
      <c r="V52" s="78"/>
      <c r="W52" s="78"/>
      <c r="X52" s="78"/>
      <c r="Y52" s="78"/>
      <c r="Z52" s="78"/>
      <c r="AA52" s="78"/>
      <c r="AB52" s="78"/>
      <c r="AC52" s="146"/>
      <c r="AD52" s="78"/>
      <c r="AE52" s="78"/>
      <c r="AF52" s="78"/>
      <c r="AG52" s="78"/>
      <c r="AH52" s="78"/>
      <c r="AI52" s="106"/>
      <c r="AJ52" s="107"/>
      <c r="AK52" s="107"/>
      <c r="AL52" s="107"/>
      <c r="AM52" s="107"/>
    </row>
    <row r="53" ht="30" customHeight="1" spans="1:39">
      <c r="A53" s="29">
        <v>2310049</v>
      </c>
      <c r="B53" s="84"/>
      <c r="C53" s="81" t="s">
        <v>10</v>
      </c>
      <c r="D53" s="81" t="s">
        <v>21</v>
      </c>
      <c r="E53" s="81" t="s">
        <v>21</v>
      </c>
      <c r="F53" s="81" t="s">
        <v>21</v>
      </c>
      <c r="G53" s="81" t="s">
        <v>21</v>
      </c>
      <c r="H53" s="78" t="s">
        <v>21</v>
      </c>
      <c r="I53" s="81" t="s">
        <v>21</v>
      </c>
      <c r="J53" s="81" t="s">
        <v>21</v>
      </c>
      <c r="K53" s="81" t="s">
        <v>21</v>
      </c>
      <c r="L53" s="81" t="s">
        <v>21</v>
      </c>
      <c r="M53" s="81" t="s">
        <v>21</v>
      </c>
      <c r="N53" s="78" t="s">
        <v>21</v>
      </c>
      <c r="O53" s="78" t="s">
        <v>21</v>
      </c>
      <c r="P53" s="81" t="s">
        <v>21</v>
      </c>
      <c r="Q53" s="81" t="s">
        <v>21</v>
      </c>
      <c r="R53" s="136"/>
      <c r="S53" s="81"/>
      <c r="T53" s="81"/>
      <c r="U53" s="147"/>
      <c r="V53" s="81"/>
      <c r="W53" s="81"/>
      <c r="X53" s="81"/>
      <c r="Y53" s="81"/>
      <c r="Z53" s="81"/>
      <c r="AA53" s="81"/>
      <c r="AB53" s="81"/>
      <c r="AC53" s="147"/>
      <c r="AD53" s="81"/>
      <c r="AE53" s="81"/>
      <c r="AF53" s="81"/>
      <c r="AG53" s="81"/>
      <c r="AH53" s="81"/>
      <c r="AI53" s="108"/>
      <c r="AJ53" s="109"/>
      <c r="AK53" s="109"/>
      <c r="AL53" s="109"/>
      <c r="AM53" s="109"/>
    </row>
    <row r="54" ht="30" customHeight="1" spans="1:39">
      <c r="A54" s="29">
        <v>2310047</v>
      </c>
      <c r="B54" s="133" t="s">
        <v>381</v>
      </c>
      <c r="C54" s="77" t="s">
        <v>17</v>
      </c>
      <c r="D54" s="78" t="s">
        <v>21</v>
      </c>
      <c r="E54" s="78" t="s">
        <v>21</v>
      </c>
      <c r="F54" s="78" t="s">
        <v>21</v>
      </c>
      <c r="G54" s="78" t="s">
        <v>21</v>
      </c>
      <c r="H54" s="78" t="s">
        <v>21</v>
      </c>
      <c r="I54" s="78" t="s">
        <v>21</v>
      </c>
      <c r="J54" s="78" t="s">
        <v>21</v>
      </c>
      <c r="K54" s="78" t="s">
        <v>21</v>
      </c>
      <c r="L54" s="78" t="s">
        <v>21</v>
      </c>
      <c r="M54" s="78" t="s">
        <v>21</v>
      </c>
      <c r="N54" s="78" t="s">
        <v>21</v>
      </c>
      <c r="O54" s="78" t="s">
        <v>21</v>
      </c>
      <c r="P54" s="78" t="s">
        <v>21</v>
      </c>
      <c r="Q54" s="78" t="s">
        <v>21</v>
      </c>
      <c r="R54" s="136"/>
      <c r="S54" s="78"/>
      <c r="T54" s="78"/>
      <c r="U54" s="146"/>
      <c r="V54" s="78"/>
      <c r="W54" s="78"/>
      <c r="X54" s="78"/>
      <c r="Y54" s="78"/>
      <c r="Z54" s="78"/>
      <c r="AA54" s="78"/>
      <c r="AB54" s="78"/>
      <c r="AC54" s="146"/>
      <c r="AD54" s="78"/>
      <c r="AE54" s="78"/>
      <c r="AF54" s="78"/>
      <c r="AG54" s="78"/>
      <c r="AH54" s="78"/>
      <c r="AI54" s="104"/>
      <c r="AJ54" s="105">
        <f>SUM(D54:F55,I54:M55,P54:T55,W54:AA55,AD54:AH55)/8</f>
        <v>0</v>
      </c>
      <c r="AK54" s="105">
        <f>SUM(D56:F56,I56:M56,P56:T56,W56:AA56,AD56:AH56)/8</f>
        <v>0</v>
      </c>
      <c r="AL54" s="105">
        <f>SUM(G54:H56,N54:O56,U54:V56,AB54:AC56)/8</f>
        <v>0</v>
      </c>
      <c r="AM54" s="105">
        <f>SUM(D54:AH56)/8+(AI54)/8</f>
        <v>0</v>
      </c>
    </row>
    <row r="55" ht="30" customHeight="1" spans="1:39">
      <c r="A55" s="29">
        <v>2310047</v>
      </c>
      <c r="B55" s="83"/>
      <c r="C55" s="77" t="s">
        <v>18</v>
      </c>
      <c r="D55" s="78" t="s">
        <v>21</v>
      </c>
      <c r="E55" s="78" t="s">
        <v>21</v>
      </c>
      <c r="F55" s="78" t="s">
        <v>21</v>
      </c>
      <c r="G55" s="78" t="s">
        <v>21</v>
      </c>
      <c r="H55" s="78" t="s">
        <v>21</v>
      </c>
      <c r="I55" s="78" t="s">
        <v>21</v>
      </c>
      <c r="J55" s="78" t="s">
        <v>21</v>
      </c>
      <c r="K55" s="78" t="s">
        <v>21</v>
      </c>
      <c r="L55" s="78" t="s">
        <v>21</v>
      </c>
      <c r="M55" s="78" t="s">
        <v>21</v>
      </c>
      <c r="N55" s="78" t="s">
        <v>21</v>
      </c>
      <c r="O55" s="78" t="s">
        <v>21</v>
      </c>
      <c r="P55" s="78" t="s">
        <v>21</v>
      </c>
      <c r="Q55" s="78" t="s">
        <v>21</v>
      </c>
      <c r="R55" s="136"/>
      <c r="S55" s="78"/>
      <c r="T55" s="78"/>
      <c r="U55" s="146"/>
      <c r="V55" s="78"/>
      <c r="W55" s="78"/>
      <c r="X55" s="78"/>
      <c r="Y55" s="78"/>
      <c r="Z55" s="78"/>
      <c r="AA55" s="78"/>
      <c r="AB55" s="78"/>
      <c r="AC55" s="146"/>
      <c r="AD55" s="78"/>
      <c r="AE55" s="78"/>
      <c r="AF55" s="78"/>
      <c r="AG55" s="78"/>
      <c r="AH55" s="78"/>
      <c r="AI55" s="106"/>
      <c r="AJ55" s="107"/>
      <c r="AK55" s="107"/>
      <c r="AL55" s="107"/>
      <c r="AM55" s="107"/>
    </row>
    <row r="56" ht="30" customHeight="1" spans="1:39">
      <c r="A56" s="29">
        <v>2310047</v>
      </c>
      <c r="B56" s="84"/>
      <c r="C56" s="81" t="s">
        <v>10</v>
      </c>
      <c r="D56" s="81" t="s">
        <v>21</v>
      </c>
      <c r="E56" s="81" t="s">
        <v>21</v>
      </c>
      <c r="F56" s="81" t="s">
        <v>21</v>
      </c>
      <c r="G56" s="81" t="s">
        <v>21</v>
      </c>
      <c r="H56" s="78" t="s">
        <v>21</v>
      </c>
      <c r="I56" s="81" t="s">
        <v>21</v>
      </c>
      <c r="J56" s="81" t="s">
        <v>21</v>
      </c>
      <c r="K56" s="81" t="s">
        <v>21</v>
      </c>
      <c r="L56" s="81" t="s">
        <v>21</v>
      </c>
      <c r="M56" s="81" t="s">
        <v>21</v>
      </c>
      <c r="N56" s="78" t="s">
        <v>21</v>
      </c>
      <c r="O56" s="78" t="s">
        <v>21</v>
      </c>
      <c r="P56" s="81" t="s">
        <v>21</v>
      </c>
      <c r="Q56" s="81" t="s">
        <v>21</v>
      </c>
      <c r="R56" s="136"/>
      <c r="S56" s="81"/>
      <c r="T56" s="81"/>
      <c r="U56" s="147"/>
      <c r="V56" s="81"/>
      <c r="W56" s="81"/>
      <c r="X56" s="81"/>
      <c r="Y56" s="81"/>
      <c r="Z56" s="81"/>
      <c r="AA56" s="81"/>
      <c r="AB56" s="81"/>
      <c r="AC56" s="147"/>
      <c r="AD56" s="81"/>
      <c r="AE56" s="81"/>
      <c r="AF56" s="81"/>
      <c r="AG56" s="81"/>
      <c r="AH56" s="81"/>
      <c r="AI56" s="108"/>
      <c r="AJ56" s="109"/>
      <c r="AK56" s="109"/>
      <c r="AL56" s="109"/>
      <c r="AM56" s="109"/>
    </row>
    <row r="57" ht="30" customHeight="1" spans="1:39">
      <c r="A57" s="29">
        <v>2310092</v>
      </c>
      <c r="B57" s="133" t="s">
        <v>382</v>
      </c>
      <c r="C57" s="77" t="s">
        <v>17</v>
      </c>
      <c r="D57" s="78" t="s">
        <v>21</v>
      </c>
      <c r="E57" s="78">
        <v>4</v>
      </c>
      <c r="F57" s="78">
        <v>4</v>
      </c>
      <c r="G57" s="78" t="s">
        <v>21</v>
      </c>
      <c r="H57" s="78" t="s">
        <v>21</v>
      </c>
      <c r="I57" s="78" t="s">
        <v>21</v>
      </c>
      <c r="J57" s="78" t="s">
        <v>21</v>
      </c>
      <c r="K57" s="78" t="s">
        <v>21</v>
      </c>
      <c r="L57" s="78" t="s">
        <v>21</v>
      </c>
      <c r="M57" s="78" t="s">
        <v>21</v>
      </c>
      <c r="N57" s="78">
        <v>4</v>
      </c>
      <c r="O57" s="78" t="s">
        <v>21</v>
      </c>
      <c r="P57" s="78" t="s">
        <v>21</v>
      </c>
      <c r="Q57" s="78" t="s">
        <v>21</v>
      </c>
      <c r="R57" s="136"/>
      <c r="S57" s="78"/>
      <c r="T57" s="78"/>
      <c r="U57" s="146"/>
      <c r="V57" s="78"/>
      <c r="W57" s="78"/>
      <c r="X57" s="78"/>
      <c r="Y57" s="78"/>
      <c r="Z57" s="78"/>
      <c r="AA57" s="78"/>
      <c r="AB57" s="78"/>
      <c r="AC57" s="146"/>
      <c r="AD57" s="78"/>
      <c r="AE57" s="78"/>
      <c r="AF57" s="78"/>
      <c r="AG57" s="78"/>
      <c r="AH57" s="78"/>
      <c r="AI57" s="104"/>
      <c r="AJ57" s="105">
        <f t="shared" ref="AJ57" si="22">SUM(D57:F58,I57:M58,P57:T58,W57:AA58,AD57:AH58)/8</f>
        <v>2</v>
      </c>
      <c r="AK57" s="105">
        <f t="shared" ref="AK57" si="23">SUM(D59:F59,I59:M59,P59:T59,W59:AA59,AD59:AH59)/8</f>
        <v>0.125</v>
      </c>
      <c r="AL57" s="105">
        <f t="shared" ref="AL57" si="24">SUM(G57:H59,N57:O59,U57:V59,AB57:AC59)/8</f>
        <v>1.0625</v>
      </c>
      <c r="AM57" s="105">
        <f t="shared" ref="AM57" si="25">SUM(D57:AH59)/8+(AI57)/8</f>
        <v>3.1875</v>
      </c>
    </row>
    <row r="58" ht="30" customHeight="1" spans="1:39">
      <c r="A58" s="29">
        <v>2310092</v>
      </c>
      <c r="B58" s="83"/>
      <c r="C58" s="77" t="s">
        <v>18</v>
      </c>
      <c r="D58" s="78" t="s">
        <v>21</v>
      </c>
      <c r="E58" s="78">
        <v>4</v>
      </c>
      <c r="F58" s="78">
        <v>4</v>
      </c>
      <c r="G58" s="78" t="s">
        <v>21</v>
      </c>
      <c r="H58" s="78" t="s">
        <v>21</v>
      </c>
      <c r="I58" s="78" t="s">
        <v>21</v>
      </c>
      <c r="J58" s="78" t="s">
        <v>21</v>
      </c>
      <c r="K58" s="78" t="s">
        <v>21</v>
      </c>
      <c r="L58" s="78" t="s">
        <v>21</v>
      </c>
      <c r="M58" s="78" t="s">
        <v>21</v>
      </c>
      <c r="N58" s="78">
        <v>4</v>
      </c>
      <c r="O58" s="78" t="s">
        <v>21</v>
      </c>
      <c r="P58" s="78" t="s">
        <v>21</v>
      </c>
      <c r="Q58" s="78" t="s">
        <v>21</v>
      </c>
      <c r="R58" s="136"/>
      <c r="S58" s="78"/>
      <c r="T58" s="78"/>
      <c r="U58" s="146"/>
      <c r="V58" s="78"/>
      <c r="W58" s="78"/>
      <c r="X58" s="78"/>
      <c r="Y58" s="78"/>
      <c r="Z58" s="78"/>
      <c r="AA58" s="78"/>
      <c r="AB58" s="78"/>
      <c r="AC58" s="146"/>
      <c r="AD58" s="78"/>
      <c r="AE58" s="78"/>
      <c r="AF58" s="78"/>
      <c r="AG58" s="78"/>
      <c r="AH58" s="78"/>
      <c r="AI58" s="106"/>
      <c r="AJ58" s="107"/>
      <c r="AK58" s="107"/>
      <c r="AL58" s="107"/>
      <c r="AM58" s="107"/>
    </row>
    <row r="59" ht="30" customHeight="1" spans="1:39">
      <c r="A59" s="29">
        <v>2310092</v>
      </c>
      <c r="B59" s="84"/>
      <c r="C59" s="81" t="s">
        <v>10</v>
      </c>
      <c r="D59" s="81" t="s">
        <v>21</v>
      </c>
      <c r="E59" s="81">
        <v>0.5</v>
      </c>
      <c r="F59" s="81">
        <v>0.5</v>
      </c>
      <c r="G59" s="81" t="s">
        <v>21</v>
      </c>
      <c r="H59" s="78" t="s">
        <v>21</v>
      </c>
      <c r="I59" s="81" t="s">
        <v>21</v>
      </c>
      <c r="J59" s="81" t="s">
        <v>21</v>
      </c>
      <c r="K59" s="81" t="s">
        <v>21</v>
      </c>
      <c r="L59" s="81" t="s">
        <v>21</v>
      </c>
      <c r="M59" s="81" t="s">
        <v>21</v>
      </c>
      <c r="N59" s="78">
        <v>0.5</v>
      </c>
      <c r="O59" s="78" t="s">
        <v>21</v>
      </c>
      <c r="P59" s="81" t="s">
        <v>21</v>
      </c>
      <c r="Q59" s="81" t="s">
        <v>21</v>
      </c>
      <c r="R59" s="136"/>
      <c r="S59" s="81"/>
      <c r="T59" s="81"/>
      <c r="U59" s="147"/>
      <c r="V59" s="81"/>
      <c r="W59" s="81"/>
      <c r="X59" s="81"/>
      <c r="Y59" s="81"/>
      <c r="Z59" s="81"/>
      <c r="AA59" s="81"/>
      <c r="AB59" s="81"/>
      <c r="AC59" s="147"/>
      <c r="AD59" s="81"/>
      <c r="AE59" s="81"/>
      <c r="AF59" s="81"/>
      <c r="AG59" s="81"/>
      <c r="AH59" s="81"/>
      <c r="AI59" s="108"/>
      <c r="AJ59" s="109"/>
      <c r="AK59" s="109"/>
      <c r="AL59" s="109"/>
      <c r="AM59" s="109"/>
    </row>
    <row r="60" ht="30" customHeight="1" spans="1:39">
      <c r="A60" s="29">
        <v>2310185</v>
      </c>
      <c r="B60" s="133" t="s">
        <v>383</v>
      </c>
      <c r="C60" s="77" t="s">
        <v>17</v>
      </c>
      <c r="D60" s="78">
        <v>4</v>
      </c>
      <c r="E60" s="78">
        <v>4</v>
      </c>
      <c r="F60" s="78">
        <v>4</v>
      </c>
      <c r="G60" s="78">
        <v>4</v>
      </c>
      <c r="H60" s="78">
        <v>4</v>
      </c>
      <c r="I60" s="78">
        <v>4</v>
      </c>
      <c r="J60" s="78">
        <v>4</v>
      </c>
      <c r="K60" s="78">
        <v>4</v>
      </c>
      <c r="L60" s="78">
        <v>4</v>
      </c>
      <c r="M60" s="78">
        <v>4</v>
      </c>
      <c r="N60" s="78">
        <v>4</v>
      </c>
      <c r="O60" s="78">
        <v>4</v>
      </c>
      <c r="P60" s="78" t="s">
        <v>21</v>
      </c>
      <c r="Q60" s="78" t="s">
        <v>21</v>
      </c>
      <c r="R60" s="136"/>
      <c r="S60" s="78"/>
      <c r="T60" s="78"/>
      <c r="U60" s="146"/>
      <c r="V60" s="78"/>
      <c r="W60" s="78"/>
      <c r="X60" s="78"/>
      <c r="Y60" s="78"/>
      <c r="Z60" s="78"/>
      <c r="AA60" s="78"/>
      <c r="AB60" s="78"/>
      <c r="AC60" s="146"/>
      <c r="AD60" s="78"/>
      <c r="AE60" s="78"/>
      <c r="AF60" s="78"/>
      <c r="AG60" s="78"/>
      <c r="AH60" s="78"/>
      <c r="AI60" s="104"/>
      <c r="AJ60" s="105">
        <f t="shared" ref="AJ60" si="26">SUM(D60:F61,I60:M61,P60:T61,W60:AA61,AD60:AH61)/8</f>
        <v>8</v>
      </c>
      <c r="AK60" s="105">
        <f t="shared" ref="AK60" si="27">SUM(D62:F62,I62:M62,P62:T62,W62:AA62,AD62:AH62)/8</f>
        <v>1.125</v>
      </c>
      <c r="AL60" s="105">
        <f t="shared" ref="AL60" si="28">SUM(G60:H62,N60:O62,U60:V62,AB60:AC62)/8</f>
        <v>4.5</v>
      </c>
      <c r="AM60" s="105">
        <f t="shared" ref="AM60" si="29">SUM(D60:AH62)/8+(AI60)/8</f>
        <v>13.625</v>
      </c>
    </row>
    <row r="61" ht="30" customHeight="1" spans="1:39">
      <c r="A61" s="29">
        <v>2310185</v>
      </c>
      <c r="B61" s="83"/>
      <c r="C61" s="77" t="s">
        <v>18</v>
      </c>
      <c r="D61" s="78">
        <v>4</v>
      </c>
      <c r="E61" s="78">
        <v>4</v>
      </c>
      <c r="F61" s="78">
        <v>4</v>
      </c>
      <c r="G61" s="78">
        <v>4</v>
      </c>
      <c r="H61" s="78">
        <v>4</v>
      </c>
      <c r="I61" s="78">
        <v>4</v>
      </c>
      <c r="J61" s="78">
        <v>4</v>
      </c>
      <c r="K61" s="78">
        <v>4</v>
      </c>
      <c r="L61" s="78">
        <v>4</v>
      </c>
      <c r="M61" s="78">
        <v>4</v>
      </c>
      <c r="N61" s="78">
        <v>4</v>
      </c>
      <c r="O61" s="78">
        <v>4</v>
      </c>
      <c r="P61" s="78" t="s">
        <v>21</v>
      </c>
      <c r="Q61" s="78" t="s">
        <v>21</v>
      </c>
      <c r="R61" s="136"/>
      <c r="S61" s="78"/>
      <c r="T61" s="78"/>
      <c r="U61" s="146"/>
      <c r="V61" s="78"/>
      <c r="W61" s="78"/>
      <c r="X61" s="78"/>
      <c r="Y61" s="78"/>
      <c r="Z61" s="78"/>
      <c r="AA61" s="78"/>
      <c r="AB61" s="78"/>
      <c r="AC61" s="146"/>
      <c r="AD61" s="78"/>
      <c r="AE61" s="78"/>
      <c r="AF61" s="78"/>
      <c r="AG61" s="78"/>
      <c r="AH61" s="78"/>
      <c r="AI61" s="106"/>
      <c r="AJ61" s="107"/>
      <c r="AK61" s="107"/>
      <c r="AL61" s="107"/>
      <c r="AM61" s="107"/>
    </row>
    <row r="62" ht="30" customHeight="1" spans="1:39">
      <c r="A62" s="29">
        <v>2310185</v>
      </c>
      <c r="B62" s="84"/>
      <c r="C62" s="81" t="s">
        <v>10</v>
      </c>
      <c r="D62" s="81">
        <v>0.5</v>
      </c>
      <c r="E62" s="81">
        <v>0.5</v>
      </c>
      <c r="F62" s="81">
        <v>0.5</v>
      </c>
      <c r="G62" s="81">
        <v>0.5</v>
      </c>
      <c r="H62" s="78">
        <v>0.5</v>
      </c>
      <c r="I62" s="81">
        <v>0.5</v>
      </c>
      <c r="J62" s="81">
        <v>3</v>
      </c>
      <c r="K62" s="81">
        <v>0.5</v>
      </c>
      <c r="L62" s="81">
        <v>0.5</v>
      </c>
      <c r="M62" s="81">
        <v>3</v>
      </c>
      <c r="N62" s="78">
        <v>2.5</v>
      </c>
      <c r="O62" s="78">
        <v>0.5</v>
      </c>
      <c r="P62" s="81" t="s">
        <v>21</v>
      </c>
      <c r="Q62" s="81" t="s">
        <v>21</v>
      </c>
      <c r="R62" s="136"/>
      <c r="S62" s="81"/>
      <c r="T62" s="81"/>
      <c r="U62" s="147"/>
      <c r="V62" s="81"/>
      <c r="W62" s="81"/>
      <c r="X62" s="81"/>
      <c r="Y62" s="81"/>
      <c r="Z62" s="81"/>
      <c r="AA62" s="81"/>
      <c r="AB62" s="81"/>
      <c r="AC62" s="147"/>
      <c r="AD62" s="81"/>
      <c r="AE62" s="81"/>
      <c r="AF62" s="81"/>
      <c r="AG62" s="81"/>
      <c r="AH62" s="81"/>
      <c r="AI62" s="108"/>
      <c r="AJ62" s="109"/>
      <c r="AK62" s="109"/>
      <c r="AL62" s="109"/>
      <c r="AM62" s="109"/>
    </row>
    <row r="63" ht="30" customHeight="1" spans="2:39">
      <c r="B63" s="139" t="s">
        <v>73</v>
      </c>
      <c r="C63" s="86"/>
      <c r="D63" s="86">
        <f t="shared" ref="D63:AH63" si="30">SUM(D6:D62)</f>
        <v>83.5</v>
      </c>
      <c r="E63" s="86">
        <f t="shared" si="30"/>
        <v>130.5</v>
      </c>
      <c r="F63" s="86">
        <f t="shared" si="30"/>
        <v>110.5</v>
      </c>
      <c r="G63" s="86">
        <f t="shared" si="30"/>
        <v>100.5</v>
      </c>
      <c r="H63" s="86">
        <f t="shared" si="30"/>
        <v>77.5</v>
      </c>
      <c r="I63" s="86">
        <f t="shared" si="30"/>
        <v>76</v>
      </c>
      <c r="J63" s="86">
        <f t="shared" si="30"/>
        <v>49.5</v>
      </c>
      <c r="K63" s="86">
        <f t="shared" si="30"/>
        <v>41</v>
      </c>
      <c r="L63" s="86">
        <f t="shared" si="30"/>
        <v>75</v>
      </c>
      <c r="M63" s="86">
        <f t="shared" si="30"/>
        <v>132</v>
      </c>
      <c r="N63" s="86">
        <f t="shared" si="30"/>
        <v>125</v>
      </c>
      <c r="O63" s="86">
        <f t="shared" si="30"/>
        <v>107.5</v>
      </c>
      <c r="P63" s="86">
        <f t="shared" si="30"/>
        <v>106.5</v>
      </c>
      <c r="Q63" s="86">
        <f t="shared" si="30"/>
        <v>100.5</v>
      </c>
      <c r="R63" s="86">
        <f t="shared" si="30"/>
        <v>113.5</v>
      </c>
      <c r="S63" s="86">
        <f t="shared" si="30"/>
        <v>100.5</v>
      </c>
      <c r="T63" s="86">
        <f t="shared" si="30"/>
        <v>97.5</v>
      </c>
      <c r="U63" s="86">
        <f t="shared" si="30"/>
        <v>98.5</v>
      </c>
      <c r="V63" s="86">
        <f t="shared" si="30"/>
        <v>59.5</v>
      </c>
      <c r="W63" s="86">
        <f t="shared" si="30"/>
        <v>100</v>
      </c>
      <c r="X63" s="86">
        <f t="shared" si="30"/>
        <v>102</v>
      </c>
      <c r="Y63" s="86">
        <f t="shared" si="30"/>
        <v>93.5</v>
      </c>
      <c r="Z63" s="86">
        <f t="shared" si="30"/>
        <v>87.5</v>
      </c>
      <c r="AA63" s="86">
        <f t="shared" si="30"/>
        <v>69.5</v>
      </c>
      <c r="AB63" s="86">
        <f t="shared" si="30"/>
        <v>79</v>
      </c>
      <c r="AC63" s="86">
        <f t="shared" si="30"/>
        <v>43</v>
      </c>
      <c r="AD63" s="86">
        <f t="shared" si="30"/>
        <v>91</v>
      </c>
      <c r="AE63" s="86">
        <f t="shared" si="30"/>
        <v>78.5</v>
      </c>
      <c r="AF63" s="86">
        <f t="shared" si="30"/>
        <v>60</v>
      </c>
      <c r="AG63" s="86">
        <f t="shared" si="30"/>
        <v>75.5</v>
      </c>
      <c r="AH63" s="86">
        <f t="shared" si="30"/>
        <v>0</v>
      </c>
      <c r="AI63" s="143"/>
      <c r="AJ63" s="110">
        <f>SUM(D63:AH63)</f>
        <v>2664.5</v>
      </c>
      <c r="AK63" s="110"/>
      <c r="AL63" s="110"/>
      <c r="AM63" s="110"/>
    </row>
    <row r="64" s="48" customFormat="1" ht="30.75" customHeight="1" spans="1:39">
      <c r="A64" s="87"/>
      <c r="B64" s="88" t="s">
        <v>74</v>
      </c>
      <c r="C64" s="89"/>
      <c r="D64" s="90">
        <v>11</v>
      </c>
      <c r="E64" s="141">
        <v>16</v>
      </c>
      <c r="F64" s="141">
        <v>12</v>
      </c>
      <c r="G64" s="141">
        <v>11</v>
      </c>
      <c r="H64" s="141">
        <v>9</v>
      </c>
      <c r="I64" s="141">
        <v>9</v>
      </c>
      <c r="J64" s="141">
        <v>5</v>
      </c>
      <c r="K64" s="141">
        <v>5</v>
      </c>
      <c r="L64" s="141">
        <v>8</v>
      </c>
      <c r="M64" s="141">
        <v>12</v>
      </c>
      <c r="N64" s="141">
        <v>12</v>
      </c>
      <c r="O64" s="141">
        <v>11</v>
      </c>
      <c r="P64" s="141">
        <v>10</v>
      </c>
      <c r="Q64" s="141">
        <v>9</v>
      </c>
      <c r="R64" s="141">
        <v>10</v>
      </c>
      <c r="S64" s="141">
        <v>10</v>
      </c>
      <c r="T64" s="141">
        <v>10</v>
      </c>
      <c r="U64" s="141">
        <v>10</v>
      </c>
      <c r="V64" s="141">
        <v>7</v>
      </c>
      <c r="W64" s="141">
        <v>10</v>
      </c>
      <c r="X64" s="141">
        <v>10</v>
      </c>
      <c r="Y64" s="141">
        <v>9</v>
      </c>
      <c r="Z64" s="141">
        <v>9</v>
      </c>
      <c r="AA64" s="141">
        <v>8</v>
      </c>
      <c r="AB64" s="141">
        <v>8</v>
      </c>
      <c r="AC64" s="141">
        <v>5</v>
      </c>
      <c r="AD64" s="141">
        <v>9</v>
      </c>
      <c r="AE64" s="141">
        <v>8</v>
      </c>
      <c r="AF64" s="141">
        <v>7</v>
      </c>
      <c r="AG64" s="141">
        <v>8</v>
      </c>
      <c r="AH64" s="141"/>
      <c r="AI64" s="90"/>
      <c r="AJ64" s="111"/>
      <c r="AK64" s="111"/>
      <c r="AL64" s="111"/>
      <c r="AM64" s="111"/>
    </row>
    <row r="65" ht="30" customHeight="1" spans="4:34"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  <c r="X65" s="142"/>
      <c r="Y65" s="142"/>
      <c r="Z65" s="142"/>
      <c r="AA65" s="142"/>
      <c r="AB65" s="142"/>
      <c r="AC65" s="142"/>
      <c r="AD65" s="142"/>
      <c r="AE65" s="142"/>
      <c r="AF65" s="142"/>
      <c r="AG65" s="142"/>
      <c r="AH65" s="142"/>
    </row>
    <row r="66" ht="21" customHeight="1" spans="3:41">
      <c r="C66" s="119"/>
      <c r="D66" s="119"/>
      <c r="E66" s="119"/>
      <c r="F66" s="119"/>
      <c r="G66" s="119"/>
      <c r="H66" s="119"/>
      <c r="I66" s="119"/>
      <c r="J66" s="119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19"/>
      <c r="W66" s="119"/>
      <c r="X66" s="119"/>
      <c r="Y66" s="119"/>
      <c r="Z66" s="119"/>
      <c r="AA66" s="119"/>
      <c r="AB66" s="119"/>
      <c r="AC66" s="119"/>
      <c r="AD66" s="119"/>
      <c r="AE66" s="119"/>
      <c r="AF66" s="119"/>
      <c r="AG66" s="119"/>
      <c r="AH66" s="119"/>
      <c r="AI66" s="119"/>
      <c r="AJ66" s="119"/>
      <c r="AK66" s="119"/>
      <c r="AL66" s="119"/>
      <c r="AM66" s="119"/>
      <c r="AN66" s="119"/>
      <c r="AO66" s="119"/>
    </row>
    <row r="67" ht="21" customHeight="1" spans="3:41">
      <c r="C67" s="119"/>
      <c r="D67" s="119"/>
      <c r="E67" s="119"/>
      <c r="F67" s="119"/>
      <c r="G67" s="119"/>
      <c r="H67" s="119"/>
      <c r="I67" s="119"/>
      <c r="J67" s="119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19"/>
      <c r="W67" s="119"/>
      <c r="X67" s="119"/>
      <c r="Y67" s="119"/>
      <c r="Z67" s="119"/>
      <c r="AA67" s="119"/>
      <c r="AB67" s="119"/>
      <c r="AC67" s="119"/>
      <c r="AD67" s="119"/>
      <c r="AE67" s="119"/>
      <c r="AF67" s="119"/>
      <c r="AG67" s="119"/>
      <c r="AH67" s="119"/>
      <c r="AI67" s="119"/>
      <c r="AJ67" s="119"/>
      <c r="AK67" s="119"/>
      <c r="AL67" s="119"/>
      <c r="AM67" s="119"/>
      <c r="AN67" s="119"/>
      <c r="AO67" s="119"/>
    </row>
    <row r="68" ht="21" customHeight="1" spans="3:41">
      <c r="C68" s="119"/>
      <c r="D68" s="119"/>
      <c r="E68" s="119"/>
      <c r="F68" s="119"/>
      <c r="G68" s="119"/>
      <c r="H68" s="119"/>
      <c r="I68" s="119"/>
      <c r="J68" s="119"/>
      <c r="K68" s="119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19"/>
      <c r="W68" s="119"/>
      <c r="X68" s="119"/>
      <c r="Y68" s="119"/>
      <c r="Z68" s="119"/>
      <c r="AA68" s="119"/>
      <c r="AB68" s="119"/>
      <c r="AC68" s="119"/>
      <c r="AD68" s="119"/>
      <c r="AE68" s="119"/>
      <c r="AF68" s="119"/>
      <c r="AG68" s="119"/>
      <c r="AH68" s="119"/>
      <c r="AI68" s="119"/>
      <c r="AJ68" s="119"/>
      <c r="AK68" s="119"/>
      <c r="AL68" s="119"/>
      <c r="AM68" s="119"/>
      <c r="AN68" s="119"/>
      <c r="AO68" s="119"/>
    </row>
    <row r="69" ht="21" customHeight="1" spans="3:41">
      <c r="C69" s="119"/>
      <c r="D69" s="119"/>
      <c r="E69" s="119"/>
      <c r="F69" s="119"/>
      <c r="G69" s="119"/>
      <c r="H69" s="119"/>
      <c r="I69" s="119"/>
      <c r="J69" s="119"/>
      <c r="K69" s="119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19"/>
      <c r="W69" s="119"/>
      <c r="X69" s="119"/>
      <c r="Y69" s="119"/>
      <c r="Z69" s="119"/>
      <c r="AA69" s="119"/>
      <c r="AB69" s="119"/>
      <c r="AC69" s="119"/>
      <c r="AD69" s="119"/>
      <c r="AE69" s="119"/>
      <c r="AF69" s="119"/>
      <c r="AG69" s="119"/>
      <c r="AH69" s="119"/>
      <c r="AI69" s="119"/>
      <c r="AJ69" s="119"/>
      <c r="AK69" s="119"/>
      <c r="AL69" s="119"/>
      <c r="AM69" s="119"/>
      <c r="AN69" s="119"/>
      <c r="AO69" s="119"/>
    </row>
    <row r="70" ht="21" customHeight="1" spans="3:41">
      <c r="C70" s="119"/>
      <c r="D70" s="119"/>
      <c r="E70" s="119"/>
      <c r="F70" s="119"/>
      <c r="G70" s="119"/>
      <c r="H70" s="119"/>
      <c r="I70" s="119"/>
      <c r="J70" s="119"/>
      <c r="K70" s="119"/>
      <c r="L70" s="119"/>
      <c r="M70" s="119"/>
      <c r="N70" s="119"/>
      <c r="O70" s="119"/>
      <c r="P70" s="119"/>
      <c r="Q70" s="119"/>
      <c r="R70" s="119"/>
      <c r="S70" s="119"/>
      <c r="T70" s="119"/>
      <c r="U70" s="119"/>
      <c r="V70" s="119"/>
      <c r="W70" s="119"/>
      <c r="X70" s="119"/>
      <c r="Y70" s="119"/>
      <c r="Z70" s="119"/>
      <c r="AA70" s="119"/>
      <c r="AB70" s="119"/>
      <c r="AC70" s="119"/>
      <c r="AD70" s="119"/>
      <c r="AE70" s="119"/>
      <c r="AF70" s="119"/>
      <c r="AG70" s="119"/>
      <c r="AH70" s="119"/>
      <c r="AI70" s="119"/>
      <c r="AJ70" s="119"/>
      <c r="AK70" s="119"/>
      <c r="AL70" s="119"/>
      <c r="AM70" s="119"/>
      <c r="AN70" s="119"/>
      <c r="AO70" s="119"/>
    </row>
    <row r="71" spans="3:41">
      <c r="C71" s="119"/>
      <c r="D71" s="119"/>
      <c r="E71" s="119"/>
      <c r="F71" s="119"/>
      <c r="G71" s="119"/>
      <c r="H71" s="119"/>
      <c r="I71" s="119"/>
      <c r="J71" s="119"/>
      <c r="K71" s="119"/>
      <c r="L71" s="119"/>
      <c r="M71" s="119"/>
      <c r="N71" s="119"/>
      <c r="O71" s="119"/>
      <c r="P71" s="119"/>
      <c r="Q71" s="119"/>
      <c r="R71" s="119"/>
      <c r="S71" s="119"/>
      <c r="T71" s="119"/>
      <c r="U71" s="119"/>
      <c r="V71" s="119"/>
      <c r="W71" s="119"/>
      <c r="X71" s="119"/>
      <c r="Y71" s="119"/>
      <c r="Z71" s="119"/>
      <c r="AA71" s="119"/>
      <c r="AB71" s="119"/>
      <c r="AC71" s="119"/>
      <c r="AD71" s="119"/>
      <c r="AE71" s="119"/>
      <c r="AF71" s="119"/>
      <c r="AG71" s="119"/>
      <c r="AH71" s="119"/>
      <c r="AI71" s="119"/>
      <c r="AJ71" s="119"/>
      <c r="AK71" s="119"/>
      <c r="AL71" s="119"/>
      <c r="AM71" s="119"/>
      <c r="AN71" s="119"/>
      <c r="AO71" s="119"/>
    </row>
    <row r="72" spans="3:41">
      <c r="C72" s="119"/>
      <c r="D72" s="119"/>
      <c r="E72" s="119"/>
      <c r="F72" s="119"/>
      <c r="G72" s="119"/>
      <c r="H72" s="119"/>
      <c r="I72" s="119"/>
      <c r="J72" s="119"/>
      <c r="K72" s="119"/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19"/>
      <c r="W72" s="119"/>
      <c r="X72" s="119"/>
      <c r="Y72" s="119"/>
      <c r="Z72" s="119"/>
      <c r="AA72" s="119"/>
      <c r="AB72" s="119"/>
      <c r="AC72" s="119"/>
      <c r="AD72" s="119"/>
      <c r="AE72" s="119"/>
      <c r="AF72" s="119"/>
      <c r="AG72" s="119"/>
      <c r="AH72" s="119"/>
      <c r="AI72" s="119"/>
      <c r="AJ72" s="119"/>
      <c r="AK72" s="119"/>
      <c r="AL72" s="119"/>
      <c r="AM72" s="119"/>
      <c r="AN72" s="119"/>
      <c r="AO72" s="119"/>
    </row>
  </sheetData>
  <mergeCells count="125">
    <mergeCell ref="G1:AM1"/>
    <mergeCell ref="D65:AH65"/>
    <mergeCell ref="B4:B5"/>
    <mergeCell ref="B6:B8"/>
    <mergeCell ref="B9:B11"/>
    <mergeCell ref="B12:B14"/>
    <mergeCell ref="B15:B17"/>
    <mergeCell ref="B18:B20"/>
    <mergeCell ref="B21:B23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AI4:AI5"/>
    <mergeCell ref="AI6:AI8"/>
    <mergeCell ref="AI9:AI11"/>
    <mergeCell ref="AI12:AI14"/>
    <mergeCell ref="AI15:AI17"/>
    <mergeCell ref="AI18:AI20"/>
    <mergeCell ref="AI21:AI23"/>
    <mergeCell ref="AI24:AI26"/>
    <mergeCell ref="AI27:AI29"/>
    <mergeCell ref="AI30:AI32"/>
    <mergeCell ref="AI33:AI35"/>
    <mergeCell ref="AI36:AI38"/>
    <mergeCell ref="AI39:AI41"/>
    <mergeCell ref="AI42:AI44"/>
    <mergeCell ref="AI45:AI47"/>
    <mergeCell ref="AI48:AI50"/>
    <mergeCell ref="AI51:AI53"/>
    <mergeCell ref="AI54:AI56"/>
    <mergeCell ref="AI57:AI59"/>
    <mergeCell ref="AI60:AI62"/>
    <mergeCell ref="AJ4:AJ5"/>
    <mergeCell ref="AJ6:AJ8"/>
    <mergeCell ref="AJ9:AJ11"/>
    <mergeCell ref="AJ12:AJ14"/>
    <mergeCell ref="AJ15:AJ17"/>
    <mergeCell ref="AJ18:AJ20"/>
    <mergeCell ref="AJ21:AJ23"/>
    <mergeCell ref="AJ24:AJ26"/>
    <mergeCell ref="AJ27:AJ29"/>
    <mergeCell ref="AJ30:AJ32"/>
    <mergeCell ref="AJ33:AJ35"/>
    <mergeCell ref="AJ36:AJ38"/>
    <mergeCell ref="AJ39:AJ41"/>
    <mergeCell ref="AJ42:AJ44"/>
    <mergeCell ref="AJ45:AJ47"/>
    <mergeCell ref="AJ48:AJ50"/>
    <mergeCell ref="AJ51:AJ53"/>
    <mergeCell ref="AJ54:AJ56"/>
    <mergeCell ref="AJ57:AJ59"/>
    <mergeCell ref="AJ60:AJ62"/>
    <mergeCell ref="AK4:AK5"/>
    <mergeCell ref="AK6:AK8"/>
    <mergeCell ref="AK9:AK11"/>
    <mergeCell ref="AK12:AK14"/>
    <mergeCell ref="AK15:AK17"/>
    <mergeCell ref="AK18:AK20"/>
    <mergeCell ref="AK21:AK23"/>
    <mergeCell ref="AK24:AK26"/>
    <mergeCell ref="AK27:AK29"/>
    <mergeCell ref="AK30:AK32"/>
    <mergeCell ref="AK33:AK35"/>
    <mergeCell ref="AK36:AK38"/>
    <mergeCell ref="AK39:AK41"/>
    <mergeCell ref="AK42:AK44"/>
    <mergeCell ref="AK45:AK47"/>
    <mergeCell ref="AK48:AK50"/>
    <mergeCell ref="AK51:AK53"/>
    <mergeCell ref="AK54:AK56"/>
    <mergeCell ref="AK57:AK59"/>
    <mergeCell ref="AK60:AK62"/>
    <mergeCell ref="AL4:AL5"/>
    <mergeCell ref="AL6:AL8"/>
    <mergeCell ref="AL9:AL11"/>
    <mergeCell ref="AL12:AL14"/>
    <mergeCell ref="AL15:AL17"/>
    <mergeCell ref="AL18:AL20"/>
    <mergeCell ref="AL21:AL23"/>
    <mergeCell ref="AL24:AL26"/>
    <mergeCell ref="AL27:AL29"/>
    <mergeCell ref="AL30:AL32"/>
    <mergeCell ref="AL33:AL35"/>
    <mergeCell ref="AL36:AL38"/>
    <mergeCell ref="AL39:AL41"/>
    <mergeCell ref="AL42:AL44"/>
    <mergeCell ref="AL45:AL47"/>
    <mergeCell ref="AL48:AL50"/>
    <mergeCell ref="AL51:AL53"/>
    <mergeCell ref="AL54:AL56"/>
    <mergeCell ref="AL57:AL59"/>
    <mergeCell ref="AL60:AL62"/>
    <mergeCell ref="AM4:AM5"/>
    <mergeCell ref="AM6:AM8"/>
    <mergeCell ref="AM9:AM11"/>
    <mergeCell ref="AM12:AM14"/>
    <mergeCell ref="AM15:AM17"/>
    <mergeCell ref="AM18:AM20"/>
    <mergeCell ref="AM21:AM23"/>
    <mergeCell ref="AM24:AM26"/>
    <mergeCell ref="AM27:AM29"/>
    <mergeCell ref="AM30:AM32"/>
    <mergeCell ref="AM33:AM35"/>
    <mergeCell ref="AM36:AM38"/>
    <mergeCell ref="AM39:AM41"/>
    <mergeCell ref="AM42:AM44"/>
    <mergeCell ref="AM45:AM47"/>
    <mergeCell ref="AM48:AM50"/>
    <mergeCell ref="AM51:AM53"/>
    <mergeCell ref="AM54:AM56"/>
    <mergeCell ref="AM57:AM59"/>
    <mergeCell ref="AM60:AM62"/>
    <mergeCell ref="B2:C3"/>
    <mergeCell ref="D2:X3"/>
    <mergeCell ref="Y2:AM3"/>
  </mergeCells>
  <conditionalFormatting sqref="M45:M59">
    <cfRule type="expression" dxfId="0" priority="1">
      <formula>weeday(M$4,2)&gt;5</formula>
    </cfRule>
  </conditionalFormatting>
  <conditionalFormatting sqref="D4:AH6 D7:U7 V7:AH8 D8:N8 P8:U8 O8:O11 D9:AH62">
    <cfRule type="expression" dxfId="0" priority="5">
      <formula>WEEKDAY(D$4,2)&gt;5</formula>
    </cfRule>
  </conditionalFormatting>
  <conditionalFormatting sqref="H6:L38 D6:E62 M21 H39:M41 H42:L62">
    <cfRule type="expression" dxfId="0" priority="51">
      <formula>weeday(D$4,2)&gt;5</formula>
    </cfRule>
  </conditionalFormatting>
  <printOptions horizontalCentered="1"/>
  <pageMargins left="0" right="0" top="0" bottom="0" header="0" footer="0"/>
  <pageSetup paperSize="9" scale="57" fitToHeight="0" orientation="landscape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9089" name="Spinner 1" r:id="rId3">
              <controlPr defaultSize="0">
                <anchor moveWithCells="1" sizeWithCells="1">
                  <from>
                    <xdr:col>2</xdr:col>
                    <xdr:colOff>19050</xdr:colOff>
                    <xdr:row>0</xdr:row>
                    <xdr:rowOff>50800</xdr:rowOff>
                  </from>
                  <to>
                    <xdr:col>2</xdr:col>
                    <xdr:colOff>317500</xdr:colOff>
                    <xdr:row>0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90" name="Spinner 2" r:id="rId4">
              <controlPr defaultSize="0">
                <anchor moveWithCells="1" sizeWithCells="1">
                  <from>
                    <xdr:col>3</xdr:col>
                    <xdr:colOff>203200</xdr:colOff>
                    <xdr:row>0</xdr:row>
                    <xdr:rowOff>0</xdr:rowOff>
                  </from>
                  <to>
                    <xdr:col>4</xdr:col>
                    <xdr:colOff>31750</xdr:colOff>
                    <xdr:row>1</xdr:row>
                    <xdr:rowOff>412750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O84"/>
  <sheetViews>
    <sheetView zoomScale="90" zoomScaleNormal="90" zoomScaleSheetLayoutView="85" workbookViewId="0">
      <pane xSplit="3" ySplit="5" topLeftCell="D14" activePane="bottomRight" state="frozen"/>
      <selection/>
      <selection pane="topRight"/>
      <selection pane="bottomLeft"/>
      <selection pane="bottomRight" activeCell="AA25" sqref="AA25"/>
    </sheetView>
  </sheetViews>
  <sheetFormatPr defaultColWidth="9" defaultRowHeight="15.75"/>
  <cols>
    <col min="1" max="1" width="9.75" style="75" customWidth="1"/>
    <col min="2" max="2" width="10.25" style="119" customWidth="1"/>
    <col min="3" max="3" width="7.25" style="50" customWidth="1"/>
    <col min="4" max="7" width="5.83333333333333" style="50" customWidth="1"/>
    <col min="8" max="8" width="5.75" style="50" customWidth="1"/>
    <col min="9" max="33" width="5.83333333333333" style="50" customWidth="1"/>
    <col min="34" max="34" width="5.83333333333333" style="50" hidden="1" customWidth="1"/>
    <col min="35" max="35" width="6.75" style="50" customWidth="1"/>
    <col min="36" max="38" width="9.25" style="52" customWidth="1"/>
    <col min="39" max="39" width="9.75" style="52" customWidth="1"/>
    <col min="40" max="40" width="9.75" style="51" customWidth="1"/>
    <col min="41" max="41" width="9" style="51"/>
    <col min="42" max="42" width="9" style="51" customWidth="1"/>
    <col min="43" max="16384" width="9" style="51"/>
  </cols>
  <sheetData>
    <row r="1" ht="32.25" customHeight="1" spans="1:39">
      <c r="A1" s="75">
        <v>2032</v>
      </c>
      <c r="B1" s="54">
        <v>2023</v>
      </c>
      <c r="C1" s="55" t="s">
        <v>1</v>
      </c>
      <c r="D1" s="56"/>
      <c r="E1" s="120">
        <v>11</v>
      </c>
      <c r="F1" s="121" t="s">
        <v>2</v>
      </c>
      <c r="G1" s="57" t="s">
        <v>3</v>
      </c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99"/>
    </row>
    <row r="2" ht="14.25" customHeight="1" spans="2:39">
      <c r="B2" s="59" t="s">
        <v>4</v>
      </c>
      <c r="C2" s="60"/>
      <c r="D2" s="61" t="s">
        <v>333</v>
      </c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93"/>
      <c r="Y2" s="95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100"/>
    </row>
    <row r="3" ht="14.25" customHeight="1" spans="2:39">
      <c r="B3" s="63"/>
      <c r="C3" s="64"/>
      <c r="D3" s="65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94"/>
      <c r="Y3" s="97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101"/>
    </row>
    <row r="4" s="46" customFormat="1" ht="34.5" customHeight="1" spans="1:39">
      <c r="A4" s="67"/>
      <c r="B4" s="82" t="s">
        <v>6</v>
      </c>
      <c r="C4" s="122" t="s">
        <v>7</v>
      </c>
      <c r="D4" s="70">
        <f>DATE(B1,E1,1)</f>
        <v>45231</v>
      </c>
      <c r="E4" s="70">
        <f t="shared" ref="E4:AH4" si="0">D4+1</f>
        <v>45232</v>
      </c>
      <c r="F4" s="70">
        <f t="shared" si="0"/>
        <v>45233</v>
      </c>
      <c r="G4" s="70">
        <f t="shared" si="0"/>
        <v>45234</v>
      </c>
      <c r="H4" s="70">
        <f t="shared" si="0"/>
        <v>45235</v>
      </c>
      <c r="I4" s="70">
        <f t="shared" si="0"/>
        <v>45236</v>
      </c>
      <c r="J4" s="70">
        <f t="shared" si="0"/>
        <v>45237</v>
      </c>
      <c r="K4" s="70">
        <f t="shared" si="0"/>
        <v>45238</v>
      </c>
      <c r="L4" s="70">
        <f t="shared" si="0"/>
        <v>45239</v>
      </c>
      <c r="M4" s="70">
        <f t="shared" si="0"/>
        <v>45240</v>
      </c>
      <c r="N4" s="70">
        <f t="shared" si="0"/>
        <v>45241</v>
      </c>
      <c r="O4" s="70">
        <f t="shared" si="0"/>
        <v>45242</v>
      </c>
      <c r="P4" s="70">
        <f t="shared" si="0"/>
        <v>45243</v>
      </c>
      <c r="Q4" s="70">
        <f t="shared" si="0"/>
        <v>45244</v>
      </c>
      <c r="R4" s="70">
        <f t="shared" si="0"/>
        <v>45245</v>
      </c>
      <c r="S4" s="70">
        <f t="shared" si="0"/>
        <v>45246</v>
      </c>
      <c r="T4" s="70">
        <f t="shared" si="0"/>
        <v>45247</v>
      </c>
      <c r="U4" s="70">
        <f t="shared" si="0"/>
        <v>45248</v>
      </c>
      <c r="V4" s="70">
        <f t="shared" si="0"/>
        <v>45249</v>
      </c>
      <c r="W4" s="70">
        <f t="shared" si="0"/>
        <v>45250</v>
      </c>
      <c r="X4" s="70">
        <f t="shared" si="0"/>
        <v>45251</v>
      </c>
      <c r="Y4" s="70">
        <f t="shared" si="0"/>
        <v>45252</v>
      </c>
      <c r="Z4" s="70">
        <f t="shared" si="0"/>
        <v>45253</v>
      </c>
      <c r="AA4" s="70">
        <f t="shared" si="0"/>
        <v>45254</v>
      </c>
      <c r="AB4" s="70">
        <f t="shared" si="0"/>
        <v>45255</v>
      </c>
      <c r="AC4" s="70">
        <f t="shared" si="0"/>
        <v>45256</v>
      </c>
      <c r="AD4" s="70">
        <f t="shared" si="0"/>
        <v>45257</v>
      </c>
      <c r="AE4" s="70">
        <f t="shared" si="0"/>
        <v>45258</v>
      </c>
      <c r="AF4" s="70">
        <f t="shared" si="0"/>
        <v>45259</v>
      </c>
      <c r="AG4" s="70">
        <f t="shared" si="0"/>
        <v>45260</v>
      </c>
      <c r="AH4" s="70">
        <f t="shared" si="0"/>
        <v>45261</v>
      </c>
      <c r="AI4" s="85" t="s">
        <v>8</v>
      </c>
      <c r="AJ4" s="137" t="s">
        <v>9</v>
      </c>
      <c r="AK4" s="137" t="s">
        <v>10</v>
      </c>
      <c r="AL4" s="137" t="s">
        <v>11</v>
      </c>
      <c r="AM4" s="137" t="s">
        <v>12</v>
      </c>
    </row>
    <row r="5" s="47" customFormat="1" ht="34.5" customHeight="1" spans="1:39">
      <c r="A5" s="71"/>
      <c r="B5" s="84"/>
      <c r="C5" s="123" t="s">
        <v>13</v>
      </c>
      <c r="D5" s="74">
        <f t="shared" ref="D5:AH5" si="1">D4</f>
        <v>45231</v>
      </c>
      <c r="E5" s="74">
        <f t="shared" si="1"/>
        <v>45232</v>
      </c>
      <c r="F5" s="74">
        <f t="shared" si="1"/>
        <v>45233</v>
      </c>
      <c r="G5" s="74">
        <f t="shared" si="1"/>
        <v>45234</v>
      </c>
      <c r="H5" s="74">
        <f t="shared" si="1"/>
        <v>45235</v>
      </c>
      <c r="I5" s="74">
        <f t="shared" si="1"/>
        <v>45236</v>
      </c>
      <c r="J5" s="74">
        <f t="shared" si="1"/>
        <v>45237</v>
      </c>
      <c r="K5" s="74">
        <f t="shared" si="1"/>
        <v>45238</v>
      </c>
      <c r="L5" s="74">
        <f t="shared" si="1"/>
        <v>45239</v>
      </c>
      <c r="M5" s="74">
        <f t="shared" si="1"/>
        <v>45240</v>
      </c>
      <c r="N5" s="74">
        <f t="shared" si="1"/>
        <v>45241</v>
      </c>
      <c r="O5" s="74">
        <f t="shared" si="1"/>
        <v>45242</v>
      </c>
      <c r="P5" s="74">
        <f t="shared" si="1"/>
        <v>45243</v>
      </c>
      <c r="Q5" s="74">
        <f t="shared" si="1"/>
        <v>45244</v>
      </c>
      <c r="R5" s="74">
        <f t="shared" si="1"/>
        <v>45245</v>
      </c>
      <c r="S5" s="74">
        <f t="shared" si="1"/>
        <v>45246</v>
      </c>
      <c r="T5" s="74">
        <f t="shared" si="1"/>
        <v>45247</v>
      </c>
      <c r="U5" s="74">
        <f t="shared" si="1"/>
        <v>45248</v>
      </c>
      <c r="V5" s="74">
        <f t="shared" si="1"/>
        <v>45249</v>
      </c>
      <c r="W5" s="74">
        <f t="shared" si="1"/>
        <v>45250</v>
      </c>
      <c r="X5" s="74">
        <f t="shared" si="1"/>
        <v>45251</v>
      </c>
      <c r="Y5" s="74">
        <f t="shared" si="1"/>
        <v>45252</v>
      </c>
      <c r="Z5" s="74">
        <f t="shared" si="1"/>
        <v>45253</v>
      </c>
      <c r="AA5" s="74">
        <f t="shared" si="1"/>
        <v>45254</v>
      </c>
      <c r="AB5" s="74">
        <f t="shared" si="1"/>
        <v>45255</v>
      </c>
      <c r="AC5" s="74">
        <f t="shared" si="1"/>
        <v>45256</v>
      </c>
      <c r="AD5" s="74">
        <f t="shared" si="1"/>
        <v>45257</v>
      </c>
      <c r="AE5" s="74">
        <f t="shared" si="1"/>
        <v>45258</v>
      </c>
      <c r="AF5" s="74">
        <f t="shared" si="1"/>
        <v>45259</v>
      </c>
      <c r="AG5" s="74">
        <f t="shared" si="1"/>
        <v>45260</v>
      </c>
      <c r="AH5" s="74">
        <f t="shared" si="1"/>
        <v>45261</v>
      </c>
      <c r="AI5" s="72"/>
      <c r="AJ5" s="138"/>
      <c r="AK5" s="138"/>
      <c r="AL5" s="138"/>
      <c r="AM5" s="138"/>
    </row>
    <row r="6" ht="30" customHeight="1" spans="1:39">
      <c r="A6" s="124" t="s">
        <v>384</v>
      </c>
      <c r="B6" s="125" t="s">
        <v>385</v>
      </c>
      <c r="C6" s="77" t="s">
        <v>17</v>
      </c>
      <c r="D6" s="78">
        <v>4</v>
      </c>
      <c r="E6" s="78">
        <v>4</v>
      </c>
      <c r="F6" s="78">
        <v>4</v>
      </c>
      <c r="G6" s="78">
        <v>4</v>
      </c>
      <c r="H6" s="78">
        <v>4</v>
      </c>
      <c r="I6" s="78">
        <v>4</v>
      </c>
      <c r="J6" s="78">
        <v>4</v>
      </c>
      <c r="K6" s="78">
        <v>4</v>
      </c>
      <c r="L6" s="78">
        <v>4</v>
      </c>
      <c r="M6" s="78">
        <v>4</v>
      </c>
      <c r="N6" s="78">
        <v>4</v>
      </c>
      <c r="O6" s="78">
        <v>4</v>
      </c>
      <c r="P6" s="78">
        <v>4</v>
      </c>
      <c r="Q6" s="78">
        <v>4</v>
      </c>
      <c r="R6" s="78">
        <v>4</v>
      </c>
      <c r="S6" s="78">
        <v>4</v>
      </c>
      <c r="T6" s="78">
        <v>4</v>
      </c>
      <c r="U6" s="78">
        <v>4</v>
      </c>
      <c r="V6" s="78">
        <v>4</v>
      </c>
      <c r="W6" s="78">
        <v>4</v>
      </c>
      <c r="X6" s="78">
        <v>4</v>
      </c>
      <c r="Y6" s="78">
        <v>4</v>
      </c>
      <c r="Z6" s="78">
        <v>4</v>
      </c>
      <c r="AA6" s="78">
        <v>2.5</v>
      </c>
      <c r="AB6" s="78">
        <v>4</v>
      </c>
      <c r="AC6" s="78" t="s">
        <v>21</v>
      </c>
      <c r="AD6" s="78">
        <v>4</v>
      </c>
      <c r="AE6" s="78">
        <v>4</v>
      </c>
      <c r="AF6" s="78">
        <v>4</v>
      </c>
      <c r="AG6" s="78">
        <v>4</v>
      </c>
      <c r="AH6" s="78"/>
      <c r="AI6" s="104"/>
      <c r="AJ6" s="105">
        <f>SUM(D6:F7,I6:M7,P6:T7,W6:AA7,AD6:AH7)/8</f>
        <v>21.8125</v>
      </c>
      <c r="AK6" s="105">
        <f>SUM(D8:F8,I8:M8,P8:T8,W8:AA8,AD8:AH8)/8</f>
        <v>11.625</v>
      </c>
      <c r="AL6" s="105">
        <f>SUM(G6:H8,N6:O8,U6:V8,AB6:AC8)/8</f>
        <v>9.125</v>
      </c>
      <c r="AM6" s="105">
        <f>SUM(D6:AH8)/8+(AI6)/8</f>
        <v>42.5625</v>
      </c>
    </row>
    <row r="7" ht="30" customHeight="1" spans="1:39">
      <c r="A7" s="124" t="s">
        <v>384</v>
      </c>
      <c r="B7" s="126"/>
      <c r="C7" s="77" t="s">
        <v>18</v>
      </c>
      <c r="D7" s="78">
        <v>4</v>
      </c>
      <c r="E7" s="78">
        <v>4</v>
      </c>
      <c r="F7" s="78">
        <v>4</v>
      </c>
      <c r="G7" s="78">
        <v>4</v>
      </c>
      <c r="H7" s="78">
        <v>4</v>
      </c>
      <c r="I7" s="78">
        <v>4</v>
      </c>
      <c r="J7" s="78">
        <v>4</v>
      </c>
      <c r="K7" s="78">
        <v>4</v>
      </c>
      <c r="L7" s="78">
        <v>4</v>
      </c>
      <c r="M7" s="78">
        <v>4</v>
      </c>
      <c r="N7" s="78">
        <v>4</v>
      </c>
      <c r="O7" s="78">
        <v>4</v>
      </c>
      <c r="P7" s="78">
        <v>4</v>
      </c>
      <c r="Q7" s="78">
        <v>4</v>
      </c>
      <c r="R7" s="78">
        <v>4</v>
      </c>
      <c r="S7" s="78">
        <v>4</v>
      </c>
      <c r="T7" s="78">
        <v>4</v>
      </c>
      <c r="U7" s="78">
        <v>4</v>
      </c>
      <c r="V7" s="78">
        <v>4</v>
      </c>
      <c r="W7" s="78">
        <v>4</v>
      </c>
      <c r="X7" s="78">
        <v>4</v>
      </c>
      <c r="Y7" s="78">
        <v>4</v>
      </c>
      <c r="Z7" s="78">
        <v>4</v>
      </c>
      <c r="AA7" s="78">
        <v>4</v>
      </c>
      <c r="AB7" s="78">
        <v>4</v>
      </c>
      <c r="AC7" s="78" t="s">
        <v>21</v>
      </c>
      <c r="AD7" s="78">
        <v>4</v>
      </c>
      <c r="AE7" s="78">
        <v>4</v>
      </c>
      <c r="AF7" s="78">
        <v>4</v>
      </c>
      <c r="AG7" s="78">
        <v>4</v>
      </c>
      <c r="AH7" s="78"/>
      <c r="AI7" s="106"/>
      <c r="AJ7" s="107"/>
      <c r="AK7" s="107"/>
      <c r="AL7" s="107"/>
      <c r="AM7" s="107"/>
    </row>
    <row r="8" ht="30" customHeight="1" spans="1:39">
      <c r="A8" s="124" t="s">
        <v>384</v>
      </c>
      <c r="B8" s="127"/>
      <c r="C8" s="81" t="s">
        <v>10</v>
      </c>
      <c r="D8" s="81">
        <v>3</v>
      </c>
      <c r="E8" s="81">
        <v>4</v>
      </c>
      <c r="F8" s="81">
        <v>3</v>
      </c>
      <c r="G8" s="81">
        <v>4.5</v>
      </c>
      <c r="H8" s="81">
        <v>0.5</v>
      </c>
      <c r="I8" s="81">
        <v>4</v>
      </c>
      <c r="J8" s="81">
        <v>4.5</v>
      </c>
      <c r="K8" s="81">
        <v>1.5</v>
      </c>
      <c r="L8" s="81">
        <v>4</v>
      </c>
      <c r="M8" s="81">
        <v>6</v>
      </c>
      <c r="N8" s="81">
        <v>5</v>
      </c>
      <c r="O8" s="81">
        <v>5</v>
      </c>
      <c r="P8" s="81">
        <v>6</v>
      </c>
      <c r="Q8" s="81">
        <v>6</v>
      </c>
      <c r="R8" s="81">
        <v>5.5</v>
      </c>
      <c r="S8" s="81">
        <v>5</v>
      </c>
      <c r="T8" s="81">
        <v>5</v>
      </c>
      <c r="U8" s="81">
        <v>0.5</v>
      </c>
      <c r="V8" s="78">
        <v>0.5</v>
      </c>
      <c r="W8" s="81">
        <v>0.5</v>
      </c>
      <c r="X8" s="81">
        <v>5</v>
      </c>
      <c r="Y8" s="81">
        <v>4</v>
      </c>
      <c r="Z8" s="81">
        <v>1</v>
      </c>
      <c r="AA8" s="81">
        <v>4.5</v>
      </c>
      <c r="AB8" s="81">
        <v>1</v>
      </c>
      <c r="AC8" s="81" t="s">
        <v>21</v>
      </c>
      <c r="AD8" s="81">
        <v>5.5</v>
      </c>
      <c r="AE8" s="81">
        <v>5</v>
      </c>
      <c r="AF8" s="81">
        <v>5</v>
      </c>
      <c r="AG8" s="81">
        <v>5</v>
      </c>
      <c r="AH8" s="81"/>
      <c r="AI8" s="108"/>
      <c r="AJ8" s="109"/>
      <c r="AK8" s="109"/>
      <c r="AL8" s="109"/>
      <c r="AM8" s="109"/>
    </row>
    <row r="9" ht="30" customHeight="1" spans="1:39">
      <c r="A9" s="75" t="s">
        <v>386</v>
      </c>
      <c r="B9" s="82" t="s">
        <v>387</v>
      </c>
      <c r="C9" s="77" t="s">
        <v>17</v>
      </c>
      <c r="D9" s="78" t="s">
        <v>21</v>
      </c>
      <c r="E9" s="78" t="s">
        <v>21</v>
      </c>
      <c r="F9" s="78">
        <v>4</v>
      </c>
      <c r="G9" s="78">
        <v>4</v>
      </c>
      <c r="H9" s="78">
        <v>4</v>
      </c>
      <c r="I9" s="78">
        <v>4</v>
      </c>
      <c r="J9" s="78">
        <v>4</v>
      </c>
      <c r="K9" s="78">
        <v>4</v>
      </c>
      <c r="L9" s="78">
        <v>4</v>
      </c>
      <c r="M9" s="78">
        <v>4</v>
      </c>
      <c r="N9" s="78">
        <v>4</v>
      </c>
      <c r="O9" s="78">
        <v>4</v>
      </c>
      <c r="P9" s="78">
        <v>4</v>
      </c>
      <c r="Q9" s="78">
        <v>4</v>
      </c>
      <c r="R9" s="78">
        <v>4</v>
      </c>
      <c r="S9" s="78">
        <v>4</v>
      </c>
      <c r="T9" s="78">
        <v>4</v>
      </c>
      <c r="U9" s="78">
        <v>4</v>
      </c>
      <c r="V9" s="78" t="s">
        <v>21</v>
      </c>
      <c r="W9" s="78" t="s">
        <v>21</v>
      </c>
      <c r="X9" s="78" t="s">
        <v>21</v>
      </c>
      <c r="Y9" s="78">
        <v>4</v>
      </c>
      <c r="Z9" s="78">
        <v>4</v>
      </c>
      <c r="AA9" s="78">
        <v>4</v>
      </c>
      <c r="AB9" s="78">
        <v>4</v>
      </c>
      <c r="AC9" s="78">
        <v>3.5</v>
      </c>
      <c r="AD9" s="78">
        <v>4</v>
      </c>
      <c r="AE9" s="78">
        <v>4</v>
      </c>
      <c r="AF9" s="78">
        <v>4</v>
      </c>
      <c r="AG9" s="78">
        <v>4</v>
      </c>
      <c r="AH9" s="78"/>
      <c r="AI9" s="104"/>
      <c r="AJ9" s="105">
        <f>SUM(D9:F10,I9:M10,P9:T10,W9:AA10,AD9:AH10)/8</f>
        <v>18.375</v>
      </c>
      <c r="AK9" s="105">
        <f t="shared" ref="AK9" si="2">SUM(D11:F11,I11:M11,P11:T11,W11:AA11,AD11:AH11)/8</f>
        <v>7.5</v>
      </c>
      <c r="AL9" s="105">
        <f t="shared" ref="AL9" si="3">SUM(G9:H11,N9:O11,U9:V11,AB9:AC11)/8</f>
        <v>8.4375</v>
      </c>
      <c r="AM9" s="105">
        <f t="shared" ref="AM9" si="4">SUM(D9:AH11)/8+(AI9)/8</f>
        <v>34.3125</v>
      </c>
    </row>
    <row r="10" ht="30" customHeight="1" spans="1:39">
      <c r="A10" s="128">
        <v>2307056</v>
      </c>
      <c r="B10" s="83"/>
      <c r="C10" s="77" t="s">
        <v>18</v>
      </c>
      <c r="D10" s="78" t="s">
        <v>21</v>
      </c>
      <c r="E10" s="78">
        <v>4</v>
      </c>
      <c r="F10" s="78">
        <v>4</v>
      </c>
      <c r="G10" s="78">
        <v>4</v>
      </c>
      <c r="H10" s="78">
        <v>4</v>
      </c>
      <c r="I10" s="78">
        <v>4</v>
      </c>
      <c r="J10" s="78">
        <v>4</v>
      </c>
      <c r="K10" s="78">
        <v>4</v>
      </c>
      <c r="L10" s="78">
        <v>4</v>
      </c>
      <c r="M10" s="78">
        <v>4</v>
      </c>
      <c r="N10" s="78">
        <v>4</v>
      </c>
      <c r="O10" s="78">
        <v>4</v>
      </c>
      <c r="P10" s="78">
        <v>4</v>
      </c>
      <c r="Q10" s="78">
        <v>4</v>
      </c>
      <c r="R10" s="78">
        <v>4</v>
      </c>
      <c r="S10" s="78">
        <v>4</v>
      </c>
      <c r="T10" s="78">
        <v>3</v>
      </c>
      <c r="U10" s="78">
        <v>4</v>
      </c>
      <c r="V10" s="78" t="s">
        <v>21</v>
      </c>
      <c r="W10" s="78" t="s">
        <v>21</v>
      </c>
      <c r="X10" s="78" t="s">
        <v>21</v>
      </c>
      <c r="Y10" s="78">
        <v>4</v>
      </c>
      <c r="Z10" s="78">
        <v>4</v>
      </c>
      <c r="AA10" s="78">
        <v>4</v>
      </c>
      <c r="AB10" s="78">
        <v>4</v>
      </c>
      <c r="AC10" s="78">
        <v>4</v>
      </c>
      <c r="AD10" s="78">
        <v>4</v>
      </c>
      <c r="AE10" s="78">
        <v>4</v>
      </c>
      <c r="AF10" s="78">
        <v>4</v>
      </c>
      <c r="AG10" s="78">
        <v>4</v>
      </c>
      <c r="AH10" s="78"/>
      <c r="AI10" s="106"/>
      <c r="AJ10" s="107"/>
      <c r="AK10" s="107"/>
      <c r="AL10" s="107"/>
      <c r="AM10" s="107"/>
    </row>
    <row r="11" ht="30" customHeight="1" spans="1:39">
      <c r="A11" s="128">
        <v>2307056</v>
      </c>
      <c r="B11" s="84"/>
      <c r="C11" s="81" t="s">
        <v>10</v>
      </c>
      <c r="D11" s="81" t="s">
        <v>21</v>
      </c>
      <c r="E11" s="81">
        <v>0.5</v>
      </c>
      <c r="F11" s="81">
        <v>4</v>
      </c>
      <c r="G11" s="81">
        <v>4</v>
      </c>
      <c r="H11" s="81">
        <v>3</v>
      </c>
      <c r="I11" s="81">
        <v>4</v>
      </c>
      <c r="J11" s="81">
        <v>4</v>
      </c>
      <c r="K11" s="81">
        <v>4</v>
      </c>
      <c r="L11" s="81">
        <v>4</v>
      </c>
      <c r="M11" s="81">
        <v>0.5</v>
      </c>
      <c r="N11" s="81">
        <v>3</v>
      </c>
      <c r="O11" s="81">
        <v>0.5</v>
      </c>
      <c r="P11" s="81">
        <v>6</v>
      </c>
      <c r="Q11" s="81">
        <v>4</v>
      </c>
      <c r="R11" s="81">
        <v>0.5</v>
      </c>
      <c r="S11" s="81">
        <v>3</v>
      </c>
      <c r="T11" s="81">
        <v>0.5</v>
      </c>
      <c r="U11" s="81">
        <v>0.5</v>
      </c>
      <c r="V11" s="78" t="s">
        <v>21</v>
      </c>
      <c r="W11" s="81" t="s">
        <v>21</v>
      </c>
      <c r="X11" s="81" t="s">
        <v>21</v>
      </c>
      <c r="Y11" s="81">
        <v>3</v>
      </c>
      <c r="Z11" s="81">
        <v>3</v>
      </c>
      <c r="AA11" s="81">
        <v>6</v>
      </c>
      <c r="AB11" s="81">
        <v>0.5</v>
      </c>
      <c r="AC11" s="81">
        <v>0.5</v>
      </c>
      <c r="AD11" s="81">
        <v>4</v>
      </c>
      <c r="AE11" s="81">
        <v>0.5</v>
      </c>
      <c r="AF11" s="81">
        <v>5.5</v>
      </c>
      <c r="AG11" s="81">
        <v>3</v>
      </c>
      <c r="AH11" s="81"/>
      <c r="AI11" s="108"/>
      <c r="AJ11" s="109"/>
      <c r="AK11" s="109"/>
      <c r="AL11" s="109"/>
      <c r="AM11" s="109"/>
    </row>
    <row r="12" ht="30" customHeight="1" spans="1:39">
      <c r="A12" s="128" t="s">
        <v>388</v>
      </c>
      <c r="B12" s="129" t="s">
        <v>389</v>
      </c>
      <c r="C12" s="77" t="s">
        <v>17</v>
      </c>
      <c r="D12" s="78" t="s">
        <v>21</v>
      </c>
      <c r="E12" s="78">
        <v>4</v>
      </c>
      <c r="F12" s="78">
        <v>4</v>
      </c>
      <c r="G12" s="78">
        <v>4</v>
      </c>
      <c r="H12" s="78">
        <v>4</v>
      </c>
      <c r="I12" s="78">
        <v>4</v>
      </c>
      <c r="J12" s="78">
        <v>4</v>
      </c>
      <c r="K12" s="78">
        <v>4</v>
      </c>
      <c r="L12" s="78">
        <v>4</v>
      </c>
      <c r="M12" s="78">
        <v>4</v>
      </c>
      <c r="N12" s="78">
        <v>4</v>
      </c>
      <c r="O12" s="78">
        <v>4</v>
      </c>
      <c r="P12" s="78">
        <v>4</v>
      </c>
      <c r="Q12" s="78">
        <v>4</v>
      </c>
      <c r="R12" s="78">
        <v>4</v>
      </c>
      <c r="S12" s="78">
        <v>4</v>
      </c>
      <c r="T12" s="78">
        <v>4</v>
      </c>
      <c r="U12" s="78">
        <v>4</v>
      </c>
      <c r="V12" s="78">
        <v>4</v>
      </c>
      <c r="W12" s="78">
        <v>4</v>
      </c>
      <c r="X12" s="78">
        <v>4</v>
      </c>
      <c r="Y12" s="78" t="s">
        <v>21</v>
      </c>
      <c r="Z12" s="78">
        <v>0</v>
      </c>
      <c r="AA12" s="78">
        <v>4</v>
      </c>
      <c r="AB12" s="78">
        <v>4</v>
      </c>
      <c r="AC12" s="78">
        <v>4</v>
      </c>
      <c r="AD12" s="78">
        <v>4</v>
      </c>
      <c r="AE12" s="78">
        <v>4</v>
      </c>
      <c r="AF12" s="78">
        <v>4</v>
      </c>
      <c r="AG12" s="78">
        <v>4</v>
      </c>
      <c r="AH12" s="78"/>
      <c r="AI12" s="104"/>
      <c r="AJ12" s="105">
        <f t="shared" ref="AJ12" si="5">SUM(D12:F13,I12:M13,P12:T13,W12:AA13,AD12:AH13)/8</f>
        <v>19</v>
      </c>
      <c r="AK12" s="105">
        <f t="shared" ref="AK12" si="6">SUM(D14:F14,I14:M14,P14:T14,W14:AA14,AD14:AH14)/8</f>
        <v>9.3125</v>
      </c>
      <c r="AL12" s="105">
        <f t="shared" ref="AL12" si="7">SUM(G12:H14,N12:O14,U12:V14,AB12:AC14)/8</f>
        <v>11.9375</v>
      </c>
      <c r="AM12" s="105">
        <f t="shared" ref="AM12" si="8">SUM(D12:AH14)/8+(AI12)/8</f>
        <v>40.25</v>
      </c>
    </row>
    <row r="13" ht="30" customHeight="1" spans="1:39">
      <c r="A13" s="128" t="s">
        <v>388</v>
      </c>
      <c r="B13" s="130"/>
      <c r="C13" s="77" t="s">
        <v>18</v>
      </c>
      <c r="D13" s="78" t="s">
        <v>21</v>
      </c>
      <c r="E13" s="78">
        <v>4</v>
      </c>
      <c r="F13" s="78">
        <v>4</v>
      </c>
      <c r="G13" s="78">
        <v>4</v>
      </c>
      <c r="H13" s="78">
        <v>4</v>
      </c>
      <c r="I13" s="78">
        <v>4</v>
      </c>
      <c r="J13" s="78">
        <v>4</v>
      </c>
      <c r="K13" s="78">
        <v>4</v>
      </c>
      <c r="L13" s="78">
        <v>4</v>
      </c>
      <c r="M13" s="78">
        <v>4</v>
      </c>
      <c r="N13" s="78">
        <v>4</v>
      </c>
      <c r="O13" s="78">
        <v>4</v>
      </c>
      <c r="P13" s="78">
        <v>4</v>
      </c>
      <c r="Q13" s="78">
        <v>4</v>
      </c>
      <c r="R13" s="78">
        <v>4</v>
      </c>
      <c r="S13" s="78">
        <v>4</v>
      </c>
      <c r="T13" s="78">
        <v>4</v>
      </c>
      <c r="U13" s="78">
        <v>4</v>
      </c>
      <c r="V13" s="78">
        <v>4</v>
      </c>
      <c r="W13" s="78">
        <v>4</v>
      </c>
      <c r="X13" s="78">
        <v>4</v>
      </c>
      <c r="Y13" s="78" t="s">
        <v>21</v>
      </c>
      <c r="Z13" s="78">
        <v>0</v>
      </c>
      <c r="AA13" s="78">
        <v>4</v>
      </c>
      <c r="AB13" s="78">
        <v>4</v>
      </c>
      <c r="AC13" s="78">
        <v>4</v>
      </c>
      <c r="AD13" s="78">
        <v>4</v>
      </c>
      <c r="AE13" s="78">
        <v>4</v>
      </c>
      <c r="AF13" s="78">
        <v>4</v>
      </c>
      <c r="AG13" s="78">
        <v>4</v>
      </c>
      <c r="AH13" s="78"/>
      <c r="AI13" s="106"/>
      <c r="AJ13" s="107"/>
      <c r="AK13" s="107"/>
      <c r="AL13" s="107"/>
      <c r="AM13" s="107"/>
    </row>
    <row r="14" ht="30" customHeight="1" spans="1:39">
      <c r="A14" s="128" t="s">
        <v>388</v>
      </c>
      <c r="B14" s="131"/>
      <c r="C14" s="81" t="s">
        <v>10</v>
      </c>
      <c r="D14" s="81" t="s">
        <v>21</v>
      </c>
      <c r="E14" s="81">
        <v>0.5</v>
      </c>
      <c r="F14" s="81">
        <v>0.5</v>
      </c>
      <c r="G14" s="81">
        <v>4</v>
      </c>
      <c r="H14" s="81">
        <v>3</v>
      </c>
      <c r="I14" s="81">
        <v>3</v>
      </c>
      <c r="J14" s="81">
        <v>3</v>
      </c>
      <c r="K14" s="81">
        <v>3</v>
      </c>
      <c r="L14" s="81">
        <v>3</v>
      </c>
      <c r="M14" s="81">
        <v>5</v>
      </c>
      <c r="N14" s="81">
        <v>5</v>
      </c>
      <c r="O14" s="81">
        <v>5</v>
      </c>
      <c r="P14" s="81">
        <v>6</v>
      </c>
      <c r="Q14" s="81">
        <v>5</v>
      </c>
      <c r="R14" s="81">
        <v>5</v>
      </c>
      <c r="S14" s="81">
        <v>5</v>
      </c>
      <c r="T14" s="81">
        <v>5</v>
      </c>
      <c r="U14" s="81">
        <v>3</v>
      </c>
      <c r="V14" s="78">
        <v>0.5</v>
      </c>
      <c r="W14" s="81">
        <v>5</v>
      </c>
      <c r="X14" s="81">
        <v>5</v>
      </c>
      <c r="Y14" s="81" t="s">
        <v>21</v>
      </c>
      <c r="Z14" s="81">
        <v>0</v>
      </c>
      <c r="AA14" s="81">
        <v>0.5</v>
      </c>
      <c r="AB14" s="81">
        <v>6</v>
      </c>
      <c r="AC14" s="81">
        <v>5</v>
      </c>
      <c r="AD14" s="81">
        <v>5</v>
      </c>
      <c r="AE14" s="81">
        <v>5</v>
      </c>
      <c r="AF14" s="81">
        <v>5</v>
      </c>
      <c r="AG14" s="81">
        <v>5</v>
      </c>
      <c r="AH14" s="81"/>
      <c r="AI14" s="108"/>
      <c r="AJ14" s="109"/>
      <c r="AK14" s="109"/>
      <c r="AL14" s="109"/>
      <c r="AM14" s="109"/>
    </row>
    <row r="15" ht="30" customHeight="1" spans="1:39">
      <c r="A15" s="132">
        <v>2309116</v>
      </c>
      <c r="B15" s="133" t="s">
        <v>390</v>
      </c>
      <c r="C15" s="77" t="s">
        <v>17</v>
      </c>
      <c r="D15" s="78">
        <v>4</v>
      </c>
      <c r="E15" s="78" t="s">
        <v>21</v>
      </c>
      <c r="F15" s="78">
        <v>4</v>
      </c>
      <c r="G15" s="78">
        <v>4</v>
      </c>
      <c r="H15" s="78">
        <v>4</v>
      </c>
      <c r="I15" s="78">
        <v>4</v>
      </c>
      <c r="J15" s="78">
        <v>4</v>
      </c>
      <c r="K15" s="78" t="s">
        <v>21</v>
      </c>
      <c r="L15" s="78">
        <v>4</v>
      </c>
      <c r="M15" s="78">
        <v>4</v>
      </c>
      <c r="N15" s="78">
        <v>4</v>
      </c>
      <c r="O15" s="78">
        <v>4</v>
      </c>
      <c r="P15" s="78">
        <v>4</v>
      </c>
      <c r="Q15" s="78">
        <v>4</v>
      </c>
      <c r="R15" s="78">
        <v>4</v>
      </c>
      <c r="S15" s="78">
        <v>4</v>
      </c>
      <c r="T15" s="78">
        <v>4</v>
      </c>
      <c r="U15" s="78">
        <v>4</v>
      </c>
      <c r="V15" s="78">
        <v>4</v>
      </c>
      <c r="W15" s="78">
        <v>4</v>
      </c>
      <c r="X15" s="78" t="s">
        <v>21</v>
      </c>
      <c r="Y15" s="78">
        <v>4</v>
      </c>
      <c r="Z15" s="78">
        <v>4</v>
      </c>
      <c r="AA15" s="78">
        <v>4</v>
      </c>
      <c r="AB15" s="78">
        <v>4</v>
      </c>
      <c r="AC15" s="78">
        <v>4</v>
      </c>
      <c r="AD15" s="78">
        <v>4</v>
      </c>
      <c r="AE15" s="78">
        <v>4</v>
      </c>
      <c r="AF15" s="78">
        <v>4</v>
      </c>
      <c r="AG15" s="78">
        <v>4</v>
      </c>
      <c r="AH15" s="78"/>
      <c r="AI15" s="104"/>
      <c r="AJ15" s="105">
        <f t="shared" ref="AJ15" si="9">SUM(D15:F16,I15:M16,P15:T16,W15:AA16,AD15:AH16)/8</f>
        <v>19.5</v>
      </c>
      <c r="AK15" s="105">
        <f t="shared" ref="AK15" si="10">SUM(D17:F17,I17:M17,P17:T17,W17:AA17,AD17:AH17)/8</f>
        <v>7.6875</v>
      </c>
      <c r="AL15" s="105">
        <f t="shared" ref="AL15" si="11">SUM(G15:H17,N15:O17,U15:V17,AB15:AC17)/8</f>
        <v>11.5</v>
      </c>
      <c r="AM15" s="105">
        <f t="shared" ref="AM15" si="12">SUM(D15:AH17)/8+(AI15)/8</f>
        <v>38.6875</v>
      </c>
    </row>
    <row r="16" ht="30" customHeight="1" spans="1:39">
      <c r="A16" s="132">
        <v>2309116</v>
      </c>
      <c r="B16" s="83"/>
      <c r="C16" s="77" t="s">
        <v>18</v>
      </c>
      <c r="D16" s="78">
        <v>4</v>
      </c>
      <c r="E16" s="78">
        <v>4</v>
      </c>
      <c r="F16" s="78">
        <v>4</v>
      </c>
      <c r="G16" s="78">
        <v>4</v>
      </c>
      <c r="H16" s="78">
        <v>4</v>
      </c>
      <c r="I16" s="78">
        <v>4</v>
      </c>
      <c r="J16" s="78">
        <v>4</v>
      </c>
      <c r="K16" s="78" t="s">
        <v>21</v>
      </c>
      <c r="L16" s="78">
        <v>4</v>
      </c>
      <c r="M16" s="78">
        <v>4</v>
      </c>
      <c r="N16" s="78">
        <v>4</v>
      </c>
      <c r="O16" s="78">
        <v>4</v>
      </c>
      <c r="P16" s="78">
        <v>4</v>
      </c>
      <c r="Q16" s="78">
        <v>4</v>
      </c>
      <c r="R16" s="78">
        <v>4</v>
      </c>
      <c r="S16" s="78">
        <v>4</v>
      </c>
      <c r="T16" s="78">
        <v>4</v>
      </c>
      <c r="U16" s="78">
        <v>4</v>
      </c>
      <c r="V16" s="78">
        <v>4</v>
      </c>
      <c r="W16" s="78">
        <v>4</v>
      </c>
      <c r="X16" s="78" t="s">
        <v>21</v>
      </c>
      <c r="Y16" s="78">
        <v>4</v>
      </c>
      <c r="Z16" s="78">
        <v>4</v>
      </c>
      <c r="AA16" s="78">
        <v>4</v>
      </c>
      <c r="AB16" s="78">
        <v>4</v>
      </c>
      <c r="AC16" s="78">
        <v>4</v>
      </c>
      <c r="AD16" s="78">
        <v>4</v>
      </c>
      <c r="AE16" s="78">
        <v>4</v>
      </c>
      <c r="AF16" s="78">
        <v>4</v>
      </c>
      <c r="AG16" s="78">
        <v>4</v>
      </c>
      <c r="AH16" s="78"/>
      <c r="AI16" s="106"/>
      <c r="AJ16" s="107"/>
      <c r="AK16" s="107"/>
      <c r="AL16" s="107"/>
      <c r="AM16" s="107"/>
    </row>
    <row r="17" ht="30" customHeight="1" spans="1:39">
      <c r="A17" s="132">
        <v>2309116</v>
      </c>
      <c r="B17" s="84"/>
      <c r="C17" s="81" t="s">
        <v>10</v>
      </c>
      <c r="D17" s="81">
        <v>0.5</v>
      </c>
      <c r="E17" s="81">
        <v>0.5</v>
      </c>
      <c r="F17" s="81">
        <v>0.5</v>
      </c>
      <c r="G17" s="81">
        <v>3</v>
      </c>
      <c r="H17" s="81">
        <v>0.5</v>
      </c>
      <c r="I17" s="81">
        <v>4</v>
      </c>
      <c r="J17" s="81">
        <v>4</v>
      </c>
      <c r="K17" s="81" t="s">
        <v>21</v>
      </c>
      <c r="L17" s="81">
        <v>0.5</v>
      </c>
      <c r="M17" s="81">
        <v>3</v>
      </c>
      <c r="N17" s="81">
        <v>5</v>
      </c>
      <c r="O17" s="81">
        <v>5</v>
      </c>
      <c r="P17" s="81">
        <v>6</v>
      </c>
      <c r="Q17" s="81">
        <v>4</v>
      </c>
      <c r="R17" s="81">
        <v>4</v>
      </c>
      <c r="S17" s="81">
        <v>5</v>
      </c>
      <c r="T17" s="81">
        <v>5</v>
      </c>
      <c r="U17" s="81">
        <v>3</v>
      </c>
      <c r="V17" s="78">
        <v>0.5</v>
      </c>
      <c r="W17" s="81">
        <v>0.5</v>
      </c>
      <c r="X17" s="81" t="s">
        <v>21</v>
      </c>
      <c r="Y17" s="81">
        <v>0.5</v>
      </c>
      <c r="Z17" s="81">
        <v>3</v>
      </c>
      <c r="AA17" s="81">
        <v>0.5</v>
      </c>
      <c r="AB17" s="81">
        <v>6</v>
      </c>
      <c r="AC17" s="81">
        <v>5</v>
      </c>
      <c r="AD17" s="81">
        <v>5</v>
      </c>
      <c r="AE17" s="81">
        <v>5</v>
      </c>
      <c r="AF17" s="81">
        <v>5</v>
      </c>
      <c r="AG17" s="81">
        <v>5</v>
      </c>
      <c r="AH17" s="81"/>
      <c r="AI17" s="108"/>
      <c r="AJ17" s="109"/>
      <c r="AK17" s="109"/>
      <c r="AL17" s="109"/>
      <c r="AM17" s="109"/>
    </row>
    <row r="18" ht="30" customHeight="1" spans="1:39">
      <c r="A18" s="132">
        <v>2309030</v>
      </c>
      <c r="B18" s="133" t="s">
        <v>391</v>
      </c>
      <c r="C18" s="77" t="s">
        <v>17</v>
      </c>
      <c r="D18" s="78">
        <v>4</v>
      </c>
      <c r="E18" s="78" t="s">
        <v>21</v>
      </c>
      <c r="F18" s="78">
        <v>4</v>
      </c>
      <c r="G18" s="78">
        <v>4</v>
      </c>
      <c r="H18" s="78">
        <v>4</v>
      </c>
      <c r="I18" s="78">
        <v>4</v>
      </c>
      <c r="J18" s="78">
        <v>4</v>
      </c>
      <c r="K18" s="78" t="s">
        <v>21</v>
      </c>
      <c r="L18" s="78">
        <v>2</v>
      </c>
      <c r="M18" s="78">
        <v>4</v>
      </c>
      <c r="N18" s="78">
        <v>4</v>
      </c>
      <c r="O18" s="78">
        <v>4</v>
      </c>
      <c r="P18" s="78">
        <v>4</v>
      </c>
      <c r="Q18" s="78">
        <v>4</v>
      </c>
      <c r="R18" s="78">
        <v>4</v>
      </c>
      <c r="S18" s="78">
        <v>4</v>
      </c>
      <c r="T18" s="78">
        <v>4</v>
      </c>
      <c r="U18" s="78">
        <v>4</v>
      </c>
      <c r="V18" s="78" t="s">
        <v>21</v>
      </c>
      <c r="W18" s="78" t="s">
        <v>21</v>
      </c>
      <c r="X18" s="78" t="s">
        <v>21</v>
      </c>
      <c r="Y18" s="78">
        <v>4</v>
      </c>
      <c r="Z18" s="78">
        <v>4</v>
      </c>
      <c r="AA18" s="78">
        <v>4</v>
      </c>
      <c r="AB18" s="78">
        <v>4</v>
      </c>
      <c r="AC18" s="78">
        <v>4</v>
      </c>
      <c r="AD18" s="78">
        <v>4</v>
      </c>
      <c r="AE18" s="78">
        <v>4</v>
      </c>
      <c r="AF18" s="78">
        <v>4</v>
      </c>
      <c r="AG18" s="78">
        <v>4</v>
      </c>
      <c r="AH18" s="78"/>
      <c r="AI18" s="104"/>
      <c r="AJ18" s="105">
        <f t="shared" ref="AJ18" si="13">SUM(D18:F19,I18:M19,P18:T19,W18:AA19,AD18:AH19)/8</f>
        <v>18.25</v>
      </c>
      <c r="AK18" s="105">
        <f t="shared" ref="AK18" si="14">SUM(D20:F20,I20:M20,P20:T20,W20:AA20,AD20:AH20)/8</f>
        <v>7</v>
      </c>
      <c r="AL18" s="105">
        <f t="shared" ref="AL18" si="15">SUM(G18:H20,N18:O20,U18:V20,AB18:AC20)/8</f>
        <v>10.0625</v>
      </c>
      <c r="AM18" s="105">
        <f t="shared" ref="AM18" si="16">SUM(D18:AH20)/8+(AI18)/8</f>
        <v>35.3125</v>
      </c>
    </row>
    <row r="19" ht="30" customHeight="1" spans="1:39">
      <c r="A19" s="132">
        <v>2309030</v>
      </c>
      <c r="B19" s="83"/>
      <c r="C19" s="77" t="s">
        <v>18</v>
      </c>
      <c r="D19" s="78">
        <v>4</v>
      </c>
      <c r="E19" s="78">
        <v>4</v>
      </c>
      <c r="F19" s="78">
        <v>4</v>
      </c>
      <c r="G19" s="78">
        <v>4</v>
      </c>
      <c r="H19" s="78">
        <v>4</v>
      </c>
      <c r="I19" s="78">
        <v>4</v>
      </c>
      <c r="J19" s="78">
        <v>4</v>
      </c>
      <c r="K19" s="78" t="s">
        <v>21</v>
      </c>
      <c r="L19" s="78">
        <v>4</v>
      </c>
      <c r="M19" s="78">
        <v>4</v>
      </c>
      <c r="N19" s="78">
        <v>4</v>
      </c>
      <c r="O19" s="78">
        <v>4</v>
      </c>
      <c r="P19" s="78">
        <v>4</v>
      </c>
      <c r="Q19" s="78">
        <v>4</v>
      </c>
      <c r="R19" s="78">
        <v>4</v>
      </c>
      <c r="S19" s="78">
        <v>4</v>
      </c>
      <c r="T19" s="78">
        <v>4</v>
      </c>
      <c r="U19" s="78">
        <v>4</v>
      </c>
      <c r="V19" s="78" t="s">
        <v>21</v>
      </c>
      <c r="W19" s="78" t="s">
        <v>21</v>
      </c>
      <c r="X19" s="78" t="s">
        <v>21</v>
      </c>
      <c r="Y19" s="78">
        <v>4</v>
      </c>
      <c r="Z19" s="78">
        <v>4</v>
      </c>
      <c r="AA19" s="78">
        <v>4</v>
      </c>
      <c r="AB19" s="78">
        <v>4</v>
      </c>
      <c r="AC19" s="78">
        <v>4</v>
      </c>
      <c r="AD19" s="78">
        <v>4</v>
      </c>
      <c r="AE19" s="78">
        <v>4</v>
      </c>
      <c r="AF19" s="78">
        <v>4</v>
      </c>
      <c r="AG19" s="78">
        <v>4</v>
      </c>
      <c r="AH19" s="78"/>
      <c r="AI19" s="106"/>
      <c r="AJ19" s="107"/>
      <c r="AK19" s="107"/>
      <c r="AL19" s="107"/>
      <c r="AM19" s="107"/>
    </row>
    <row r="20" ht="30" customHeight="1" spans="1:39">
      <c r="A20" s="132">
        <v>2309030</v>
      </c>
      <c r="B20" s="84"/>
      <c r="C20" s="81" t="s">
        <v>10</v>
      </c>
      <c r="D20" s="81">
        <v>0.5</v>
      </c>
      <c r="E20" s="81">
        <v>0.5</v>
      </c>
      <c r="F20" s="81">
        <v>0.5</v>
      </c>
      <c r="G20" s="81">
        <v>4</v>
      </c>
      <c r="H20" s="81">
        <v>0.5</v>
      </c>
      <c r="I20" s="81">
        <v>4</v>
      </c>
      <c r="J20" s="81">
        <v>0.5</v>
      </c>
      <c r="K20" s="81" t="s">
        <v>21</v>
      </c>
      <c r="L20" s="81">
        <v>3</v>
      </c>
      <c r="M20" s="81">
        <v>3</v>
      </c>
      <c r="N20" s="81">
        <v>5</v>
      </c>
      <c r="O20" s="81">
        <v>5</v>
      </c>
      <c r="P20" s="81">
        <v>6</v>
      </c>
      <c r="Q20" s="81">
        <v>4</v>
      </c>
      <c r="R20" s="81">
        <v>4.5</v>
      </c>
      <c r="S20" s="81">
        <v>3</v>
      </c>
      <c r="T20" s="81">
        <v>5</v>
      </c>
      <c r="U20" s="81">
        <v>3</v>
      </c>
      <c r="V20" s="78" t="s">
        <v>21</v>
      </c>
      <c r="W20" s="81" t="s">
        <v>21</v>
      </c>
      <c r="X20" s="81" t="s">
        <v>21</v>
      </c>
      <c r="Y20" s="81">
        <v>0.5</v>
      </c>
      <c r="Z20" s="81">
        <v>0.5</v>
      </c>
      <c r="AA20" s="81">
        <v>0.5</v>
      </c>
      <c r="AB20" s="81">
        <v>4</v>
      </c>
      <c r="AC20" s="81">
        <v>3</v>
      </c>
      <c r="AD20" s="81">
        <v>5</v>
      </c>
      <c r="AE20" s="81">
        <v>5</v>
      </c>
      <c r="AF20" s="81">
        <v>5</v>
      </c>
      <c r="AG20" s="81">
        <v>5</v>
      </c>
      <c r="AH20" s="81"/>
      <c r="AI20" s="108"/>
      <c r="AJ20" s="109"/>
      <c r="AK20" s="109"/>
      <c r="AL20" s="109"/>
      <c r="AM20" s="109"/>
    </row>
    <row r="21" ht="30" customHeight="1" spans="1:39">
      <c r="A21" s="132">
        <v>2309536</v>
      </c>
      <c r="B21" s="133" t="s">
        <v>392</v>
      </c>
      <c r="C21" s="77" t="s">
        <v>17</v>
      </c>
      <c r="D21" s="78" t="s">
        <v>21</v>
      </c>
      <c r="E21" s="78" t="s">
        <v>21</v>
      </c>
      <c r="F21" s="78">
        <v>4</v>
      </c>
      <c r="G21" s="78">
        <v>4</v>
      </c>
      <c r="H21" s="78">
        <v>4</v>
      </c>
      <c r="I21" s="78">
        <v>4</v>
      </c>
      <c r="J21" s="78">
        <v>4</v>
      </c>
      <c r="K21" s="78">
        <v>4</v>
      </c>
      <c r="L21" s="78">
        <v>4</v>
      </c>
      <c r="M21" s="78">
        <v>4</v>
      </c>
      <c r="N21" s="78">
        <v>4</v>
      </c>
      <c r="O21" s="78">
        <v>4</v>
      </c>
      <c r="P21" s="78">
        <v>4</v>
      </c>
      <c r="Q21" s="78">
        <v>4</v>
      </c>
      <c r="R21" s="78">
        <v>4</v>
      </c>
      <c r="S21" s="78">
        <v>4</v>
      </c>
      <c r="T21" s="78">
        <v>4</v>
      </c>
      <c r="U21" s="78">
        <v>4</v>
      </c>
      <c r="V21" s="78">
        <v>4</v>
      </c>
      <c r="W21" s="78">
        <v>4</v>
      </c>
      <c r="X21" s="78">
        <v>4</v>
      </c>
      <c r="Y21" s="78">
        <v>4</v>
      </c>
      <c r="Z21" s="78">
        <v>4</v>
      </c>
      <c r="AA21" s="78">
        <v>4</v>
      </c>
      <c r="AB21" s="78">
        <v>4</v>
      </c>
      <c r="AC21" s="78">
        <v>4</v>
      </c>
      <c r="AD21" s="78">
        <v>4</v>
      </c>
      <c r="AE21" s="78">
        <v>4</v>
      </c>
      <c r="AF21" s="78">
        <v>4</v>
      </c>
      <c r="AG21" s="78">
        <v>4</v>
      </c>
      <c r="AH21" s="78"/>
      <c r="AI21" s="104"/>
      <c r="AJ21" s="105">
        <f t="shared" ref="AJ21" si="17">SUM(D21:F22,I21:M22,P21:T22,W21:AA22,AD21:AH22)/8</f>
        <v>20.5</v>
      </c>
      <c r="AK21" s="105">
        <f t="shared" ref="AK21" si="18">SUM(D23:F23,I23:M23,P23:T23,W23:AA23,AD23:AH23)/8</f>
        <v>10.5625</v>
      </c>
      <c r="AL21" s="105">
        <f t="shared" ref="AL21" si="19">SUM(G21:H23,N21:O23,U21:V23,AB21:AC23)/8</f>
        <v>11.25</v>
      </c>
      <c r="AM21" s="105">
        <f t="shared" ref="AM21" si="20">SUM(D21:AH23)/8+(AI21)/8</f>
        <v>42.3125</v>
      </c>
    </row>
    <row r="22" ht="30" customHeight="1" spans="1:39">
      <c r="A22" s="132">
        <v>2309536</v>
      </c>
      <c r="B22" s="83"/>
      <c r="C22" s="77" t="s">
        <v>18</v>
      </c>
      <c r="D22" s="78" t="s">
        <v>21</v>
      </c>
      <c r="E22" s="78">
        <v>4</v>
      </c>
      <c r="F22" s="78">
        <v>4</v>
      </c>
      <c r="G22" s="78">
        <v>4</v>
      </c>
      <c r="H22" s="78">
        <v>4</v>
      </c>
      <c r="I22" s="78">
        <v>4</v>
      </c>
      <c r="J22" s="78">
        <v>4</v>
      </c>
      <c r="K22" s="78">
        <v>4</v>
      </c>
      <c r="L22" s="78">
        <v>4</v>
      </c>
      <c r="M22" s="78">
        <v>4</v>
      </c>
      <c r="N22" s="78">
        <v>4</v>
      </c>
      <c r="O22" s="78">
        <v>4</v>
      </c>
      <c r="P22" s="78">
        <v>4</v>
      </c>
      <c r="Q22" s="78">
        <v>4</v>
      </c>
      <c r="R22" s="78">
        <v>4</v>
      </c>
      <c r="S22" s="78">
        <v>4</v>
      </c>
      <c r="T22" s="78">
        <v>4</v>
      </c>
      <c r="U22" s="78">
        <v>4</v>
      </c>
      <c r="V22" s="78">
        <v>4</v>
      </c>
      <c r="W22" s="78">
        <v>4</v>
      </c>
      <c r="X22" s="78">
        <v>4</v>
      </c>
      <c r="Y22" s="78">
        <v>4</v>
      </c>
      <c r="Z22" s="78">
        <v>4</v>
      </c>
      <c r="AA22" s="78">
        <v>4</v>
      </c>
      <c r="AB22" s="78">
        <v>4</v>
      </c>
      <c r="AC22" s="78">
        <v>4</v>
      </c>
      <c r="AD22" s="78">
        <v>4</v>
      </c>
      <c r="AE22" s="78">
        <v>4</v>
      </c>
      <c r="AF22" s="78">
        <v>4</v>
      </c>
      <c r="AG22" s="78">
        <v>4</v>
      </c>
      <c r="AH22" s="78"/>
      <c r="AI22" s="106"/>
      <c r="AJ22" s="107"/>
      <c r="AK22" s="107"/>
      <c r="AL22" s="107"/>
      <c r="AM22" s="107"/>
    </row>
    <row r="23" ht="30" customHeight="1" spans="1:39">
      <c r="A23" s="132">
        <v>2309536</v>
      </c>
      <c r="B23" s="84"/>
      <c r="C23" s="81" t="s">
        <v>10</v>
      </c>
      <c r="D23" s="81" t="s">
        <v>21</v>
      </c>
      <c r="E23" s="81">
        <v>0.5</v>
      </c>
      <c r="F23" s="81">
        <v>0.5</v>
      </c>
      <c r="G23" s="81">
        <v>4</v>
      </c>
      <c r="H23" s="81">
        <v>3</v>
      </c>
      <c r="I23" s="81">
        <v>3</v>
      </c>
      <c r="J23" s="81">
        <v>3</v>
      </c>
      <c r="K23" s="81">
        <v>3</v>
      </c>
      <c r="L23" s="81">
        <v>5</v>
      </c>
      <c r="M23" s="81">
        <v>5</v>
      </c>
      <c r="N23" s="81">
        <v>5</v>
      </c>
      <c r="O23" s="81">
        <v>5</v>
      </c>
      <c r="P23" s="81">
        <v>6</v>
      </c>
      <c r="Q23" s="81">
        <v>5</v>
      </c>
      <c r="R23" s="81">
        <v>5</v>
      </c>
      <c r="S23" s="81">
        <v>5</v>
      </c>
      <c r="T23" s="81">
        <v>5</v>
      </c>
      <c r="U23" s="81">
        <v>3</v>
      </c>
      <c r="V23" s="78">
        <v>0.5</v>
      </c>
      <c r="W23" s="81">
        <v>5</v>
      </c>
      <c r="X23" s="81">
        <v>5</v>
      </c>
      <c r="Y23" s="81">
        <v>5</v>
      </c>
      <c r="Z23" s="81">
        <v>3</v>
      </c>
      <c r="AA23" s="81">
        <v>0.5</v>
      </c>
      <c r="AB23" s="81">
        <v>5</v>
      </c>
      <c r="AC23" s="81">
        <v>0.5</v>
      </c>
      <c r="AD23" s="81">
        <v>5</v>
      </c>
      <c r="AE23" s="81">
        <v>5</v>
      </c>
      <c r="AF23" s="81">
        <v>5</v>
      </c>
      <c r="AG23" s="81">
        <v>5</v>
      </c>
      <c r="AH23" s="81"/>
      <c r="AI23" s="108"/>
      <c r="AJ23" s="109"/>
      <c r="AK23" s="109"/>
      <c r="AL23" s="109"/>
      <c r="AM23" s="109"/>
    </row>
    <row r="24" ht="30" customHeight="1" spans="1:39">
      <c r="A24" s="132">
        <v>2309568</v>
      </c>
      <c r="B24" s="133" t="s">
        <v>393</v>
      </c>
      <c r="C24" s="77" t="s">
        <v>17</v>
      </c>
      <c r="D24" s="78" t="s">
        <v>21</v>
      </c>
      <c r="E24" s="78" t="s">
        <v>21</v>
      </c>
      <c r="F24" s="78">
        <v>4</v>
      </c>
      <c r="G24" s="78">
        <v>4</v>
      </c>
      <c r="H24" s="78">
        <v>4</v>
      </c>
      <c r="I24" s="78">
        <v>4</v>
      </c>
      <c r="J24" s="78">
        <v>4</v>
      </c>
      <c r="K24" s="78">
        <v>4</v>
      </c>
      <c r="L24" s="78">
        <v>4</v>
      </c>
      <c r="M24" s="78">
        <v>4</v>
      </c>
      <c r="N24" s="78">
        <v>0</v>
      </c>
      <c r="O24" s="78">
        <v>4</v>
      </c>
      <c r="P24" s="78">
        <v>4</v>
      </c>
      <c r="Q24" s="78">
        <v>4</v>
      </c>
      <c r="R24" s="78">
        <v>4</v>
      </c>
      <c r="S24" s="78">
        <v>4</v>
      </c>
      <c r="T24" s="78">
        <v>4</v>
      </c>
      <c r="U24" s="78">
        <v>4</v>
      </c>
      <c r="V24" s="78">
        <v>4</v>
      </c>
      <c r="W24" s="78">
        <v>4</v>
      </c>
      <c r="X24" s="78">
        <v>4</v>
      </c>
      <c r="Y24" s="78">
        <v>4</v>
      </c>
      <c r="Z24" s="78">
        <v>4</v>
      </c>
      <c r="AA24" s="78">
        <v>0</v>
      </c>
      <c r="AB24" s="78" t="s">
        <v>21</v>
      </c>
      <c r="AC24" s="78" t="s">
        <v>21</v>
      </c>
      <c r="AD24" s="78">
        <v>4</v>
      </c>
      <c r="AE24" s="78">
        <v>4</v>
      </c>
      <c r="AF24" s="78">
        <v>4</v>
      </c>
      <c r="AG24" s="78">
        <v>4</v>
      </c>
      <c r="AH24" s="78"/>
      <c r="AI24" s="104"/>
      <c r="AJ24" s="105">
        <f t="shared" ref="AJ24" si="21">SUM(D24:F25,I24:M25,P24:T25,W24:AA25,AD24:AH25)/8</f>
        <v>19.5</v>
      </c>
      <c r="AK24" s="105">
        <f t="shared" ref="AK24" si="22">SUM(D26:F26,I26:M26,P26:T26,W26:AA26,AD26:AH26)/8</f>
        <v>9.6875</v>
      </c>
      <c r="AL24" s="105">
        <f t="shared" ref="AL24" si="23">SUM(G24:H26,N24:O26,U24:V26,AB24:AC26)/8</f>
        <v>6.9375</v>
      </c>
      <c r="AM24" s="105">
        <f t="shared" ref="AM24" si="24">SUM(D24:AH26)/8+(AI24)/8</f>
        <v>36.125</v>
      </c>
    </row>
    <row r="25" ht="30" customHeight="1" spans="1:39">
      <c r="A25" s="132">
        <v>2309568</v>
      </c>
      <c r="B25" s="83"/>
      <c r="C25" s="77" t="s">
        <v>18</v>
      </c>
      <c r="D25" s="78" t="s">
        <v>21</v>
      </c>
      <c r="E25" s="78">
        <v>4</v>
      </c>
      <c r="F25" s="78">
        <v>4</v>
      </c>
      <c r="G25" s="78">
        <v>4</v>
      </c>
      <c r="H25" s="78">
        <v>4</v>
      </c>
      <c r="I25" s="78">
        <v>4</v>
      </c>
      <c r="J25" s="78">
        <v>4</v>
      </c>
      <c r="K25" s="78">
        <v>4</v>
      </c>
      <c r="L25" s="78">
        <v>4</v>
      </c>
      <c r="M25" s="78">
        <v>4</v>
      </c>
      <c r="N25" s="78">
        <v>0</v>
      </c>
      <c r="O25" s="78">
        <v>4</v>
      </c>
      <c r="P25" s="78">
        <v>4</v>
      </c>
      <c r="Q25" s="78">
        <v>4</v>
      </c>
      <c r="R25" s="78">
        <v>4</v>
      </c>
      <c r="S25" s="78">
        <v>4</v>
      </c>
      <c r="T25" s="78">
        <v>4</v>
      </c>
      <c r="U25" s="78">
        <v>4</v>
      </c>
      <c r="V25" s="78">
        <v>4</v>
      </c>
      <c r="W25" s="78">
        <v>4</v>
      </c>
      <c r="X25" s="78">
        <v>4</v>
      </c>
      <c r="Y25" s="78">
        <v>4</v>
      </c>
      <c r="Z25" s="78">
        <v>4</v>
      </c>
      <c r="AA25" s="78">
        <v>0</v>
      </c>
      <c r="AB25" s="78" t="s">
        <v>21</v>
      </c>
      <c r="AC25" s="78" t="s">
        <v>21</v>
      </c>
      <c r="AD25" s="78">
        <v>4</v>
      </c>
      <c r="AE25" s="78">
        <v>4</v>
      </c>
      <c r="AF25" s="78">
        <v>4</v>
      </c>
      <c r="AG25" s="78">
        <v>4</v>
      </c>
      <c r="AH25" s="78"/>
      <c r="AI25" s="106"/>
      <c r="AJ25" s="107"/>
      <c r="AK25" s="107"/>
      <c r="AL25" s="107"/>
      <c r="AM25" s="107"/>
    </row>
    <row r="26" ht="30" customHeight="1" spans="1:39">
      <c r="A26" s="132">
        <v>2309568</v>
      </c>
      <c r="B26" s="84"/>
      <c r="C26" s="81" t="s">
        <v>10</v>
      </c>
      <c r="D26" s="81" t="s">
        <v>21</v>
      </c>
      <c r="E26" s="81">
        <v>0.5</v>
      </c>
      <c r="F26" s="81">
        <v>0.5</v>
      </c>
      <c r="G26" s="81">
        <v>4</v>
      </c>
      <c r="H26" s="81">
        <v>3</v>
      </c>
      <c r="I26" s="81">
        <v>3</v>
      </c>
      <c r="J26" s="81">
        <v>0.5</v>
      </c>
      <c r="K26" s="81">
        <v>3</v>
      </c>
      <c r="L26" s="81">
        <v>3</v>
      </c>
      <c r="M26" s="81">
        <v>5</v>
      </c>
      <c r="N26" s="81">
        <v>0</v>
      </c>
      <c r="O26" s="81">
        <v>5</v>
      </c>
      <c r="P26" s="81">
        <v>6</v>
      </c>
      <c r="Q26" s="81">
        <v>5</v>
      </c>
      <c r="R26" s="81">
        <v>5</v>
      </c>
      <c r="S26" s="81">
        <v>5</v>
      </c>
      <c r="T26" s="81">
        <v>5</v>
      </c>
      <c r="U26" s="81">
        <v>3</v>
      </c>
      <c r="V26" s="78">
        <v>0.5</v>
      </c>
      <c r="W26" s="81">
        <v>5</v>
      </c>
      <c r="X26" s="81">
        <v>5</v>
      </c>
      <c r="Y26" s="81">
        <v>3</v>
      </c>
      <c r="Z26" s="81">
        <v>3</v>
      </c>
      <c r="AA26" s="81">
        <v>0</v>
      </c>
      <c r="AB26" s="81" t="s">
        <v>21</v>
      </c>
      <c r="AC26" s="81" t="s">
        <v>21</v>
      </c>
      <c r="AD26" s="81">
        <v>5</v>
      </c>
      <c r="AE26" s="81">
        <v>5</v>
      </c>
      <c r="AF26" s="81">
        <v>5</v>
      </c>
      <c r="AG26" s="81">
        <v>5</v>
      </c>
      <c r="AH26" s="81"/>
      <c r="AI26" s="108"/>
      <c r="AJ26" s="109"/>
      <c r="AK26" s="109"/>
      <c r="AL26" s="109"/>
      <c r="AM26" s="109"/>
    </row>
    <row r="27" ht="30" customHeight="1" spans="1:39">
      <c r="A27" s="132">
        <v>2310008</v>
      </c>
      <c r="B27" s="133" t="s">
        <v>394</v>
      </c>
      <c r="C27" s="77" t="s">
        <v>17</v>
      </c>
      <c r="D27" s="78" t="s">
        <v>21</v>
      </c>
      <c r="E27" s="78" t="s">
        <v>21</v>
      </c>
      <c r="F27" s="78">
        <v>4</v>
      </c>
      <c r="G27" s="78">
        <v>4</v>
      </c>
      <c r="H27" s="78">
        <v>4</v>
      </c>
      <c r="I27" s="78">
        <v>4</v>
      </c>
      <c r="J27" s="78">
        <v>4</v>
      </c>
      <c r="K27" s="78" t="s">
        <v>21</v>
      </c>
      <c r="L27" s="78" t="s">
        <v>21</v>
      </c>
      <c r="M27" s="78">
        <v>4</v>
      </c>
      <c r="N27" s="78">
        <v>4</v>
      </c>
      <c r="O27" s="78">
        <v>4</v>
      </c>
      <c r="P27" s="78">
        <v>4</v>
      </c>
      <c r="Q27" s="78">
        <v>4</v>
      </c>
      <c r="R27" s="78" t="s">
        <v>68</v>
      </c>
      <c r="S27" s="78">
        <v>4</v>
      </c>
      <c r="T27" s="78">
        <v>4</v>
      </c>
      <c r="U27" s="78">
        <v>4</v>
      </c>
      <c r="V27" s="78" t="s">
        <v>21</v>
      </c>
      <c r="W27" s="78" t="s">
        <v>21</v>
      </c>
      <c r="X27" s="78" t="s">
        <v>21</v>
      </c>
      <c r="Y27" s="78">
        <v>4</v>
      </c>
      <c r="Z27" s="78">
        <v>4</v>
      </c>
      <c r="AA27" s="78">
        <v>0</v>
      </c>
      <c r="AB27" s="78">
        <v>4</v>
      </c>
      <c r="AC27" s="78">
        <v>4</v>
      </c>
      <c r="AD27" s="78">
        <v>0</v>
      </c>
      <c r="AE27" s="78">
        <v>0</v>
      </c>
      <c r="AF27" s="78">
        <v>4</v>
      </c>
      <c r="AG27" s="78">
        <v>2.5</v>
      </c>
      <c r="AH27" s="78"/>
      <c r="AI27" s="104"/>
      <c r="AJ27" s="105">
        <f t="shared" ref="AJ27" si="25">SUM(D27:F28,I27:M28,P27:T28,W27:AA28,AD27:AH28)/8</f>
        <v>12.8125</v>
      </c>
      <c r="AK27" s="105">
        <f t="shared" ref="AK27" si="26">SUM(D29:F29,I29:M29,P29:T29,W29:AA29,AD29:AH29)/8</f>
        <v>4.125</v>
      </c>
      <c r="AL27" s="105">
        <f t="shared" ref="AL27" si="27">SUM(G27:H29,N27:O29,U27:V29,AB27:AC29)/8</f>
        <v>8.625</v>
      </c>
      <c r="AM27" s="105">
        <f t="shared" ref="AM27" si="28">SUM(D27:AH29)/8+(AI27)/8</f>
        <v>25.5625</v>
      </c>
    </row>
    <row r="28" ht="30" customHeight="1" spans="1:39">
      <c r="A28" s="132">
        <v>2310008</v>
      </c>
      <c r="B28" s="83"/>
      <c r="C28" s="77" t="s">
        <v>18</v>
      </c>
      <c r="D28" s="78" t="s">
        <v>21</v>
      </c>
      <c r="E28" s="78" t="s">
        <v>21</v>
      </c>
      <c r="F28" s="78">
        <v>4</v>
      </c>
      <c r="G28" s="78">
        <v>4</v>
      </c>
      <c r="H28" s="78">
        <v>4</v>
      </c>
      <c r="I28" s="78">
        <v>4</v>
      </c>
      <c r="J28" s="78">
        <v>4</v>
      </c>
      <c r="K28" s="78" t="s">
        <v>21</v>
      </c>
      <c r="L28" s="78" t="s">
        <v>21</v>
      </c>
      <c r="M28" s="78">
        <v>4</v>
      </c>
      <c r="N28" s="78">
        <v>4</v>
      </c>
      <c r="O28" s="78">
        <v>4</v>
      </c>
      <c r="P28" s="78">
        <v>4</v>
      </c>
      <c r="Q28" s="78">
        <v>4</v>
      </c>
      <c r="R28" s="78" t="s">
        <v>68</v>
      </c>
      <c r="S28" s="78">
        <v>4</v>
      </c>
      <c r="T28" s="78">
        <v>4</v>
      </c>
      <c r="U28" s="78" t="s">
        <v>21</v>
      </c>
      <c r="V28" s="78" t="s">
        <v>21</v>
      </c>
      <c r="W28" s="78" t="s">
        <v>21</v>
      </c>
      <c r="X28" s="78" t="s">
        <v>21</v>
      </c>
      <c r="Y28" s="78">
        <v>4</v>
      </c>
      <c r="Z28" s="78">
        <v>4</v>
      </c>
      <c r="AA28" s="78">
        <v>4</v>
      </c>
      <c r="AB28" s="78">
        <v>4</v>
      </c>
      <c r="AC28" s="78">
        <v>4</v>
      </c>
      <c r="AD28" s="78">
        <v>0</v>
      </c>
      <c r="AE28" s="78">
        <v>4</v>
      </c>
      <c r="AF28" s="78">
        <v>4</v>
      </c>
      <c r="AG28" s="78">
        <v>4</v>
      </c>
      <c r="AH28" s="78"/>
      <c r="AI28" s="106"/>
      <c r="AJ28" s="107"/>
      <c r="AK28" s="107"/>
      <c r="AL28" s="107"/>
      <c r="AM28" s="107"/>
    </row>
    <row r="29" ht="30" customHeight="1" spans="1:39">
      <c r="A29" s="132">
        <v>2310008</v>
      </c>
      <c r="B29" s="84"/>
      <c r="C29" s="81" t="s">
        <v>10</v>
      </c>
      <c r="D29" s="81" t="s">
        <v>21</v>
      </c>
      <c r="E29" s="81" t="s">
        <v>21</v>
      </c>
      <c r="F29" s="81">
        <v>0.5</v>
      </c>
      <c r="G29" s="81">
        <v>3</v>
      </c>
      <c r="H29" s="81">
        <v>0.5</v>
      </c>
      <c r="I29" s="81">
        <v>0.5</v>
      </c>
      <c r="J29" s="81">
        <v>0.5</v>
      </c>
      <c r="K29" s="81" t="s">
        <v>21</v>
      </c>
      <c r="L29" s="81" t="s">
        <v>21</v>
      </c>
      <c r="M29" s="81">
        <v>3</v>
      </c>
      <c r="N29" s="81">
        <v>3</v>
      </c>
      <c r="O29" s="81">
        <v>0.5</v>
      </c>
      <c r="P29" s="81">
        <v>0.5</v>
      </c>
      <c r="Q29" s="81">
        <v>4</v>
      </c>
      <c r="R29" s="81" t="s">
        <v>68</v>
      </c>
      <c r="S29" s="81">
        <v>3</v>
      </c>
      <c r="T29" s="81">
        <v>0.5</v>
      </c>
      <c r="U29" s="81" t="s">
        <v>21</v>
      </c>
      <c r="V29" s="78" t="s">
        <v>21</v>
      </c>
      <c r="W29" s="81" t="s">
        <v>21</v>
      </c>
      <c r="X29" s="81" t="s">
        <v>21</v>
      </c>
      <c r="Y29" s="81">
        <v>0.5</v>
      </c>
      <c r="Z29" s="81">
        <v>0.5</v>
      </c>
      <c r="AA29" s="81">
        <v>4.5</v>
      </c>
      <c r="AB29" s="81">
        <v>5</v>
      </c>
      <c r="AC29" s="81">
        <v>5</v>
      </c>
      <c r="AD29" s="81">
        <v>0</v>
      </c>
      <c r="AE29" s="81">
        <v>5</v>
      </c>
      <c r="AF29" s="81">
        <v>5</v>
      </c>
      <c r="AG29" s="81">
        <v>5</v>
      </c>
      <c r="AH29" s="81"/>
      <c r="AI29" s="108"/>
      <c r="AJ29" s="109"/>
      <c r="AK29" s="109"/>
      <c r="AL29" s="109"/>
      <c r="AM29" s="109"/>
    </row>
    <row r="30" ht="30" customHeight="1" spans="1:39">
      <c r="A30" s="132">
        <v>2310021</v>
      </c>
      <c r="B30" s="133" t="s">
        <v>395</v>
      </c>
      <c r="C30" s="77" t="s">
        <v>17</v>
      </c>
      <c r="D30" s="78" t="s">
        <v>21</v>
      </c>
      <c r="E30" s="78" t="s">
        <v>21</v>
      </c>
      <c r="F30" s="78">
        <v>4</v>
      </c>
      <c r="G30" s="78">
        <v>4</v>
      </c>
      <c r="H30" s="78">
        <v>4</v>
      </c>
      <c r="I30" s="78">
        <v>4</v>
      </c>
      <c r="J30" s="78">
        <v>4</v>
      </c>
      <c r="K30" s="78" t="s">
        <v>21</v>
      </c>
      <c r="L30" s="78" t="s">
        <v>21</v>
      </c>
      <c r="M30" s="78">
        <v>4</v>
      </c>
      <c r="N30" s="78">
        <v>4</v>
      </c>
      <c r="O30" s="78">
        <v>4</v>
      </c>
      <c r="P30" s="78">
        <v>4</v>
      </c>
      <c r="Q30" s="78">
        <v>4</v>
      </c>
      <c r="R30" s="78">
        <v>4</v>
      </c>
      <c r="S30" s="78">
        <v>4</v>
      </c>
      <c r="T30" s="78">
        <v>4</v>
      </c>
      <c r="U30" s="78">
        <v>4</v>
      </c>
      <c r="V30" s="78" t="s">
        <v>21</v>
      </c>
      <c r="W30" s="78" t="s">
        <v>21</v>
      </c>
      <c r="X30" s="78" t="s">
        <v>21</v>
      </c>
      <c r="Y30" s="78">
        <v>4</v>
      </c>
      <c r="Z30" s="78">
        <v>4</v>
      </c>
      <c r="AA30" s="78">
        <v>0</v>
      </c>
      <c r="AB30" s="78">
        <v>4</v>
      </c>
      <c r="AC30" s="78">
        <v>4</v>
      </c>
      <c r="AD30" s="78">
        <v>4</v>
      </c>
      <c r="AE30" s="78">
        <v>4</v>
      </c>
      <c r="AF30" s="78">
        <v>4</v>
      </c>
      <c r="AG30" s="78">
        <v>4</v>
      </c>
      <c r="AH30" s="78"/>
      <c r="AI30" s="104"/>
      <c r="AJ30" s="105">
        <f t="shared" ref="AJ30" si="29">SUM(D30:F31,I30:M31,P30:T31,W30:AA31,AD30:AH31)/8</f>
        <v>15</v>
      </c>
      <c r="AK30" s="105">
        <f t="shared" ref="AK30" si="30">SUM(D32:F32,I32:M32,P32:T32,W32:AA32,AD32:AH32)/8</f>
        <v>4.75</v>
      </c>
      <c r="AL30" s="105">
        <f t="shared" ref="AL30" si="31">SUM(G30:H32,N30:O32,U30:V32,AB30:AC32)/8</f>
        <v>8.25</v>
      </c>
      <c r="AM30" s="105">
        <f t="shared" ref="AM30" si="32">SUM(D30:AH32)/8+(AI30)/8</f>
        <v>28</v>
      </c>
    </row>
    <row r="31" ht="30" customHeight="1" spans="1:39">
      <c r="A31" s="132">
        <v>2310021</v>
      </c>
      <c r="B31" s="134"/>
      <c r="C31" s="77" t="s">
        <v>18</v>
      </c>
      <c r="D31" s="78" t="s">
        <v>21</v>
      </c>
      <c r="E31" s="78" t="s">
        <v>21</v>
      </c>
      <c r="F31" s="78">
        <v>4</v>
      </c>
      <c r="G31" s="78">
        <v>4</v>
      </c>
      <c r="H31" s="78">
        <v>4</v>
      </c>
      <c r="I31" s="78">
        <v>4</v>
      </c>
      <c r="J31" s="78">
        <v>4</v>
      </c>
      <c r="K31" s="78" t="s">
        <v>21</v>
      </c>
      <c r="L31" s="78" t="s">
        <v>21</v>
      </c>
      <c r="M31" s="78">
        <v>4</v>
      </c>
      <c r="N31" s="78">
        <v>4</v>
      </c>
      <c r="O31" s="78">
        <v>4</v>
      </c>
      <c r="P31" s="78">
        <v>4</v>
      </c>
      <c r="Q31" s="78">
        <v>4</v>
      </c>
      <c r="R31" s="78">
        <v>4</v>
      </c>
      <c r="S31" s="78">
        <v>4</v>
      </c>
      <c r="T31" s="78">
        <v>4</v>
      </c>
      <c r="U31" s="78" t="s">
        <v>21</v>
      </c>
      <c r="V31" s="78" t="s">
        <v>21</v>
      </c>
      <c r="W31" s="78" t="s">
        <v>21</v>
      </c>
      <c r="X31" s="78" t="s">
        <v>21</v>
      </c>
      <c r="Y31" s="78">
        <v>4</v>
      </c>
      <c r="Z31" s="78">
        <v>4</v>
      </c>
      <c r="AA31" s="78">
        <v>0</v>
      </c>
      <c r="AB31" s="78">
        <v>4</v>
      </c>
      <c r="AC31" s="78">
        <v>4</v>
      </c>
      <c r="AD31" s="78">
        <v>4</v>
      </c>
      <c r="AE31" s="78">
        <v>4</v>
      </c>
      <c r="AF31" s="78">
        <v>4</v>
      </c>
      <c r="AG31" s="78">
        <v>4</v>
      </c>
      <c r="AH31" s="78"/>
      <c r="AI31" s="106"/>
      <c r="AJ31" s="107"/>
      <c r="AK31" s="107"/>
      <c r="AL31" s="107"/>
      <c r="AM31" s="107"/>
    </row>
    <row r="32" ht="30" customHeight="1" spans="1:39">
      <c r="A32" s="132">
        <v>2310021</v>
      </c>
      <c r="B32" s="135"/>
      <c r="C32" s="81" t="s">
        <v>10</v>
      </c>
      <c r="D32" s="81" t="s">
        <v>21</v>
      </c>
      <c r="E32" s="81" t="s">
        <v>21</v>
      </c>
      <c r="F32" s="81">
        <v>0.5</v>
      </c>
      <c r="G32" s="81">
        <v>3</v>
      </c>
      <c r="H32" s="81">
        <v>0.5</v>
      </c>
      <c r="I32" s="81">
        <v>0.5</v>
      </c>
      <c r="J32" s="81">
        <v>0.5</v>
      </c>
      <c r="K32" s="81" t="s">
        <v>21</v>
      </c>
      <c r="L32" s="81" t="s">
        <v>21</v>
      </c>
      <c r="M32" s="81">
        <v>3</v>
      </c>
      <c r="N32" s="81">
        <v>3</v>
      </c>
      <c r="O32" s="81">
        <v>0.5</v>
      </c>
      <c r="P32" s="81">
        <v>4</v>
      </c>
      <c r="Q32" s="81">
        <v>4</v>
      </c>
      <c r="R32" s="81">
        <v>4</v>
      </c>
      <c r="S32" s="81">
        <v>4</v>
      </c>
      <c r="T32" s="81">
        <v>0.5</v>
      </c>
      <c r="U32" s="81" t="s">
        <v>21</v>
      </c>
      <c r="V32" s="78" t="s">
        <v>21</v>
      </c>
      <c r="W32" s="81" t="s">
        <v>21</v>
      </c>
      <c r="X32" s="81" t="s">
        <v>21</v>
      </c>
      <c r="Y32" s="81">
        <v>0.5</v>
      </c>
      <c r="Z32" s="81">
        <v>0.5</v>
      </c>
      <c r="AA32" s="81">
        <v>0</v>
      </c>
      <c r="AB32" s="81">
        <v>4</v>
      </c>
      <c r="AC32" s="81">
        <v>3</v>
      </c>
      <c r="AD32" s="81">
        <v>4</v>
      </c>
      <c r="AE32" s="81">
        <v>4</v>
      </c>
      <c r="AF32" s="81">
        <v>4</v>
      </c>
      <c r="AG32" s="81">
        <v>4</v>
      </c>
      <c r="AH32" s="81"/>
      <c r="AI32" s="108"/>
      <c r="AJ32" s="109"/>
      <c r="AK32" s="109"/>
      <c r="AL32" s="109"/>
      <c r="AM32" s="109"/>
    </row>
    <row r="33" ht="30" customHeight="1" spans="1:39">
      <c r="A33" s="132">
        <v>2310037</v>
      </c>
      <c r="B33" s="133" t="s">
        <v>396</v>
      </c>
      <c r="C33" s="77" t="s">
        <v>17</v>
      </c>
      <c r="D33" s="78" t="s">
        <v>21</v>
      </c>
      <c r="E33" s="78" t="s">
        <v>21</v>
      </c>
      <c r="F33" s="78">
        <v>4</v>
      </c>
      <c r="G33" s="78">
        <v>0</v>
      </c>
      <c r="H33" s="78">
        <v>4</v>
      </c>
      <c r="I33" s="78">
        <v>4</v>
      </c>
      <c r="J33" s="78">
        <v>4</v>
      </c>
      <c r="K33" s="78">
        <v>4</v>
      </c>
      <c r="L33" s="78">
        <v>4</v>
      </c>
      <c r="M33" s="78">
        <v>4</v>
      </c>
      <c r="N33" s="78">
        <v>4</v>
      </c>
      <c r="O33" s="78">
        <v>4</v>
      </c>
      <c r="P33" s="78">
        <v>4</v>
      </c>
      <c r="Q33" s="78">
        <v>4</v>
      </c>
      <c r="R33" s="78">
        <v>4</v>
      </c>
      <c r="S33" s="78">
        <v>4</v>
      </c>
      <c r="T33" s="78">
        <v>4</v>
      </c>
      <c r="U33" s="78">
        <v>4</v>
      </c>
      <c r="V33" s="78">
        <v>4</v>
      </c>
      <c r="W33" s="78" t="s">
        <v>21</v>
      </c>
      <c r="X33" s="78" t="s">
        <v>21</v>
      </c>
      <c r="Y33" s="78">
        <v>4</v>
      </c>
      <c r="Z33" s="78">
        <v>4</v>
      </c>
      <c r="AA33" s="78">
        <v>0</v>
      </c>
      <c r="AB33" s="78">
        <v>4</v>
      </c>
      <c r="AC33" s="78">
        <v>4</v>
      </c>
      <c r="AD33" s="78">
        <v>4</v>
      </c>
      <c r="AE33" s="78">
        <v>4</v>
      </c>
      <c r="AF33" s="78">
        <v>4</v>
      </c>
      <c r="AG33" s="78">
        <v>4</v>
      </c>
      <c r="AH33" s="78"/>
      <c r="AI33" s="104"/>
      <c r="AJ33" s="105">
        <f t="shared" ref="AJ33" si="33">SUM(D33:F34,I33:M34,P33:T34,W33:AA34,AD33:AH34)/8</f>
        <v>17.5</v>
      </c>
      <c r="AK33" s="105">
        <f t="shared" ref="AK33" si="34">SUM(D35:F35,I35:M35,P35:T35,W35:AA35,AD35:AH35)/8</f>
        <v>5.625</v>
      </c>
      <c r="AL33" s="105">
        <f t="shared" ref="AL33" si="35">SUM(G33:H35,N33:O35,U33:V35,AB33:AC35)/8</f>
        <v>8.875</v>
      </c>
      <c r="AM33" s="105">
        <f t="shared" ref="AM33" si="36">SUM(D33:AH35)/8+(AI33)/8</f>
        <v>32</v>
      </c>
    </row>
    <row r="34" ht="30" customHeight="1" spans="1:39">
      <c r="A34" s="132">
        <v>2310037</v>
      </c>
      <c r="B34" s="134"/>
      <c r="C34" s="77" t="s">
        <v>18</v>
      </c>
      <c r="D34" s="78" t="s">
        <v>21</v>
      </c>
      <c r="E34" s="78" t="s">
        <v>21</v>
      </c>
      <c r="F34" s="78">
        <v>4</v>
      </c>
      <c r="G34" s="78">
        <v>0</v>
      </c>
      <c r="H34" s="78">
        <v>4</v>
      </c>
      <c r="I34" s="78">
        <v>4</v>
      </c>
      <c r="J34" s="78">
        <v>4</v>
      </c>
      <c r="K34" s="78">
        <v>4</v>
      </c>
      <c r="L34" s="78">
        <v>4</v>
      </c>
      <c r="M34" s="78">
        <v>4</v>
      </c>
      <c r="N34" s="78">
        <v>4</v>
      </c>
      <c r="O34" s="78">
        <v>4</v>
      </c>
      <c r="P34" s="78">
        <v>4</v>
      </c>
      <c r="Q34" s="78">
        <v>4</v>
      </c>
      <c r="R34" s="78">
        <v>4</v>
      </c>
      <c r="S34" s="78">
        <v>4</v>
      </c>
      <c r="T34" s="78">
        <v>4</v>
      </c>
      <c r="U34" s="78">
        <v>4</v>
      </c>
      <c r="V34" s="78">
        <v>4</v>
      </c>
      <c r="W34" s="78" t="s">
        <v>21</v>
      </c>
      <c r="X34" s="78" t="s">
        <v>21</v>
      </c>
      <c r="Y34" s="78">
        <v>4</v>
      </c>
      <c r="Z34" s="78">
        <v>4</v>
      </c>
      <c r="AA34" s="78">
        <v>4</v>
      </c>
      <c r="AB34" s="78">
        <v>4</v>
      </c>
      <c r="AC34" s="78">
        <v>4</v>
      </c>
      <c r="AD34" s="78">
        <v>4</v>
      </c>
      <c r="AE34" s="78">
        <v>4</v>
      </c>
      <c r="AF34" s="78">
        <v>4</v>
      </c>
      <c r="AG34" s="78">
        <v>4</v>
      </c>
      <c r="AH34" s="78"/>
      <c r="AI34" s="106"/>
      <c r="AJ34" s="107"/>
      <c r="AK34" s="107"/>
      <c r="AL34" s="107"/>
      <c r="AM34" s="107"/>
    </row>
    <row r="35" ht="30" customHeight="1" spans="1:39">
      <c r="A35" s="132">
        <v>2310037</v>
      </c>
      <c r="B35" s="135"/>
      <c r="C35" s="81" t="s">
        <v>10</v>
      </c>
      <c r="D35" s="81" t="s">
        <v>21</v>
      </c>
      <c r="E35" s="81" t="s">
        <v>21</v>
      </c>
      <c r="F35" s="81">
        <v>0.5</v>
      </c>
      <c r="G35" s="81">
        <v>0</v>
      </c>
      <c r="H35" s="81">
        <v>0.5</v>
      </c>
      <c r="I35" s="81">
        <v>0.5</v>
      </c>
      <c r="J35" s="81">
        <v>2.5</v>
      </c>
      <c r="K35" s="81">
        <v>2</v>
      </c>
      <c r="L35" s="81">
        <v>0.5</v>
      </c>
      <c r="M35" s="81">
        <v>0.5</v>
      </c>
      <c r="N35" s="81">
        <v>0.5</v>
      </c>
      <c r="O35" s="81">
        <v>0.5</v>
      </c>
      <c r="P35" s="81">
        <v>0.5</v>
      </c>
      <c r="Q35" s="81">
        <v>4</v>
      </c>
      <c r="R35" s="81">
        <v>0.5</v>
      </c>
      <c r="S35" s="81">
        <v>3</v>
      </c>
      <c r="T35" s="81">
        <v>5</v>
      </c>
      <c r="U35" s="81">
        <v>3</v>
      </c>
      <c r="V35" s="78">
        <v>0.5</v>
      </c>
      <c r="W35" s="81" t="s">
        <v>21</v>
      </c>
      <c r="X35" s="81" t="s">
        <v>21</v>
      </c>
      <c r="Y35" s="81">
        <v>0.5</v>
      </c>
      <c r="Z35" s="81">
        <v>0.5</v>
      </c>
      <c r="AA35" s="81">
        <v>4.5</v>
      </c>
      <c r="AB35" s="81">
        <v>5</v>
      </c>
      <c r="AC35" s="81">
        <v>5</v>
      </c>
      <c r="AD35" s="81">
        <v>5</v>
      </c>
      <c r="AE35" s="81">
        <v>5</v>
      </c>
      <c r="AF35" s="81">
        <v>5</v>
      </c>
      <c r="AG35" s="81">
        <v>5</v>
      </c>
      <c r="AH35" s="81"/>
      <c r="AI35" s="108"/>
      <c r="AJ35" s="109"/>
      <c r="AK35" s="109"/>
      <c r="AL35" s="109"/>
      <c r="AM35" s="109"/>
    </row>
    <row r="36" ht="30" customHeight="1" spans="1:39">
      <c r="A36" s="132">
        <v>2310084</v>
      </c>
      <c r="B36" s="133" t="s">
        <v>397</v>
      </c>
      <c r="C36" s="77" t="s">
        <v>17</v>
      </c>
      <c r="D36" s="78" t="s">
        <v>21</v>
      </c>
      <c r="E36" s="78" t="s">
        <v>21</v>
      </c>
      <c r="F36" s="78">
        <v>0</v>
      </c>
      <c r="G36" s="78">
        <v>4</v>
      </c>
      <c r="H36" s="78">
        <v>4</v>
      </c>
      <c r="I36" s="78">
        <v>4</v>
      </c>
      <c r="J36" s="78">
        <v>4</v>
      </c>
      <c r="K36" s="78" t="s">
        <v>21</v>
      </c>
      <c r="L36" s="78" t="s">
        <v>21</v>
      </c>
      <c r="M36" s="78">
        <v>4</v>
      </c>
      <c r="N36" s="78">
        <v>4</v>
      </c>
      <c r="O36" s="78">
        <v>4</v>
      </c>
      <c r="P36" s="78">
        <v>4</v>
      </c>
      <c r="Q36" s="78">
        <v>4</v>
      </c>
      <c r="R36" s="78">
        <v>4</v>
      </c>
      <c r="S36" s="78">
        <v>4</v>
      </c>
      <c r="T36" s="78">
        <v>4</v>
      </c>
      <c r="U36" s="78">
        <v>4</v>
      </c>
      <c r="V36" s="78" t="s">
        <v>21</v>
      </c>
      <c r="W36" s="78" t="s">
        <v>21</v>
      </c>
      <c r="X36" s="78" t="s">
        <v>21</v>
      </c>
      <c r="Y36" s="78">
        <v>4</v>
      </c>
      <c r="Z36" s="78">
        <v>4</v>
      </c>
      <c r="AA36" s="78">
        <v>4</v>
      </c>
      <c r="AB36" s="78">
        <v>4</v>
      </c>
      <c r="AC36" s="78">
        <v>4</v>
      </c>
      <c r="AD36" s="78">
        <v>4</v>
      </c>
      <c r="AE36" s="78">
        <v>4</v>
      </c>
      <c r="AF36" s="78">
        <v>4</v>
      </c>
      <c r="AG36" s="78">
        <v>4</v>
      </c>
      <c r="AH36" s="78"/>
      <c r="AI36" s="104"/>
      <c r="AJ36" s="105">
        <f t="shared" ref="AJ36" si="37">SUM(D36:F37,I36:M37,P36:T37,W36:AA37,AD36:AH37)/8</f>
        <v>15</v>
      </c>
      <c r="AK36" s="105">
        <f t="shared" ref="AK36" si="38">SUM(D38:F38,I38:M38,P38:T38,W38:AA38,AD38:AH38)/8</f>
        <v>4.9375</v>
      </c>
      <c r="AL36" s="105">
        <f t="shared" ref="AL36" si="39">SUM(G36:H38,N36:O38,U36:V38,AB36:AC38)/8</f>
        <v>7.5</v>
      </c>
      <c r="AM36" s="105">
        <f t="shared" ref="AM36" si="40">SUM(D36:AH38)/8+(AI36)/8</f>
        <v>27.4375</v>
      </c>
    </row>
    <row r="37" ht="30" customHeight="1" spans="1:39">
      <c r="A37" s="132">
        <v>2310084</v>
      </c>
      <c r="B37" s="134"/>
      <c r="C37" s="77" t="s">
        <v>18</v>
      </c>
      <c r="D37" s="78" t="s">
        <v>21</v>
      </c>
      <c r="E37" s="78" t="s">
        <v>21</v>
      </c>
      <c r="F37" s="78">
        <v>0</v>
      </c>
      <c r="G37" s="78">
        <v>4</v>
      </c>
      <c r="H37" s="78">
        <v>4</v>
      </c>
      <c r="I37" s="78">
        <v>4</v>
      </c>
      <c r="J37" s="78">
        <v>4</v>
      </c>
      <c r="K37" s="78" t="s">
        <v>21</v>
      </c>
      <c r="L37" s="78" t="s">
        <v>21</v>
      </c>
      <c r="M37" s="78">
        <v>4</v>
      </c>
      <c r="N37" s="78">
        <v>4</v>
      </c>
      <c r="O37" s="78">
        <v>4</v>
      </c>
      <c r="P37" s="78">
        <v>4</v>
      </c>
      <c r="Q37" s="78">
        <v>4</v>
      </c>
      <c r="R37" s="78">
        <v>4</v>
      </c>
      <c r="S37" s="78">
        <v>4</v>
      </c>
      <c r="T37" s="78">
        <v>4</v>
      </c>
      <c r="U37" s="78" t="s">
        <v>21</v>
      </c>
      <c r="V37" s="78" t="s">
        <v>21</v>
      </c>
      <c r="W37" s="78" t="s">
        <v>21</v>
      </c>
      <c r="X37" s="78" t="s">
        <v>21</v>
      </c>
      <c r="Y37" s="78">
        <v>4</v>
      </c>
      <c r="Z37" s="78">
        <v>4</v>
      </c>
      <c r="AA37" s="78">
        <v>4</v>
      </c>
      <c r="AB37" s="78">
        <v>4</v>
      </c>
      <c r="AC37" s="78">
        <v>4</v>
      </c>
      <c r="AD37" s="78">
        <v>4</v>
      </c>
      <c r="AE37" s="78">
        <v>4</v>
      </c>
      <c r="AF37" s="78">
        <v>4</v>
      </c>
      <c r="AG37" s="78">
        <v>4</v>
      </c>
      <c r="AH37" s="78"/>
      <c r="AI37" s="106"/>
      <c r="AJ37" s="107"/>
      <c r="AK37" s="107"/>
      <c r="AL37" s="107"/>
      <c r="AM37" s="107"/>
    </row>
    <row r="38" ht="30" customHeight="1" spans="1:39">
      <c r="A38" s="132">
        <v>2310084</v>
      </c>
      <c r="B38" s="135"/>
      <c r="C38" s="81" t="s">
        <v>10</v>
      </c>
      <c r="D38" s="81" t="s">
        <v>21</v>
      </c>
      <c r="E38" s="81" t="s">
        <v>21</v>
      </c>
      <c r="F38" s="81">
        <v>0</v>
      </c>
      <c r="G38" s="81">
        <v>3</v>
      </c>
      <c r="H38" s="81">
        <v>0.5</v>
      </c>
      <c r="I38" s="81">
        <v>0.5</v>
      </c>
      <c r="J38" s="81">
        <v>2.5</v>
      </c>
      <c r="K38" s="81" t="s">
        <v>21</v>
      </c>
      <c r="L38" s="81" t="s">
        <v>21</v>
      </c>
      <c r="M38" s="81">
        <v>3</v>
      </c>
      <c r="N38" s="81">
        <v>3</v>
      </c>
      <c r="O38" s="81">
        <v>0.5</v>
      </c>
      <c r="P38" s="81">
        <v>0.5</v>
      </c>
      <c r="Q38" s="81">
        <v>4</v>
      </c>
      <c r="R38" s="81">
        <v>4</v>
      </c>
      <c r="S38" s="81">
        <v>3</v>
      </c>
      <c r="T38" s="81">
        <v>0.5</v>
      </c>
      <c r="U38" s="81" t="s">
        <v>21</v>
      </c>
      <c r="V38" s="78" t="s">
        <v>21</v>
      </c>
      <c r="W38" s="81" t="s">
        <v>21</v>
      </c>
      <c r="X38" s="81" t="s">
        <v>21</v>
      </c>
      <c r="Y38" s="81">
        <v>0.5</v>
      </c>
      <c r="Z38" s="81">
        <v>0.5</v>
      </c>
      <c r="AA38" s="81">
        <v>0.5</v>
      </c>
      <c r="AB38" s="81">
        <v>0.5</v>
      </c>
      <c r="AC38" s="81">
        <v>0.5</v>
      </c>
      <c r="AD38" s="81">
        <v>5</v>
      </c>
      <c r="AE38" s="81">
        <v>5</v>
      </c>
      <c r="AF38" s="81">
        <v>5</v>
      </c>
      <c r="AG38" s="81">
        <v>5</v>
      </c>
      <c r="AH38" s="81"/>
      <c r="AI38" s="108"/>
      <c r="AJ38" s="109"/>
      <c r="AK38" s="109"/>
      <c r="AL38" s="109"/>
      <c r="AM38" s="109"/>
    </row>
    <row r="39" ht="30" customHeight="1" spans="1:39">
      <c r="A39" s="132">
        <v>2310083</v>
      </c>
      <c r="B39" s="133" t="s">
        <v>398</v>
      </c>
      <c r="C39" s="77" t="s">
        <v>17</v>
      </c>
      <c r="D39" s="78">
        <v>4</v>
      </c>
      <c r="E39" s="78" t="s">
        <v>21</v>
      </c>
      <c r="F39" s="78">
        <v>4</v>
      </c>
      <c r="G39" s="78">
        <v>4</v>
      </c>
      <c r="H39" s="78">
        <v>4</v>
      </c>
      <c r="I39" s="78">
        <v>4</v>
      </c>
      <c r="J39" s="78">
        <v>4</v>
      </c>
      <c r="K39" s="78" t="s">
        <v>21</v>
      </c>
      <c r="L39" s="78">
        <v>4</v>
      </c>
      <c r="M39" s="78">
        <v>4</v>
      </c>
      <c r="N39" s="78">
        <v>4</v>
      </c>
      <c r="O39" s="78">
        <v>4</v>
      </c>
      <c r="P39" s="78">
        <v>4</v>
      </c>
      <c r="Q39" s="78">
        <v>4</v>
      </c>
      <c r="R39" s="78">
        <v>4</v>
      </c>
      <c r="S39" s="78">
        <v>4</v>
      </c>
      <c r="T39" s="78">
        <v>4</v>
      </c>
      <c r="U39" s="78">
        <v>4</v>
      </c>
      <c r="V39" s="78" t="s">
        <v>21</v>
      </c>
      <c r="W39" s="78">
        <v>4</v>
      </c>
      <c r="X39" s="78" t="s">
        <v>21</v>
      </c>
      <c r="Y39" s="78">
        <v>4</v>
      </c>
      <c r="Z39" s="78">
        <v>4</v>
      </c>
      <c r="AA39" s="78">
        <v>4</v>
      </c>
      <c r="AB39" s="78">
        <v>4</v>
      </c>
      <c r="AC39" s="78">
        <v>4</v>
      </c>
      <c r="AD39" s="78">
        <v>4</v>
      </c>
      <c r="AE39" s="78">
        <v>4</v>
      </c>
      <c r="AF39" s="78">
        <v>0</v>
      </c>
      <c r="AG39" s="78">
        <v>0</v>
      </c>
      <c r="AH39" s="78"/>
      <c r="AI39" s="104"/>
      <c r="AJ39" s="105">
        <f t="shared" ref="AJ39" si="41">SUM(D39:F40,I39:M40,P39:T40,W39:AA40,AD39:AH40)/8</f>
        <v>17.5</v>
      </c>
      <c r="AK39" s="105">
        <f t="shared" ref="AK39" si="42">SUM(D41:F41,I41:M41,P41:T41,W41:AA41,AD41:AH41)/8</f>
        <v>4.25</v>
      </c>
      <c r="AL39" s="105">
        <f t="shared" ref="AL39" si="43">SUM(G39:H41,N39:O41,U39:V41,AB39:AC41)/8</f>
        <v>9.875</v>
      </c>
      <c r="AM39" s="105">
        <f t="shared" ref="AM39" si="44">SUM(D39:AH41)/8+(AI39)/8</f>
        <v>31.625</v>
      </c>
    </row>
    <row r="40" ht="30" customHeight="1" spans="1:39">
      <c r="A40" s="132">
        <v>2310083</v>
      </c>
      <c r="B40" s="134"/>
      <c r="C40" s="77" t="s">
        <v>18</v>
      </c>
      <c r="D40" s="78">
        <v>4</v>
      </c>
      <c r="E40" s="78">
        <v>4</v>
      </c>
      <c r="F40" s="78">
        <v>4</v>
      </c>
      <c r="G40" s="78">
        <v>4</v>
      </c>
      <c r="H40" s="78">
        <v>4</v>
      </c>
      <c r="I40" s="78">
        <v>4</v>
      </c>
      <c r="J40" s="78">
        <v>4</v>
      </c>
      <c r="K40" s="78" t="s">
        <v>21</v>
      </c>
      <c r="L40" s="78">
        <v>4</v>
      </c>
      <c r="M40" s="78">
        <v>4</v>
      </c>
      <c r="N40" s="78">
        <v>4</v>
      </c>
      <c r="O40" s="78">
        <v>4</v>
      </c>
      <c r="P40" s="78">
        <v>4</v>
      </c>
      <c r="Q40" s="78">
        <v>4</v>
      </c>
      <c r="R40" s="78">
        <v>4</v>
      </c>
      <c r="S40" s="78">
        <v>4</v>
      </c>
      <c r="T40" s="78">
        <v>4</v>
      </c>
      <c r="U40" s="78" t="s">
        <v>21</v>
      </c>
      <c r="V40" s="78">
        <v>4</v>
      </c>
      <c r="W40" s="78">
        <v>4</v>
      </c>
      <c r="X40" s="78" t="s">
        <v>21</v>
      </c>
      <c r="Y40" s="78">
        <v>4</v>
      </c>
      <c r="Z40" s="78">
        <v>4</v>
      </c>
      <c r="AA40" s="78">
        <v>4</v>
      </c>
      <c r="AB40" s="78">
        <v>4</v>
      </c>
      <c r="AC40" s="78">
        <v>4</v>
      </c>
      <c r="AD40" s="78">
        <v>4</v>
      </c>
      <c r="AE40" s="78">
        <v>4</v>
      </c>
      <c r="AF40" s="78">
        <v>0</v>
      </c>
      <c r="AG40" s="78">
        <v>0</v>
      </c>
      <c r="AH40" s="78"/>
      <c r="AI40" s="106"/>
      <c r="AJ40" s="107"/>
      <c r="AK40" s="107"/>
      <c r="AL40" s="107"/>
      <c r="AM40" s="107"/>
    </row>
    <row r="41" ht="30" customHeight="1" spans="1:39">
      <c r="A41" s="132">
        <v>2310083</v>
      </c>
      <c r="B41" s="135"/>
      <c r="C41" s="81" t="s">
        <v>10</v>
      </c>
      <c r="D41" s="81">
        <v>0.5</v>
      </c>
      <c r="E41" s="81">
        <v>0.5</v>
      </c>
      <c r="F41" s="81">
        <v>0.5</v>
      </c>
      <c r="G41" s="81">
        <v>3</v>
      </c>
      <c r="H41" s="81">
        <v>0.5</v>
      </c>
      <c r="I41" s="81">
        <v>0.5</v>
      </c>
      <c r="J41" s="81">
        <v>0.5</v>
      </c>
      <c r="K41" s="81" t="s">
        <v>21</v>
      </c>
      <c r="L41" s="81">
        <v>0.5</v>
      </c>
      <c r="M41" s="81">
        <v>3</v>
      </c>
      <c r="N41" s="81">
        <v>3</v>
      </c>
      <c r="O41" s="81">
        <v>5</v>
      </c>
      <c r="P41" s="81">
        <v>6</v>
      </c>
      <c r="Q41" s="81">
        <v>4</v>
      </c>
      <c r="R41" s="81">
        <v>4.5</v>
      </c>
      <c r="S41" s="81">
        <v>3</v>
      </c>
      <c r="T41" s="81">
        <v>0.5</v>
      </c>
      <c r="U41" s="81" t="s">
        <v>21</v>
      </c>
      <c r="V41" s="78">
        <v>0.5</v>
      </c>
      <c r="W41" s="81">
        <v>0.5</v>
      </c>
      <c r="X41" s="81" t="s">
        <v>21</v>
      </c>
      <c r="Y41" s="81">
        <v>0.5</v>
      </c>
      <c r="Z41" s="81">
        <v>3</v>
      </c>
      <c r="AA41" s="81">
        <v>0.5</v>
      </c>
      <c r="AB41" s="81">
        <v>6</v>
      </c>
      <c r="AC41" s="81">
        <v>5</v>
      </c>
      <c r="AD41" s="81">
        <v>5</v>
      </c>
      <c r="AE41" s="81">
        <v>0.5</v>
      </c>
      <c r="AF41" s="81">
        <v>0</v>
      </c>
      <c r="AG41" s="81">
        <v>0</v>
      </c>
      <c r="AH41" s="81"/>
      <c r="AI41" s="108"/>
      <c r="AJ41" s="109"/>
      <c r="AK41" s="109"/>
      <c r="AL41" s="109"/>
      <c r="AM41" s="109"/>
    </row>
    <row r="42" ht="30" customHeight="1" spans="1:39">
      <c r="A42" s="132">
        <v>2310112</v>
      </c>
      <c r="B42" s="133" t="s">
        <v>399</v>
      </c>
      <c r="C42" s="77" t="s">
        <v>17</v>
      </c>
      <c r="D42" s="78" t="s">
        <v>21</v>
      </c>
      <c r="E42" s="78" t="s">
        <v>21</v>
      </c>
      <c r="F42" s="78">
        <v>4</v>
      </c>
      <c r="G42" s="78">
        <v>4</v>
      </c>
      <c r="H42" s="78">
        <v>3.5</v>
      </c>
      <c r="I42" s="78">
        <v>4</v>
      </c>
      <c r="J42" s="78">
        <v>4</v>
      </c>
      <c r="K42" s="78" t="s">
        <v>21</v>
      </c>
      <c r="L42" s="78" t="s">
        <v>21</v>
      </c>
      <c r="M42" s="78">
        <v>4</v>
      </c>
      <c r="N42" s="78">
        <v>4</v>
      </c>
      <c r="O42" s="78">
        <v>4</v>
      </c>
      <c r="P42" s="78">
        <v>4</v>
      </c>
      <c r="Q42" s="78">
        <v>4</v>
      </c>
      <c r="R42" s="78">
        <v>4</v>
      </c>
      <c r="S42" s="78">
        <v>4</v>
      </c>
      <c r="T42" s="78">
        <v>4</v>
      </c>
      <c r="U42" s="78">
        <v>4</v>
      </c>
      <c r="V42" s="78" t="s">
        <v>21</v>
      </c>
      <c r="W42" s="78" t="s">
        <v>21</v>
      </c>
      <c r="X42" s="78" t="s">
        <v>21</v>
      </c>
      <c r="Y42" s="78">
        <v>4</v>
      </c>
      <c r="Z42" s="78">
        <v>4</v>
      </c>
      <c r="AA42" s="78">
        <v>4</v>
      </c>
      <c r="AB42" s="78">
        <v>4</v>
      </c>
      <c r="AC42" s="78">
        <v>4</v>
      </c>
      <c r="AD42" s="78">
        <v>4</v>
      </c>
      <c r="AE42" s="78">
        <v>4</v>
      </c>
      <c r="AF42" s="78">
        <v>4</v>
      </c>
      <c r="AG42" s="78">
        <v>4</v>
      </c>
      <c r="AH42" s="78"/>
      <c r="AI42" s="104"/>
      <c r="AJ42" s="105">
        <f t="shared" ref="AJ42" si="45">SUM(D42:F43,I42:M43,P42:T43,W42:AA43,AD42:AH43)/8</f>
        <v>16.125</v>
      </c>
      <c r="AK42" s="105">
        <f t="shared" ref="AK42" si="46">SUM(D44:F44,I44:M44,P44:T44,W44:AA44,AD44:AH44)/8</f>
        <v>3.6875</v>
      </c>
      <c r="AL42" s="105">
        <f t="shared" ref="AL42" si="47">SUM(G42:H44,N42:O44,U42:V44,AB42:AC44)/8</f>
        <v>8.1875</v>
      </c>
      <c r="AM42" s="105">
        <f t="shared" ref="AM42" si="48">SUM(D42:AH44)/8+(AI42)/8</f>
        <v>28</v>
      </c>
    </row>
    <row r="43" ht="30" customHeight="1" spans="1:39">
      <c r="A43" s="132">
        <v>2310112</v>
      </c>
      <c r="B43" s="134"/>
      <c r="C43" s="77" t="s">
        <v>18</v>
      </c>
      <c r="D43" s="78">
        <v>1</v>
      </c>
      <c r="E43" s="78">
        <v>4</v>
      </c>
      <c r="F43" s="78">
        <v>4</v>
      </c>
      <c r="G43" s="78">
        <v>4</v>
      </c>
      <c r="H43" s="78">
        <v>4</v>
      </c>
      <c r="I43" s="78">
        <v>4</v>
      </c>
      <c r="J43" s="78">
        <v>4</v>
      </c>
      <c r="K43" s="78" t="s">
        <v>21</v>
      </c>
      <c r="L43" s="78" t="s">
        <v>21</v>
      </c>
      <c r="M43" s="78">
        <v>4</v>
      </c>
      <c r="N43" s="78">
        <v>4</v>
      </c>
      <c r="O43" s="78">
        <v>4</v>
      </c>
      <c r="P43" s="78">
        <v>4</v>
      </c>
      <c r="Q43" s="78">
        <v>4</v>
      </c>
      <c r="R43" s="78">
        <v>4</v>
      </c>
      <c r="S43" s="78">
        <v>0</v>
      </c>
      <c r="T43" s="78">
        <v>4</v>
      </c>
      <c r="U43" s="78" t="s">
        <v>21</v>
      </c>
      <c r="V43" s="78" t="s">
        <v>21</v>
      </c>
      <c r="W43" s="78" t="s">
        <v>21</v>
      </c>
      <c r="X43" s="78" t="s">
        <v>21</v>
      </c>
      <c r="Y43" s="78">
        <v>4</v>
      </c>
      <c r="Z43" s="78">
        <v>4</v>
      </c>
      <c r="AA43" s="78">
        <v>4</v>
      </c>
      <c r="AB43" s="78">
        <v>4</v>
      </c>
      <c r="AC43" s="78">
        <v>4</v>
      </c>
      <c r="AD43" s="78">
        <v>4</v>
      </c>
      <c r="AE43" s="78">
        <v>4</v>
      </c>
      <c r="AF43" s="78">
        <v>4</v>
      </c>
      <c r="AG43" s="78">
        <v>4</v>
      </c>
      <c r="AH43" s="78"/>
      <c r="AI43" s="106"/>
      <c r="AJ43" s="107"/>
      <c r="AK43" s="107"/>
      <c r="AL43" s="107"/>
      <c r="AM43" s="107"/>
    </row>
    <row r="44" ht="30" customHeight="1" spans="1:39">
      <c r="A44" s="132">
        <v>2310112</v>
      </c>
      <c r="B44" s="135"/>
      <c r="C44" s="81" t="s">
        <v>10</v>
      </c>
      <c r="D44" s="81" t="s">
        <v>21</v>
      </c>
      <c r="E44" s="81">
        <v>0.5</v>
      </c>
      <c r="F44" s="81">
        <v>0.5</v>
      </c>
      <c r="G44" s="81">
        <v>3</v>
      </c>
      <c r="H44" s="81">
        <v>0.5</v>
      </c>
      <c r="I44" s="81">
        <v>0.5</v>
      </c>
      <c r="J44" s="81">
        <v>2</v>
      </c>
      <c r="K44" s="81" t="s">
        <v>21</v>
      </c>
      <c r="L44" s="81" t="s">
        <v>21</v>
      </c>
      <c r="M44" s="81">
        <v>3</v>
      </c>
      <c r="N44" s="81">
        <v>3</v>
      </c>
      <c r="O44" s="81">
        <v>0.5</v>
      </c>
      <c r="P44" s="81">
        <v>0.5</v>
      </c>
      <c r="Q44" s="81">
        <v>4</v>
      </c>
      <c r="R44" s="81">
        <v>4</v>
      </c>
      <c r="S44" s="81">
        <v>0</v>
      </c>
      <c r="T44" s="81">
        <v>0.5</v>
      </c>
      <c r="U44" s="81" t="s">
        <v>21</v>
      </c>
      <c r="V44" s="78" t="s">
        <v>21</v>
      </c>
      <c r="W44" s="81" t="s">
        <v>21</v>
      </c>
      <c r="X44" s="81" t="s">
        <v>21</v>
      </c>
      <c r="Y44" s="81">
        <v>0.5</v>
      </c>
      <c r="Z44" s="81">
        <v>0.5</v>
      </c>
      <c r="AA44" s="81">
        <v>0.5</v>
      </c>
      <c r="AB44" s="81">
        <v>4</v>
      </c>
      <c r="AC44" s="81">
        <v>3</v>
      </c>
      <c r="AD44" s="81">
        <v>4</v>
      </c>
      <c r="AE44" s="81">
        <v>3</v>
      </c>
      <c r="AF44" s="81">
        <v>5</v>
      </c>
      <c r="AG44" s="81">
        <v>0.5</v>
      </c>
      <c r="AH44" s="81"/>
      <c r="AI44" s="108"/>
      <c r="AJ44" s="109"/>
      <c r="AK44" s="109"/>
      <c r="AL44" s="109"/>
      <c r="AM44" s="109"/>
    </row>
    <row r="45" ht="30" customHeight="1" spans="1:39">
      <c r="A45" s="132">
        <v>2310211</v>
      </c>
      <c r="B45" s="133" t="s">
        <v>400</v>
      </c>
      <c r="C45" s="77" t="s">
        <v>17</v>
      </c>
      <c r="D45" s="78" t="s">
        <v>21</v>
      </c>
      <c r="E45" s="78" t="s">
        <v>21</v>
      </c>
      <c r="F45" s="78">
        <v>4</v>
      </c>
      <c r="G45" s="78">
        <v>4</v>
      </c>
      <c r="H45" s="78">
        <v>4</v>
      </c>
      <c r="I45" s="78">
        <v>4</v>
      </c>
      <c r="J45" s="78">
        <v>4</v>
      </c>
      <c r="K45" s="78" t="s">
        <v>21</v>
      </c>
      <c r="L45" s="78" t="s">
        <v>21</v>
      </c>
      <c r="M45" s="78">
        <v>4</v>
      </c>
      <c r="N45" s="78">
        <v>4</v>
      </c>
      <c r="O45" s="78">
        <v>4</v>
      </c>
      <c r="P45" s="78">
        <v>4</v>
      </c>
      <c r="Q45" s="78">
        <v>4</v>
      </c>
      <c r="R45" s="78">
        <v>4</v>
      </c>
      <c r="S45" s="78">
        <v>4</v>
      </c>
      <c r="T45" s="78">
        <v>4</v>
      </c>
      <c r="U45" s="78">
        <v>4</v>
      </c>
      <c r="V45" s="78" t="s">
        <v>21</v>
      </c>
      <c r="W45" s="78" t="s">
        <v>21</v>
      </c>
      <c r="X45" s="78" t="s">
        <v>21</v>
      </c>
      <c r="Y45" s="78">
        <v>4</v>
      </c>
      <c r="Z45" s="78">
        <v>4</v>
      </c>
      <c r="AA45" s="78">
        <v>0</v>
      </c>
      <c r="AB45" s="78">
        <v>4</v>
      </c>
      <c r="AC45" s="78">
        <v>4</v>
      </c>
      <c r="AD45" s="78">
        <v>4</v>
      </c>
      <c r="AE45" s="78">
        <v>4</v>
      </c>
      <c r="AF45" s="78">
        <v>4</v>
      </c>
      <c r="AG45" s="78">
        <v>4</v>
      </c>
      <c r="AH45" s="78"/>
      <c r="AI45" s="104"/>
      <c r="AJ45" s="105">
        <f t="shared" ref="AJ45" si="49">SUM(D45:F46,I45:M46,P45:T46,W45:AA46,AD45:AH46)/8</f>
        <v>15.5</v>
      </c>
      <c r="AK45" s="105">
        <f t="shared" ref="AK45" si="50">SUM(D47:F47,I47:M47,P47:T47,W47:AA47,AD47:AH47)/8</f>
        <v>4.9375</v>
      </c>
      <c r="AL45" s="105">
        <f t="shared" ref="AL45" si="51">SUM(G45:H47,N45:O47,U45:V47,AB45:AC47)/8</f>
        <v>7.5</v>
      </c>
      <c r="AM45" s="105">
        <f t="shared" ref="AM45" si="52">SUM(D45:AH47)/8+(AI45)/8</f>
        <v>27.9375</v>
      </c>
    </row>
    <row r="46" ht="30" customHeight="1" spans="1:39">
      <c r="A46" s="132">
        <v>2310211</v>
      </c>
      <c r="B46" s="134"/>
      <c r="C46" s="77" t="s">
        <v>18</v>
      </c>
      <c r="D46" s="78" t="s">
        <v>21</v>
      </c>
      <c r="E46" s="78">
        <v>4</v>
      </c>
      <c r="F46" s="78">
        <v>4</v>
      </c>
      <c r="G46" s="78">
        <v>4</v>
      </c>
      <c r="H46" s="78">
        <v>4</v>
      </c>
      <c r="I46" s="78">
        <v>4</v>
      </c>
      <c r="J46" s="78">
        <v>4</v>
      </c>
      <c r="K46" s="78" t="s">
        <v>21</v>
      </c>
      <c r="L46" s="78" t="s">
        <v>21</v>
      </c>
      <c r="M46" s="78">
        <v>4</v>
      </c>
      <c r="N46" s="78">
        <v>4</v>
      </c>
      <c r="O46" s="78">
        <v>4</v>
      </c>
      <c r="P46" s="78">
        <v>4</v>
      </c>
      <c r="Q46" s="78">
        <v>4</v>
      </c>
      <c r="R46" s="78">
        <v>4</v>
      </c>
      <c r="S46" s="78">
        <v>4</v>
      </c>
      <c r="T46" s="78">
        <v>4</v>
      </c>
      <c r="U46" s="78" t="s">
        <v>21</v>
      </c>
      <c r="V46" s="78" t="s">
        <v>21</v>
      </c>
      <c r="W46" s="78" t="s">
        <v>21</v>
      </c>
      <c r="X46" s="78" t="s">
        <v>21</v>
      </c>
      <c r="Y46" s="78">
        <v>4</v>
      </c>
      <c r="Z46" s="78">
        <v>4</v>
      </c>
      <c r="AA46" s="78">
        <v>0</v>
      </c>
      <c r="AB46" s="78">
        <v>4</v>
      </c>
      <c r="AC46" s="78">
        <v>4</v>
      </c>
      <c r="AD46" s="78">
        <v>4</v>
      </c>
      <c r="AE46" s="78">
        <v>4</v>
      </c>
      <c r="AF46" s="78">
        <v>4</v>
      </c>
      <c r="AG46" s="78">
        <v>4</v>
      </c>
      <c r="AH46" s="78"/>
      <c r="AI46" s="106"/>
      <c r="AJ46" s="107"/>
      <c r="AK46" s="107"/>
      <c r="AL46" s="107"/>
      <c r="AM46" s="107"/>
    </row>
    <row r="47" ht="30" customHeight="1" spans="1:39">
      <c r="A47" s="132">
        <v>2310211</v>
      </c>
      <c r="B47" s="135"/>
      <c r="C47" s="81" t="s">
        <v>10</v>
      </c>
      <c r="D47" s="81" t="s">
        <v>21</v>
      </c>
      <c r="E47" s="81">
        <v>0.5</v>
      </c>
      <c r="F47" s="81">
        <v>0.5</v>
      </c>
      <c r="G47" s="81">
        <v>3</v>
      </c>
      <c r="H47" s="81">
        <v>0.5</v>
      </c>
      <c r="I47" s="81">
        <v>0.5</v>
      </c>
      <c r="J47" s="81">
        <v>2</v>
      </c>
      <c r="K47" s="81" t="s">
        <v>21</v>
      </c>
      <c r="L47" s="81" t="s">
        <v>21</v>
      </c>
      <c r="M47" s="81">
        <v>3</v>
      </c>
      <c r="N47" s="81">
        <v>3</v>
      </c>
      <c r="O47" s="81">
        <v>0.5</v>
      </c>
      <c r="P47" s="81">
        <v>0.5</v>
      </c>
      <c r="Q47" s="81">
        <v>4</v>
      </c>
      <c r="R47" s="81">
        <v>4</v>
      </c>
      <c r="S47" s="81">
        <v>3</v>
      </c>
      <c r="T47" s="81">
        <v>0.5</v>
      </c>
      <c r="U47" s="81" t="s">
        <v>21</v>
      </c>
      <c r="V47" s="78" t="s">
        <v>21</v>
      </c>
      <c r="W47" s="81" t="s">
        <v>21</v>
      </c>
      <c r="X47" s="81" t="s">
        <v>21</v>
      </c>
      <c r="Y47" s="81">
        <v>0.5</v>
      </c>
      <c r="Z47" s="81">
        <v>0.5</v>
      </c>
      <c r="AA47" s="81">
        <v>0</v>
      </c>
      <c r="AB47" s="81">
        <v>0.5</v>
      </c>
      <c r="AC47" s="81">
        <v>0.5</v>
      </c>
      <c r="AD47" s="81">
        <v>5</v>
      </c>
      <c r="AE47" s="81">
        <v>5</v>
      </c>
      <c r="AF47" s="81">
        <v>5</v>
      </c>
      <c r="AG47" s="81">
        <v>5</v>
      </c>
      <c r="AH47" s="81"/>
      <c r="AI47" s="108"/>
      <c r="AJ47" s="109"/>
      <c r="AK47" s="109"/>
      <c r="AL47" s="109"/>
      <c r="AM47" s="109"/>
    </row>
    <row r="48" ht="30" customHeight="1" spans="1:39">
      <c r="A48" s="132">
        <v>2310192</v>
      </c>
      <c r="B48" s="133" t="s">
        <v>401</v>
      </c>
      <c r="C48" s="77" t="s">
        <v>17</v>
      </c>
      <c r="D48" s="78" t="s">
        <v>21</v>
      </c>
      <c r="E48" s="78" t="s">
        <v>21</v>
      </c>
      <c r="F48" s="78">
        <v>4</v>
      </c>
      <c r="G48" s="78">
        <v>4</v>
      </c>
      <c r="H48" s="78">
        <v>4</v>
      </c>
      <c r="I48" s="78">
        <v>4</v>
      </c>
      <c r="J48" s="78">
        <v>4</v>
      </c>
      <c r="K48" s="78" t="s">
        <v>21</v>
      </c>
      <c r="L48" s="78" t="s">
        <v>21</v>
      </c>
      <c r="M48" s="78">
        <v>4</v>
      </c>
      <c r="N48" s="78">
        <v>4</v>
      </c>
      <c r="O48" s="78">
        <v>4</v>
      </c>
      <c r="P48" s="78">
        <v>4</v>
      </c>
      <c r="Q48" s="78">
        <v>4</v>
      </c>
      <c r="R48" s="78">
        <v>4</v>
      </c>
      <c r="S48" s="78">
        <v>4</v>
      </c>
      <c r="T48" s="78">
        <v>4</v>
      </c>
      <c r="U48" s="78">
        <v>4</v>
      </c>
      <c r="V48" s="78" t="s">
        <v>21</v>
      </c>
      <c r="W48" s="78" t="s">
        <v>21</v>
      </c>
      <c r="X48" s="78" t="s">
        <v>21</v>
      </c>
      <c r="Y48" s="78">
        <v>4</v>
      </c>
      <c r="Z48" s="78">
        <v>4</v>
      </c>
      <c r="AA48" s="78">
        <v>4</v>
      </c>
      <c r="AB48" s="78">
        <v>4</v>
      </c>
      <c r="AC48" s="78" t="s">
        <v>21</v>
      </c>
      <c r="AD48" s="78">
        <v>4</v>
      </c>
      <c r="AE48" s="78">
        <v>4</v>
      </c>
      <c r="AF48" s="78">
        <v>4</v>
      </c>
      <c r="AG48" s="78">
        <v>4</v>
      </c>
      <c r="AH48" s="78"/>
      <c r="AI48" s="104"/>
      <c r="AJ48" s="105">
        <f t="shared" ref="AJ48" si="53">SUM(D48:F49,I48:M49,P48:T49,W48:AA49,AD48:AH49)/8</f>
        <v>16</v>
      </c>
      <c r="AK48" s="105">
        <f t="shared" ref="AK48" si="54">SUM(D50:F50,I50:M50,P50:T50,W50:AA50,AD50:AH50)/8</f>
        <v>7.25</v>
      </c>
      <c r="AL48" s="105">
        <f t="shared" ref="AL48" si="55">SUM(G48:H50,N48:O50,U48:V50,AB48:AC50)/8</f>
        <v>7.125</v>
      </c>
      <c r="AM48" s="105">
        <f t="shared" ref="AM48" si="56">SUM(D48:AH50)/8+(AI48)/8</f>
        <v>30.375</v>
      </c>
    </row>
    <row r="49" ht="30" customHeight="1" spans="1:39">
      <c r="A49" s="132">
        <v>2310192</v>
      </c>
      <c r="B49" s="134"/>
      <c r="C49" s="77" t="s">
        <v>18</v>
      </c>
      <c r="D49" s="78" t="s">
        <v>21</v>
      </c>
      <c r="E49" s="78" t="s">
        <v>21</v>
      </c>
      <c r="F49" s="78">
        <v>4</v>
      </c>
      <c r="G49" s="78">
        <v>4</v>
      </c>
      <c r="H49" s="78">
        <v>4</v>
      </c>
      <c r="I49" s="78">
        <v>4</v>
      </c>
      <c r="J49" s="78">
        <v>4</v>
      </c>
      <c r="K49" s="78" t="s">
        <v>21</v>
      </c>
      <c r="L49" s="78" t="s">
        <v>21</v>
      </c>
      <c r="M49" s="78">
        <v>4</v>
      </c>
      <c r="N49" s="78">
        <v>4</v>
      </c>
      <c r="O49" s="78">
        <v>4</v>
      </c>
      <c r="P49" s="78">
        <v>4</v>
      </c>
      <c r="Q49" s="78">
        <v>4</v>
      </c>
      <c r="R49" s="78">
        <v>4</v>
      </c>
      <c r="S49" s="78">
        <v>4</v>
      </c>
      <c r="T49" s="78">
        <v>4</v>
      </c>
      <c r="U49" s="78">
        <v>4</v>
      </c>
      <c r="V49" s="78" t="s">
        <v>21</v>
      </c>
      <c r="W49" s="78" t="s">
        <v>21</v>
      </c>
      <c r="X49" s="78" t="s">
        <v>21</v>
      </c>
      <c r="Y49" s="78">
        <v>4</v>
      </c>
      <c r="Z49" s="78">
        <v>4</v>
      </c>
      <c r="AA49" s="78">
        <v>4</v>
      </c>
      <c r="AB49" s="78">
        <v>4</v>
      </c>
      <c r="AC49" s="78" t="s">
        <v>21</v>
      </c>
      <c r="AD49" s="78">
        <v>4</v>
      </c>
      <c r="AE49" s="78">
        <v>4</v>
      </c>
      <c r="AF49" s="78">
        <v>4</v>
      </c>
      <c r="AG49" s="78">
        <v>4</v>
      </c>
      <c r="AH49" s="78"/>
      <c r="AI49" s="106"/>
      <c r="AJ49" s="107"/>
      <c r="AK49" s="107"/>
      <c r="AL49" s="107"/>
      <c r="AM49" s="107"/>
    </row>
    <row r="50" ht="30" customHeight="1" spans="1:39">
      <c r="A50" s="132">
        <v>2310192</v>
      </c>
      <c r="B50" s="135"/>
      <c r="C50" s="81" t="s">
        <v>10</v>
      </c>
      <c r="D50" s="81" t="s">
        <v>21</v>
      </c>
      <c r="E50" s="81" t="s">
        <v>21</v>
      </c>
      <c r="F50" s="81">
        <v>0.5</v>
      </c>
      <c r="G50" s="81">
        <v>3</v>
      </c>
      <c r="H50" s="81">
        <v>0.5</v>
      </c>
      <c r="I50" s="81">
        <v>0.5</v>
      </c>
      <c r="J50" s="81">
        <v>3</v>
      </c>
      <c r="K50" s="81" t="s">
        <v>21</v>
      </c>
      <c r="L50" s="81" t="s">
        <v>21</v>
      </c>
      <c r="M50" s="81">
        <v>5</v>
      </c>
      <c r="N50" s="81">
        <v>4</v>
      </c>
      <c r="O50" s="81">
        <v>0.5</v>
      </c>
      <c r="P50" s="81">
        <v>4</v>
      </c>
      <c r="Q50" s="81">
        <v>5</v>
      </c>
      <c r="R50" s="81">
        <v>5</v>
      </c>
      <c r="S50" s="81">
        <v>3.5</v>
      </c>
      <c r="T50" s="81">
        <v>1</v>
      </c>
      <c r="U50" s="81">
        <v>0.5</v>
      </c>
      <c r="V50" s="78" t="s">
        <v>21</v>
      </c>
      <c r="W50" s="81" t="s">
        <v>21</v>
      </c>
      <c r="X50" s="81" t="s">
        <v>21</v>
      </c>
      <c r="Y50" s="81">
        <v>5</v>
      </c>
      <c r="Z50" s="81">
        <v>5</v>
      </c>
      <c r="AA50" s="81">
        <v>0.5</v>
      </c>
      <c r="AB50" s="81">
        <v>0.5</v>
      </c>
      <c r="AC50" s="81" t="s">
        <v>21</v>
      </c>
      <c r="AD50" s="81">
        <v>5</v>
      </c>
      <c r="AE50" s="81">
        <v>5</v>
      </c>
      <c r="AF50" s="81">
        <v>5</v>
      </c>
      <c r="AG50" s="81">
        <v>5</v>
      </c>
      <c r="AH50" s="81"/>
      <c r="AI50" s="108"/>
      <c r="AJ50" s="109"/>
      <c r="AK50" s="109"/>
      <c r="AL50" s="109"/>
      <c r="AM50" s="109"/>
    </row>
    <row r="51" ht="30" customHeight="1" spans="1:39">
      <c r="A51" s="132">
        <v>2310222</v>
      </c>
      <c r="B51" s="133" t="s">
        <v>402</v>
      </c>
      <c r="C51" s="77" t="s">
        <v>17</v>
      </c>
      <c r="D51" s="78" t="s">
        <v>21</v>
      </c>
      <c r="E51" s="78" t="s">
        <v>21</v>
      </c>
      <c r="F51" s="78">
        <v>4</v>
      </c>
      <c r="G51" s="78">
        <v>4</v>
      </c>
      <c r="H51" s="78">
        <v>4</v>
      </c>
      <c r="I51" s="78">
        <v>4</v>
      </c>
      <c r="J51" s="78">
        <v>4</v>
      </c>
      <c r="K51" s="78" t="s">
        <v>21</v>
      </c>
      <c r="L51" s="78" t="s">
        <v>21</v>
      </c>
      <c r="M51" s="78">
        <v>4</v>
      </c>
      <c r="N51" s="78">
        <v>4</v>
      </c>
      <c r="O51" s="78">
        <v>4</v>
      </c>
      <c r="P51" s="78">
        <v>4</v>
      </c>
      <c r="Q51" s="78">
        <v>4</v>
      </c>
      <c r="R51" s="78">
        <v>4</v>
      </c>
      <c r="S51" s="78">
        <v>4</v>
      </c>
      <c r="T51" s="78">
        <v>4</v>
      </c>
      <c r="U51" s="78">
        <v>4</v>
      </c>
      <c r="V51" s="78" t="s">
        <v>21</v>
      </c>
      <c r="W51" s="78" t="s">
        <v>21</v>
      </c>
      <c r="X51" s="78" t="s">
        <v>21</v>
      </c>
      <c r="Y51" s="78">
        <v>4</v>
      </c>
      <c r="Z51" s="78">
        <v>4</v>
      </c>
      <c r="AA51" s="78">
        <v>0</v>
      </c>
      <c r="AB51" s="78">
        <v>4</v>
      </c>
      <c r="AC51" s="78">
        <v>4</v>
      </c>
      <c r="AD51" s="78">
        <v>4</v>
      </c>
      <c r="AE51" s="78">
        <v>4</v>
      </c>
      <c r="AF51" s="78">
        <v>4</v>
      </c>
      <c r="AG51" s="78">
        <v>4</v>
      </c>
      <c r="AH51" s="78"/>
      <c r="AI51" s="104"/>
      <c r="AJ51" s="105">
        <f t="shared" ref="AJ51" si="57">SUM(D51:F52,I51:M52,P51:T52,W51:AA52,AD51:AH52)/8</f>
        <v>16</v>
      </c>
      <c r="AK51" s="105">
        <f t="shared" ref="AK51" si="58">SUM(D53:F53,I53:M53,P53:T53,W53:AA53,AD53:AH53)/8</f>
        <v>6.4375</v>
      </c>
      <c r="AL51" s="105">
        <f t="shared" ref="AL51" si="59">SUM(G51:H53,N51:O53,U51:V53,AB51:AC53)/8</f>
        <v>9.1875</v>
      </c>
      <c r="AM51" s="105">
        <f t="shared" ref="AM51" si="60">SUM(D51:AH53)/8+(AI51)/8</f>
        <v>31.625</v>
      </c>
    </row>
    <row r="52" ht="30" customHeight="1" spans="1:39">
      <c r="A52" s="132">
        <v>2310222</v>
      </c>
      <c r="B52" s="134"/>
      <c r="C52" s="77" t="s">
        <v>18</v>
      </c>
      <c r="D52" s="78" t="s">
        <v>21</v>
      </c>
      <c r="E52" s="78">
        <v>4</v>
      </c>
      <c r="F52" s="78">
        <v>4</v>
      </c>
      <c r="G52" s="78">
        <v>4</v>
      </c>
      <c r="H52" s="78">
        <v>4</v>
      </c>
      <c r="I52" s="78">
        <v>4</v>
      </c>
      <c r="J52" s="78">
        <v>4</v>
      </c>
      <c r="K52" s="78" t="s">
        <v>21</v>
      </c>
      <c r="L52" s="78" t="s">
        <v>21</v>
      </c>
      <c r="M52" s="78">
        <v>4</v>
      </c>
      <c r="N52" s="78">
        <v>4</v>
      </c>
      <c r="O52" s="78">
        <v>4</v>
      </c>
      <c r="P52" s="78">
        <v>4</v>
      </c>
      <c r="Q52" s="78">
        <v>4</v>
      </c>
      <c r="R52" s="78">
        <v>4</v>
      </c>
      <c r="S52" s="78">
        <v>4</v>
      </c>
      <c r="T52" s="78">
        <v>4</v>
      </c>
      <c r="U52" s="78" t="s">
        <v>21</v>
      </c>
      <c r="V52" s="78" t="s">
        <v>21</v>
      </c>
      <c r="W52" s="78" t="s">
        <v>21</v>
      </c>
      <c r="X52" s="78" t="s">
        <v>21</v>
      </c>
      <c r="Y52" s="78">
        <v>4</v>
      </c>
      <c r="Z52" s="78">
        <v>4</v>
      </c>
      <c r="AA52" s="78">
        <v>4</v>
      </c>
      <c r="AB52" s="78">
        <v>4</v>
      </c>
      <c r="AC52" s="78">
        <v>4</v>
      </c>
      <c r="AD52" s="78">
        <v>4</v>
      </c>
      <c r="AE52" s="78">
        <v>4</v>
      </c>
      <c r="AF52" s="78">
        <v>4</v>
      </c>
      <c r="AG52" s="78">
        <v>4</v>
      </c>
      <c r="AH52" s="78"/>
      <c r="AI52" s="106"/>
      <c r="AJ52" s="107"/>
      <c r="AK52" s="107"/>
      <c r="AL52" s="107"/>
      <c r="AM52" s="107"/>
    </row>
    <row r="53" ht="30" customHeight="1" spans="1:39">
      <c r="A53" s="132">
        <v>2310222</v>
      </c>
      <c r="B53" s="135"/>
      <c r="C53" s="81" t="s">
        <v>10</v>
      </c>
      <c r="D53" s="81" t="s">
        <v>21</v>
      </c>
      <c r="E53" s="81">
        <v>0.5</v>
      </c>
      <c r="F53" s="81">
        <v>0.5</v>
      </c>
      <c r="G53" s="81">
        <v>3</v>
      </c>
      <c r="H53" s="81">
        <v>0.5</v>
      </c>
      <c r="I53" s="81">
        <v>0.5</v>
      </c>
      <c r="J53" s="81">
        <v>4</v>
      </c>
      <c r="K53" s="81" t="s">
        <v>21</v>
      </c>
      <c r="L53" s="81" t="s">
        <v>21</v>
      </c>
      <c r="M53" s="81">
        <v>3</v>
      </c>
      <c r="N53" s="81">
        <v>3</v>
      </c>
      <c r="O53" s="81">
        <v>5</v>
      </c>
      <c r="P53" s="81">
        <v>6</v>
      </c>
      <c r="Q53" s="81">
        <v>4</v>
      </c>
      <c r="R53" s="81">
        <v>4</v>
      </c>
      <c r="S53" s="81">
        <v>3</v>
      </c>
      <c r="T53" s="81">
        <v>0.5</v>
      </c>
      <c r="U53" s="81" t="s">
        <v>21</v>
      </c>
      <c r="V53" s="78" t="s">
        <v>21</v>
      </c>
      <c r="W53" s="81" t="s">
        <v>21</v>
      </c>
      <c r="X53" s="81" t="s">
        <v>21</v>
      </c>
      <c r="Y53" s="81">
        <v>0.5</v>
      </c>
      <c r="Z53" s="81">
        <v>0.5</v>
      </c>
      <c r="AA53" s="81">
        <v>4.5</v>
      </c>
      <c r="AB53" s="81">
        <v>5</v>
      </c>
      <c r="AC53" s="81">
        <v>5</v>
      </c>
      <c r="AD53" s="81">
        <v>5</v>
      </c>
      <c r="AE53" s="81">
        <v>5</v>
      </c>
      <c r="AF53" s="81">
        <v>5</v>
      </c>
      <c r="AG53" s="81">
        <v>5</v>
      </c>
      <c r="AH53" s="81"/>
      <c r="AI53" s="108"/>
      <c r="AJ53" s="109"/>
      <c r="AK53" s="109"/>
      <c r="AL53" s="109"/>
      <c r="AM53" s="109"/>
    </row>
    <row r="54" ht="30" customHeight="1" spans="1:39">
      <c r="A54" s="132">
        <v>2310328</v>
      </c>
      <c r="B54" s="133" t="s">
        <v>403</v>
      </c>
      <c r="C54" s="77" t="s">
        <v>17</v>
      </c>
      <c r="D54" s="78" t="s">
        <v>21</v>
      </c>
      <c r="E54" s="78" t="s">
        <v>21</v>
      </c>
      <c r="F54" s="78">
        <v>4</v>
      </c>
      <c r="G54" s="78">
        <v>4</v>
      </c>
      <c r="H54" s="78">
        <v>4</v>
      </c>
      <c r="I54" s="78">
        <v>4</v>
      </c>
      <c r="J54" s="78">
        <v>4</v>
      </c>
      <c r="K54" s="78" t="s">
        <v>21</v>
      </c>
      <c r="L54" s="78" t="s">
        <v>21</v>
      </c>
      <c r="M54" s="78">
        <v>4</v>
      </c>
      <c r="N54" s="78">
        <v>4</v>
      </c>
      <c r="O54" s="78">
        <v>4</v>
      </c>
      <c r="P54" s="78">
        <v>4</v>
      </c>
      <c r="Q54" s="78">
        <v>4</v>
      </c>
      <c r="R54" s="78">
        <v>4</v>
      </c>
      <c r="S54" s="78">
        <v>4</v>
      </c>
      <c r="T54" s="78">
        <v>4</v>
      </c>
      <c r="U54" s="78">
        <v>4</v>
      </c>
      <c r="V54" s="78" t="s">
        <v>21</v>
      </c>
      <c r="W54" s="78" t="s">
        <v>21</v>
      </c>
      <c r="X54" s="78" t="s">
        <v>21</v>
      </c>
      <c r="Y54" s="78">
        <v>4</v>
      </c>
      <c r="Z54" s="78">
        <v>4</v>
      </c>
      <c r="AA54" s="78">
        <v>0</v>
      </c>
      <c r="AB54" s="78">
        <v>4</v>
      </c>
      <c r="AC54" s="78">
        <v>4</v>
      </c>
      <c r="AD54" s="78">
        <v>4</v>
      </c>
      <c r="AE54" s="78">
        <v>4</v>
      </c>
      <c r="AF54" s="78">
        <v>4</v>
      </c>
      <c r="AG54" s="78">
        <v>4</v>
      </c>
      <c r="AH54" s="78"/>
      <c r="AI54" s="104"/>
      <c r="AJ54" s="105">
        <f t="shared" ref="AJ54" si="61">SUM(D54:F55,I54:M55,P54:T55,W54:AA55,AD54:AH55)/8</f>
        <v>15.5</v>
      </c>
      <c r="AK54" s="105">
        <f>SUM(D56:F56,I56:M56,P56:T56,W56:AA56,AD56:AH56)/8</f>
        <v>4.6875</v>
      </c>
      <c r="AL54" s="105">
        <f t="shared" ref="AL54" si="62">SUM(G54:H56,N54:O56,U54:V56,AB54:AC56)/8</f>
        <v>8.625</v>
      </c>
      <c r="AM54" s="105">
        <f t="shared" ref="AM54" si="63">SUM(D54:AH56)/8+(AI54)/8</f>
        <v>28.8125</v>
      </c>
    </row>
    <row r="55" ht="30" customHeight="1" spans="1:39">
      <c r="A55" s="132">
        <v>2310328</v>
      </c>
      <c r="B55" s="134"/>
      <c r="C55" s="77" t="s">
        <v>18</v>
      </c>
      <c r="D55" s="78" t="s">
        <v>21</v>
      </c>
      <c r="E55" s="78" t="s">
        <v>21</v>
      </c>
      <c r="F55" s="78">
        <v>4</v>
      </c>
      <c r="G55" s="78">
        <v>4</v>
      </c>
      <c r="H55" s="78">
        <v>4</v>
      </c>
      <c r="I55" s="78">
        <v>4</v>
      </c>
      <c r="J55" s="78">
        <v>4</v>
      </c>
      <c r="K55" s="78" t="s">
        <v>21</v>
      </c>
      <c r="L55" s="78" t="s">
        <v>21</v>
      </c>
      <c r="M55" s="78">
        <v>4</v>
      </c>
      <c r="N55" s="78">
        <v>4</v>
      </c>
      <c r="O55" s="78">
        <v>4</v>
      </c>
      <c r="P55" s="78">
        <v>4</v>
      </c>
      <c r="Q55" s="78">
        <v>4</v>
      </c>
      <c r="R55" s="78">
        <v>4</v>
      </c>
      <c r="S55" s="78">
        <v>4</v>
      </c>
      <c r="T55" s="78">
        <v>4</v>
      </c>
      <c r="U55" s="78" t="s">
        <v>21</v>
      </c>
      <c r="V55" s="78" t="s">
        <v>21</v>
      </c>
      <c r="W55" s="78" t="s">
        <v>21</v>
      </c>
      <c r="X55" s="78" t="s">
        <v>21</v>
      </c>
      <c r="Y55" s="78">
        <v>4</v>
      </c>
      <c r="Z55" s="78">
        <v>4</v>
      </c>
      <c r="AA55" s="78">
        <v>4</v>
      </c>
      <c r="AB55" s="78">
        <v>4</v>
      </c>
      <c r="AC55" s="78">
        <v>4</v>
      </c>
      <c r="AD55" s="78">
        <v>4</v>
      </c>
      <c r="AE55" s="78">
        <v>4</v>
      </c>
      <c r="AF55" s="78">
        <v>4</v>
      </c>
      <c r="AG55" s="78">
        <v>4</v>
      </c>
      <c r="AH55" s="78"/>
      <c r="AI55" s="106"/>
      <c r="AJ55" s="107"/>
      <c r="AK55" s="107"/>
      <c r="AL55" s="107"/>
      <c r="AM55" s="107"/>
    </row>
    <row r="56" ht="30" customHeight="1" spans="1:39">
      <c r="A56" s="132">
        <v>2310328</v>
      </c>
      <c r="B56" s="135"/>
      <c r="C56" s="81" t="s">
        <v>10</v>
      </c>
      <c r="D56" s="81" t="s">
        <v>21</v>
      </c>
      <c r="E56" s="81" t="s">
        <v>21</v>
      </c>
      <c r="F56" s="81">
        <v>0.5</v>
      </c>
      <c r="G56" s="81">
        <v>3</v>
      </c>
      <c r="H56" s="81">
        <v>0.5</v>
      </c>
      <c r="I56" s="81">
        <v>0.5</v>
      </c>
      <c r="J56" s="81">
        <v>0.5</v>
      </c>
      <c r="K56" s="81" t="s">
        <v>21</v>
      </c>
      <c r="L56" s="81" t="s">
        <v>21</v>
      </c>
      <c r="M56" s="81">
        <v>3</v>
      </c>
      <c r="N56" s="81">
        <v>3</v>
      </c>
      <c r="O56" s="81">
        <v>0.5</v>
      </c>
      <c r="P56" s="81">
        <v>0.5</v>
      </c>
      <c r="Q56" s="81">
        <v>4</v>
      </c>
      <c r="R56" s="81">
        <v>0.5</v>
      </c>
      <c r="S56" s="81">
        <v>3</v>
      </c>
      <c r="T56" s="81">
        <v>0.5</v>
      </c>
      <c r="U56" s="81" t="s">
        <v>21</v>
      </c>
      <c r="V56" s="78" t="s">
        <v>21</v>
      </c>
      <c r="W56" s="81" t="s">
        <v>21</v>
      </c>
      <c r="X56" s="81" t="s">
        <v>21</v>
      </c>
      <c r="Y56" s="81">
        <v>0.5</v>
      </c>
      <c r="Z56" s="81">
        <v>0.5</v>
      </c>
      <c r="AA56" s="81">
        <v>4.5</v>
      </c>
      <c r="AB56" s="81">
        <v>5</v>
      </c>
      <c r="AC56" s="81">
        <v>5</v>
      </c>
      <c r="AD56" s="81">
        <v>4</v>
      </c>
      <c r="AE56" s="81">
        <v>5</v>
      </c>
      <c r="AF56" s="81">
        <v>5</v>
      </c>
      <c r="AG56" s="81">
        <v>5</v>
      </c>
      <c r="AH56" s="81"/>
      <c r="AI56" s="108"/>
      <c r="AJ56" s="109"/>
      <c r="AK56" s="109"/>
      <c r="AL56" s="109"/>
      <c r="AM56" s="109"/>
    </row>
    <row r="57" ht="30" customHeight="1" spans="1:39">
      <c r="A57" s="132">
        <v>2311054</v>
      </c>
      <c r="B57" s="82" t="s">
        <v>404</v>
      </c>
      <c r="C57" s="77" t="s">
        <v>17</v>
      </c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>
        <v>4</v>
      </c>
      <c r="AG57" s="78">
        <v>4</v>
      </c>
      <c r="AH57" s="78"/>
      <c r="AI57" s="104">
        <v>8</v>
      </c>
      <c r="AJ57" s="105">
        <f t="shared" ref="AJ57" si="64">SUM(D57:F58,I57:M58,P57:T58,W57:AA58,AD57:AH58)/8</f>
        <v>2</v>
      </c>
      <c r="AK57" s="105">
        <f t="shared" ref="AK57" si="65">SUM(D59:F59,I59:M59,P59:T59,W59:AA59,AD59:AH59)/8</f>
        <v>0.125</v>
      </c>
      <c r="AL57" s="105">
        <f t="shared" ref="AL57" si="66">SUM(G57:H59,N57:O59,U57:V59,AB57:AC59)/8</f>
        <v>0</v>
      </c>
      <c r="AM57" s="105">
        <f t="shared" ref="AM57" si="67">SUM(D57:AH59)/8+(AI57)/8</f>
        <v>3.125</v>
      </c>
    </row>
    <row r="58" ht="30" customHeight="1" spans="1:39">
      <c r="A58" s="132">
        <v>2311054</v>
      </c>
      <c r="B58" s="83"/>
      <c r="C58" s="77" t="s">
        <v>18</v>
      </c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>
        <v>4</v>
      </c>
      <c r="AG58" s="78">
        <v>4</v>
      </c>
      <c r="AH58" s="78"/>
      <c r="AI58" s="106"/>
      <c r="AJ58" s="107"/>
      <c r="AK58" s="107"/>
      <c r="AL58" s="107"/>
      <c r="AM58" s="107"/>
    </row>
    <row r="59" ht="30" customHeight="1" spans="1:39">
      <c r="A59" s="132">
        <v>2311054</v>
      </c>
      <c r="B59" s="84"/>
      <c r="C59" s="81" t="s">
        <v>10</v>
      </c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78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>
        <v>0.5</v>
      </c>
      <c r="AG59" s="81">
        <v>0.5</v>
      </c>
      <c r="AH59" s="81"/>
      <c r="AI59" s="108"/>
      <c r="AJ59" s="109"/>
      <c r="AK59" s="109"/>
      <c r="AL59" s="109"/>
      <c r="AM59" s="109"/>
    </row>
    <row r="60" ht="30" customHeight="1" spans="1:39">
      <c r="A60" s="132">
        <v>2309396</v>
      </c>
      <c r="B60" s="133" t="s">
        <v>405</v>
      </c>
      <c r="C60" s="77" t="s">
        <v>17</v>
      </c>
      <c r="D60" s="78" t="s">
        <v>21</v>
      </c>
      <c r="E60" s="78" t="s">
        <v>21</v>
      </c>
      <c r="F60" s="78">
        <v>0</v>
      </c>
      <c r="G60" s="78">
        <v>0</v>
      </c>
      <c r="H60" s="78">
        <v>0</v>
      </c>
      <c r="I60" s="78">
        <v>0</v>
      </c>
      <c r="J60" s="78">
        <v>0</v>
      </c>
      <c r="K60" s="78" t="s">
        <v>21</v>
      </c>
      <c r="L60" s="78" t="s">
        <v>21</v>
      </c>
      <c r="M60" s="78" t="s">
        <v>21</v>
      </c>
      <c r="N60" s="78" t="s">
        <v>21</v>
      </c>
      <c r="O60" s="78" t="s">
        <v>21</v>
      </c>
      <c r="P60" s="78" t="s">
        <v>21</v>
      </c>
      <c r="Q60" s="136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104"/>
      <c r="AJ60" s="105">
        <f t="shared" ref="AJ60" si="68">SUM(D60:F61,I60:M61,P60:T61,W60:AA61,AD60:AH61)/8</f>
        <v>0</v>
      </c>
      <c r="AK60" s="105">
        <f t="shared" ref="AK60" si="69">SUM(D62:F62,I62:M62,P62:T62,W62:AA62,AD62:AH62)/8</f>
        <v>0</v>
      </c>
      <c r="AL60" s="105">
        <f t="shared" ref="AL60" si="70">SUM(G60:H62,N60:O62,U60:V62,AB60:AC62)/8</f>
        <v>0</v>
      </c>
      <c r="AM60" s="105">
        <f t="shared" ref="AM60" si="71">SUM(D60:AH62)/8+(AI60)/8</f>
        <v>0</v>
      </c>
    </row>
    <row r="61" ht="30" customHeight="1" spans="1:39">
      <c r="A61" s="132">
        <v>2309396</v>
      </c>
      <c r="B61" s="83"/>
      <c r="C61" s="77" t="s">
        <v>18</v>
      </c>
      <c r="D61" s="78" t="s">
        <v>21</v>
      </c>
      <c r="E61" s="78" t="s">
        <v>21</v>
      </c>
      <c r="F61" s="78">
        <v>0</v>
      </c>
      <c r="G61" s="78">
        <v>0</v>
      </c>
      <c r="H61" s="78">
        <v>0</v>
      </c>
      <c r="I61" s="78">
        <v>0</v>
      </c>
      <c r="J61" s="78">
        <v>0</v>
      </c>
      <c r="K61" s="78" t="s">
        <v>21</v>
      </c>
      <c r="L61" s="78" t="s">
        <v>21</v>
      </c>
      <c r="M61" s="78" t="s">
        <v>21</v>
      </c>
      <c r="N61" s="78" t="s">
        <v>21</v>
      </c>
      <c r="O61" s="78" t="s">
        <v>21</v>
      </c>
      <c r="P61" s="78" t="s">
        <v>21</v>
      </c>
      <c r="Q61" s="136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106"/>
      <c r="AJ61" s="107"/>
      <c r="AK61" s="107"/>
      <c r="AL61" s="107"/>
      <c r="AM61" s="107"/>
    </row>
    <row r="62" ht="30" customHeight="1" spans="1:39">
      <c r="A62" s="132">
        <v>2309396</v>
      </c>
      <c r="B62" s="84"/>
      <c r="C62" s="81" t="s">
        <v>10</v>
      </c>
      <c r="D62" s="81" t="s">
        <v>21</v>
      </c>
      <c r="E62" s="81" t="s">
        <v>21</v>
      </c>
      <c r="F62" s="81">
        <v>0</v>
      </c>
      <c r="G62" s="81">
        <v>0</v>
      </c>
      <c r="H62" s="81">
        <v>0</v>
      </c>
      <c r="I62" s="81">
        <v>0</v>
      </c>
      <c r="J62" s="81">
        <v>0</v>
      </c>
      <c r="K62" s="81" t="s">
        <v>21</v>
      </c>
      <c r="L62" s="81" t="s">
        <v>21</v>
      </c>
      <c r="M62" s="81" t="s">
        <v>21</v>
      </c>
      <c r="N62" s="81" t="s">
        <v>21</v>
      </c>
      <c r="O62" s="78" t="s">
        <v>21</v>
      </c>
      <c r="P62" s="81" t="s">
        <v>21</v>
      </c>
      <c r="Q62" s="136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108"/>
      <c r="AJ62" s="109"/>
      <c r="AK62" s="109"/>
      <c r="AL62" s="109"/>
      <c r="AM62" s="109"/>
    </row>
    <row r="63" ht="30" customHeight="1" spans="1:39">
      <c r="A63" s="132">
        <v>2309486</v>
      </c>
      <c r="B63" s="133" t="s">
        <v>406</v>
      </c>
      <c r="C63" s="77" t="s">
        <v>17</v>
      </c>
      <c r="D63" s="78" t="s">
        <v>21</v>
      </c>
      <c r="E63" s="78" t="s">
        <v>21</v>
      </c>
      <c r="F63" s="78">
        <v>0</v>
      </c>
      <c r="G63" s="78">
        <v>0</v>
      </c>
      <c r="H63" s="78">
        <v>0</v>
      </c>
      <c r="I63" s="78">
        <v>0</v>
      </c>
      <c r="J63" s="78">
        <v>0</v>
      </c>
      <c r="K63" s="78" t="s">
        <v>21</v>
      </c>
      <c r="L63" s="78" t="s">
        <v>21</v>
      </c>
      <c r="M63" s="78" t="s">
        <v>21</v>
      </c>
      <c r="N63" s="78" t="s">
        <v>21</v>
      </c>
      <c r="O63" s="78" t="s">
        <v>21</v>
      </c>
      <c r="P63" s="78" t="s">
        <v>21</v>
      </c>
      <c r="Q63" s="136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104"/>
      <c r="AJ63" s="105">
        <f t="shared" ref="AJ63" si="72">SUM(D63:F64,I63:M64,P63:T64,W63:AA64,AD63:AH64)/8</f>
        <v>0</v>
      </c>
      <c r="AK63" s="105">
        <f t="shared" ref="AK63" si="73">SUM(D65:F65,I65:M65,P65:T65,W65:AA65,AD65:AH65)/8</f>
        <v>0</v>
      </c>
      <c r="AL63" s="105">
        <f t="shared" ref="AL63" si="74">SUM(G63:H65,N63:O65,U63:V65,AB63:AC65)/8</f>
        <v>0</v>
      </c>
      <c r="AM63" s="105">
        <f t="shared" ref="AM63" si="75">SUM(D63:AH65)/8+(AI63)/8</f>
        <v>0</v>
      </c>
    </row>
    <row r="64" ht="30" customHeight="1" spans="1:39">
      <c r="A64" s="132">
        <v>2309486</v>
      </c>
      <c r="B64" s="83"/>
      <c r="C64" s="77" t="s">
        <v>18</v>
      </c>
      <c r="D64" s="78" t="s">
        <v>21</v>
      </c>
      <c r="E64" s="78" t="s">
        <v>21</v>
      </c>
      <c r="F64" s="78">
        <v>0</v>
      </c>
      <c r="G64" s="78">
        <v>0</v>
      </c>
      <c r="H64" s="78">
        <v>0</v>
      </c>
      <c r="I64" s="78">
        <v>0</v>
      </c>
      <c r="J64" s="78">
        <v>0</v>
      </c>
      <c r="K64" s="78" t="s">
        <v>21</v>
      </c>
      <c r="L64" s="78" t="s">
        <v>21</v>
      </c>
      <c r="M64" s="78" t="s">
        <v>21</v>
      </c>
      <c r="N64" s="78" t="s">
        <v>21</v>
      </c>
      <c r="O64" s="78" t="s">
        <v>21</v>
      </c>
      <c r="P64" s="78" t="s">
        <v>21</v>
      </c>
      <c r="Q64" s="136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106"/>
      <c r="AJ64" s="107"/>
      <c r="AK64" s="107"/>
      <c r="AL64" s="107"/>
      <c r="AM64" s="107"/>
    </row>
    <row r="65" ht="30" customHeight="1" spans="1:39">
      <c r="A65" s="132">
        <v>2309486</v>
      </c>
      <c r="B65" s="84"/>
      <c r="C65" s="81" t="s">
        <v>10</v>
      </c>
      <c r="D65" s="81" t="s">
        <v>21</v>
      </c>
      <c r="E65" s="81" t="s">
        <v>21</v>
      </c>
      <c r="F65" s="81">
        <v>0</v>
      </c>
      <c r="G65" s="81">
        <v>0</v>
      </c>
      <c r="H65" s="81">
        <v>0</v>
      </c>
      <c r="I65" s="81">
        <v>0</v>
      </c>
      <c r="J65" s="81">
        <v>0</v>
      </c>
      <c r="K65" s="81" t="s">
        <v>21</v>
      </c>
      <c r="L65" s="81" t="s">
        <v>21</v>
      </c>
      <c r="M65" s="81" t="s">
        <v>21</v>
      </c>
      <c r="N65" s="81" t="s">
        <v>21</v>
      </c>
      <c r="O65" s="78" t="s">
        <v>21</v>
      </c>
      <c r="P65" s="81" t="s">
        <v>21</v>
      </c>
      <c r="Q65" s="136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108"/>
      <c r="AJ65" s="109"/>
      <c r="AK65" s="109"/>
      <c r="AL65" s="109"/>
      <c r="AM65" s="109"/>
    </row>
    <row r="66" ht="30" customHeight="1" spans="1:39">
      <c r="A66" s="132">
        <v>2309047</v>
      </c>
      <c r="B66" s="133" t="s">
        <v>407</v>
      </c>
      <c r="C66" s="77" t="s">
        <v>17</v>
      </c>
      <c r="D66" s="78" t="s">
        <v>21</v>
      </c>
      <c r="E66" s="78" t="s">
        <v>21</v>
      </c>
      <c r="F66" s="78">
        <v>0</v>
      </c>
      <c r="G66" s="78">
        <v>0</v>
      </c>
      <c r="H66" s="78">
        <v>0</v>
      </c>
      <c r="I66" s="78">
        <v>0</v>
      </c>
      <c r="J66" s="78">
        <v>0</v>
      </c>
      <c r="K66" s="78" t="s">
        <v>21</v>
      </c>
      <c r="L66" s="78">
        <v>4</v>
      </c>
      <c r="M66" s="78">
        <v>4</v>
      </c>
      <c r="N66" s="78" t="s">
        <v>115</v>
      </c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104"/>
      <c r="AJ66" s="105">
        <f t="shared" ref="AJ66" si="76">SUM(D66:F67,I66:M67,P66:T67,W66:AA67,AD66:AH67)/8</f>
        <v>2</v>
      </c>
      <c r="AK66" s="105">
        <f t="shared" ref="AK66" si="77">SUM(D68:F68,I68:M68,P68:T68,W68:AA68,AD68:AH68)/8</f>
        <v>0.4375</v>
      </c>
      <c r="AL66" s="105">
        <f t="shared" ref="AL66" si="78">SUM(G66:H68,N66:O68,U66:V68,AB66:AC68)/8</f>
        <v>0</v>
      </c>
      <c r="AM66" s="105">
        <f t="shared" ref="AM66" si="79">SUM(D66:AH68)/8+(AI66)/8</f>
        <v>2.4375</v>
      </c>
    </row>
    <row r="67" ht="30" customHeight="1" spans="1:39">
      <c r="A67" s="132">
        <v>2309047</v>
      </c>
      <c r="B67" s="83"/>
      <c r="C67" s="77" t="s">
        <v>18</v>
      </c>
      <c r="D67" s="78" t="s">
        <v>21</v>
      </c>
      <c r="E67" s="78" t="s">
        <v>21</v>
      </c>
      <c r="F67" s="78">
        <v>0</v>
      </c>
      <c r="G67" s="78">
        <v>0</v>
      </c>
      <c r="H67" s="78">
        <v>0</v>
      </c>
      <c r="I67" s="78">
        <v>0</v>
      </c>
      <c r="J67" s="78">
        <v>0</v>
      </c>
      <c r="K67" s="78" t="s">
        <v>21</v>
      </c>
      <c r="L67" s="78">
        <v>4</v>
      </c>
      <c r="M67" s="78">
        <v>4</v>
      </c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106"/>
      <c r="AJ67" s="107"/>
      <c r="AK67" s="107"/>
      <c r="AL67" s="107"/>
      <c r="AM67" s="107"/>
    </row>
    <row r="68" ht="30" customHeight="1" spans="1:39">
      <c r="A68" s="132">
        <v>2309047</v>
      </c>
      <c r="B68" s="84"/>
      <c r="C68" s="81" t="s">
        <v>10</v>
      </c>
      <c r="D68" s="81" t="s">
        <v>21</v>
      </c>
      <c r="E68" s="81" t="s">
        <v>21</v>
      </c>
      <c r="F68" s="81">
        <v>0</v>
      </c>
      <c r="G68" s="81">
        <v>0</v>
      </c>
      <c r="H68" s="81">
        <v>0</v>
      </c>
      <c r="I68" s="81">
        <v>0</v>
      </c>
      <c r="J68" s="81">
        <v>0</v>
      </c>
      <c r="K68" s="81" t="s">
        <v>21</v>
      </c>
      <c r="L68" s="81">
        <v>0.5</v>
      </c>
      <c r="M68" s="81">
        <v>3</v>
      </c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108"/>
      <c r="AJ68" s="109"/>
      <c r="AK68" s="109"/>
      <c r="AL68" s="109"/>
      <c r="AM68" s="109"/>
    </row>
    <row r="69" ht="30" customHeight="1" spans="1:39">
      <c r="A69" s="132">
        <v>2310325</v>
      </c>
      <c r="B69" s="133" t="s">
        <v>408</v>
      </c>
      <c r="C69" s="77" t="s">
        <v>17</v>
      </c>
      <c r="D69" s="78" t="s">
        <v>21</v>
      </c>
      <c r="E69" s="78" t="s">
        <v>21</v>
      </c>
      <c r="F69" s="78">
        <v>4</v>
      </c>
      <c r="G69" s="78">
        <v>0</v>
      </c>
      <c r="H69" s="78">
        <v>0</v>
      </c>
      <c r="I69" s="78">
        <v>0</v>
      </c>
      <c r="J69" s="78">
        <v>0</v>
      </c>
      <c r="K69" s="78" t="s">
        <v>21</v>
      </c>
      <c r="L69" s="78" t="s">
        <v>21</v>
      </c>
      <c r="M69" s="136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  <c r="AF69" s="78"/>
      <c r="AG69" s="78"/>
      <c r="AH69" s="78"/>
      <c r="AI69" s="104"/>
      <c r="AJ69" s="105">
        <f t="shared" ref="AJ69" si="80">SUM(D69:F70,I69:M70,P69:T70,W69:AA70,AD69:AH70)/8</f>
        <v>1</v>
      </c>
      <c r="AK69" s="105">
        <f t="shared" ref="AK69" si="81">SUM(D71:F71,I71:M71,P71:T71,W71:AA71,AD71:AH71)/8</f>
        <v>0.0625</v>
      </c>
      <c r="AL69" s="105">
        <f t="shared" ref="AL69" si="82">SUM(G69:H71,N69:O71,U69:V71,AB69:AC71)/8</f>
        <v>0</v>
      </c>
      <c r="AM69" s="105">
        <f t="shared" ref="AM69" si="83">SUM(D69:AH71)/8+(AI69)/8</f>
        <v>1.0625</v>
      </c>
    </row>
    <row r="70" ht="30" customHeight="1" spans="1:39">
      <c r="A70" s="132">
        <v>2310325</v>
      </c>
      <c r="B70" s="134"/>
      <c r="C70" s="77" t="s">
        <v>18</v>
      </c>
      <c r="D70" s="78" t="s">
        <v>21</v>
      </c>
      <c r="E70" s="78" t="s">
        <v>21</v>
      </c>
      <c r="F70" s="78">
        <v>4</v>
      </c>
      <c r="G70" s="78">
        <v>0</v>
      </c>
      <c r="H70" s="78">
        <v>0</v>
      </c>
      <c r="I70" s="78">
        <v>0</v>
      </c>
      <c r="J70" s="78">
        <v>0</v>
      </c>
      <c r="K70" s="78" t="s">
        <v>21</v>
      </c>
      <c r="L70" s="78" t="s">
        <v>21</v>
      </c>
      <c r="M70" s="136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  <c r="AG70" s="78"/>
      <c r="AH70" s="78"/>
      <c r="AI70" s="106"/>
      <c r="AJ70" s="107"/>
      <c r="AK70" s="107"/>
      <c r="AL70" s="107"/>
      <c r="AM70" s="107"/>
    </row>
    <row r="71" ht="30" customHeight="1" spans="1:39">
      <c r="A71" s="132">
        <v>2310325</v>
      </c>
      <c r="B71" s="135"/>
      <c r="C71" s="81" t="s">
        <v>10</v>
      </c>
      <c r="D71" s="81" t="s">
        <v>21</v>
      </c>
      <c r="E71" s="81" t="s">
        <v>21</v>
      </c>
      <c r="F71" s="81">
        <v>0.5</v>
      </c>
      <c r="G71" s="81">
        <v>0</v>
      </c>
      <c r="H71" s="81">
        <v>0</v>
      </c>
      <c r="I71" s="81">
        <v>0</v>
      </c>
      <c r="J71" s="81">
        <v>0</v>
      </c>
      <c r="K71" s="81" t="s">
        <v>21</v>
      </c>
      <c r="L71" s="81" t="s">
        <v>21</v>
      </c>
      <c r="M71" s="136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108"/>
      <c r="AJ71" s="109"/>
      <c r="AK71" s="109"/>
      <c r="AL71" s="109"/>
      <c r="AM71" s="109"/>
    </row>
    <row r="72" ht="30" customHeight="1" spans="1:39">
      <c r="A72" s="132">
        <v>2310324</v>
      </c>
      <c r="B72" s="133" t="s">
        <v>409</v>
      </c>
      <c r="C72" s="77" t="s">
        <v>17</v>
      </c>
      <c r="D72" s="78" t="s">
        <v>21</v>
      </c>
      <c r="E72" s="78" t="s">
        <v>21</v>
      </c>
      <c r="F72" s="78">
        <v>4</v>
      </c>
      <c r="G72" s="78">
        <v>4</v>
      </c>
      <c r="H72" s="81">
        <v>0</v>
      </c>
      <c r="I72" s="78">
        <v>0</v>
      </c>
      <c r="J72" s="78">
        <v>0</v>
      </c>
      <c r="K72" s="78" t="s">
        <v>21</v>
      </c>
      <c r="L72" s="78" t="s">
        <v>21</v>
      </c>
      <c r="M72" s="136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  <c r="AF72" s="78"/>
      <c r="AG72" s="78"/>
      <c r="AH72" s="78"/>
      <c r="AI72" s="104"/>
      <c r="AJ72" s="105">
        <f t="shared" ref="AJ72" si="84">SUM(D72:F73,I72:M73,P72:T73,W72:AA73,AD72:AH73)/8</f>
        <v>1</v>
      </c>
      <c r="AK72" s="105">
        <f t="shared" ref="AK72" si="85">SUM(D74:F74,I74:M74,P74:T74,W74:AA74,AD74:AH74)/8</f>
        <v>0.0625</v>
      </c>
      <c r="AL72" s="105">
        <f t="shared" ref="AL72" si="86">SUM(G72:H74,N72:O74,U72:V74,AB72:AC74)/8</f>
        <v>1.0625</v>
      </c>
      <c r="AM72" s="105">
        <f t="shared" ref="AM72" si="87">SUM(D72:AH74)/8+(AI72)/8</f>
        <v>2.125</v>
      </c>
    </row>
    <row r="73" ht="30" customHeight="1" spans="1:39">
      <c r="A73" s="132">
        <v>2310324</v>
      </c>
      <c r="B73" s="134"/>
      <c r="C73" s="77" t="s">
        <v>18</v>
      </c>
      <c r="D73" s="78" t="s">
        <v>21</v>
      </c>
      <c r="E73" s="78" t="s">
        <v>21</v>
      </c>
      <c r="F73" s="78">
        <v>4</v>
      </c>
      <c r="G73" s="78">
        <v>4</v>
      </c>
      <c r="H73" s="81">
        <v>0</v>
      </c>
      <c r="I73" s="78">
        <v>0</v>
      </c>
      <c r="J73" s="78">
        <v>0</v>
      </c>
      <c r="K73" s="78" t="s">
        <v>21</v>
      </c>
      <c r="L73" s="78" t="s">
        <v>21</v>
      </c>
      <c r="M73" s="136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  <c r="AF73" s="78"/>
      <c r="AG73" s="78"/>
      <c r="AH73" s="78"/>
      <c r="AI73" s="106"/>
      <c r="AJ73" s="107"/>
      <c r="AK73" s="107"/>
      <c r="AL73" s="107"/>
      <c r="AM73" s="107"/>
    </row>
    <row r="74" ht="30" customHeight="1" spans="1:39">
      <c r="A74" s="132">
        <v>2310324</v>
      </c>
      <c r="B74" s="135"/>
      <c r="C74" s="81" t="s">
        <v>10</v>
      </c>
      <c r="D74" s="81" t="s">
        <v>21</v>
      </c>
      <c r="E74" s="81" t="s">
        <v>21</v>
      </c>
      <c r="F74" s="81">
        <v>0.5</v>
      </c>
      <c r="G74" s="81">
        <v>0.5</v>
      </c>
      <c r="H74" s="81">
        <v>0</v>
      </c>
      <c r="I74" s="81">
        <v>0</v>
      </c>
      <c r="J74" s="81">
        <v>0</v>
      </c>
      <c r="K74" s="81" t="s">
        <v>21</v>
      </c>
      <c r="L74" s="81" t="s">
        <v>21</v>
      </c>
      <c r="M74" s="136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108"/>
      <c r="AJ74" s="109"/>
      <c r="AK74" s="109"/>
      <c r="AL74" s="109"/>
      <c r="AM74" s="109"/>
    </row>
    <row r="75" ht="30" customHeight="1" spans="2:39">
      <c r="B75" s="139" t="s">
        <v>73</v>
      </c>
      <c r="C75" s="86"/>
      <c r="D75" s="86">
        <f t="shared" ref="D75:U75" si="88">SUM(D6:D74)</f>
        <v>37.5</v>
      </c>
      <c r="E75" s="86">
        <f t="shared" si="88"/>
        <v>61</v>
      </c>
      <c r="F75" s="86">
        <f t="shared" si="88"/>
        <v>159</v>
      </c>
      <c r="G75" s="86">
        <f t="shared" si="88"/>
        <v>191</v>
      </c>
      <c r="H75" s="86">
        <f t="shared" si="88"/>
        <v>154</v>
      </c>
      <c r="I75" s="86">
        <f t="shared" si="88"/>
        <v>166</v>
      </c>
      <c r="J75" s="86">
        <f t="shared" si="88"/>
        <v>173.5</v>
      </c>
      <c r="K75" s="86">
        <f t="shared" si="88"/>
        <v>64.5</v>
      </c>
      <c r="L75" s="86">
        <f t="shared" si="88"/>
        <v>102</v>
      </c>
      <c r="M75" s="86">
        <f t="shared" si="88"/>
        <v>204</v>
      </c>
      <c r="N75" s="86">
        <f t="shared" si="88"/>
        <v>184.5</v>
      </c>
      <c r="O75" s="86">
        <f t="shared" si="88"/>
        <v>180.5</v>
      </c>
      <c r="P75" s="86">
        <f t="shared" si="88"/>
        <v>201</v>
      </c>
      <c r="Q75" s="86">
        <f t="shared" si="88"/>
        <v>210</v>
      </c>
      <c r="R75" s="86">
        <f t="shared" si="88"/>
        <v>188</v>
      </c>
      <c r="S75" s="86">
        <f t="shared" si="88"/>
        <v>191.5</v>
      </c>
      <c r="T75" s="86">
        <f t="shared" si="88"/>
        <v>175.5</v>
      </c>
      <c r="U75" s="86">
        <f t="shared" si="88"/>
        <v>123.5</v>
      </c>
      <c r="V75" s="86">
        <f t="shared" ref="V75:AH75" si="89">SUM(V6:V74)</f>
        <v>55.5</v>
      </c>
      <c r="W75" s="86">
        <f t="shared" si="89"/>
        <v>64.5</v>
      </c>
      <c r="X75" s="86">
        <f t="shared" si="89"/>
        <v>52</v>
      </c>
      <c r="Y75" s="86">
        <f t="shared" si="89"/>
        <v>153.5</v>
      </c>
      <c r="Z75" s="86">
        <f t="shared" si="89"/>
        <v>153.5</v>
      </c>
      <c r="AA75" s="86">
        <f t="shared" si="89"/>
        <v>127</v>
      </c>
      <c r="AB75" s="86">
        <f t="shared" si="89"/>
        <v>186</v>
      </c>
      <c r="AC75" s="86">
        <f t="shared" si="89"/>
        <v>157.5</v>
      </c>
      <c r="AD75" s="86">
        <f t="shared" si="89"/>
        <v>204.5</v>
      </c>
      <c r="AE75" s="86">
        <f t="shared" si="89"/>
        <v>205</v>
      </c>
      <c r="AF75" s="86">
        <f t="shared" si="89"/>
        <v>216</v>
      </c>
      <c r="AG75" s="86">
        <f t="shared" si="89"/>
        <v>207.5</v>
      </c>
      <c r="AH75" s="86">
        <f t="shared" si="89"/>
        <v>0</v>
      </c>
      <c r="AI75" s="143"/>
      <c r="AJ75" s="110">
        <f>SUM(D75:AH75)</f>
        <v>4549.5</v>
      </c>
      <c r="AK75" s="110"/>
      <c r="AL75" s="110"/>
      <c r="AM75" s="110"/>
    </row>
    <row r="76" s="48" customFormat="1" ht="30.75" customHeight="1" spans="1:39">
      <c r="A76" s="140"/>
      <c r="B76" s="88" t="s">
        <v>74</v>
      </c>
      <c r="C76" s="89"/>
      <c r="D76" s="90">
        <v>4</v>
      </c>
      <c r="E76" s="141">
        <v>9</v>
      </c>
      <c r="F76" s="141">
        <v>17</v>
      </c>
      <c r="G76" s="141">
        <v>16</v>
      </c>
      <c r="H76" s="141">
        <v>16</v>
      </c>
      <c r="I76" s="141">
        <v>16</v>
      </c>
      <c r="J76" s="141">
        <v>16</v>
      </c>
      <c r="K76" s="141">
        <v>5</v>
      </c>
      <c r="L76" s="141">
        <v>9</v>
      </c>
      <c r="M76" s="141">
        <v>19</v>
      </c>
      <c r="N76" s="141">
        <v>16</v>
      </c>
      <c r="O76" s="141">
        <v>17</v>
      </c>
      <c r="P76" s="141">
        <v>17</v>
      </c>
      <c r="Q76" s="141">
        <v>17</v>
      </c>
      <c r="R76" s="141">
        <v>16</v>
      </c>
      <c r="S76" s="141">
        <v>17</v>
      </c>
      <c r="T76" s="141">
        <v>17</v>
      </c>
      <c r="U76" s="141">
        <v>17</v>
      </c>
      <c r="V76" s="141">
        <v>7</v>
      </c>
      <c r="W76" s="141">
        <v>6</v>
      </c>
      <c r="X76" s="141">
        <v>4</v>
      </c>
      <c r="Y76" s="141">
        <v>16</v>
      </c>
      <c r="Z76" s="141">
        <v>16</v>
      </c>
      <c r="AA76" s="141">
        <v>14</v>
      </c>
      <c r="AB76" s="141">
        <v>16</v>
      </c>
      <c r="AC76" s="141">
        <v>14</v>
      </c>
      <c r="AD76" s="141">
        <v>16</v>
      </c>
      <c r="AE76" s="141">
        <v>17</v>
      </c>
      <c r="AF76" s="141">
        <v>17</v>
      </c>
      <c r="AG76" s="141">
        <v>17</v>
      </c>
      <c r="AH76" s="141"/>
      <c r="AI76" s="90"/>
      <c r="AJ76" s="111"/>
      <c r="AK76" s="111"/>
      <c r="AL76" s="111"/>
      <c r="AM76" s="111"/>
    </row>
    <row r="77" ht="30" customHeight="1" spans="4:34">
      <c r="D77" s="142"/>
      <c r="E77" s="142"/>
      <c r="F77" s="142"/>
      <c r="G77" s="142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  <c r="X77" s="142"/>
      <c r="Y77" s="142"/>
      <c r="Z77" s="142"/>
      <c r="AA77" s="142"/>
      <c r="AB77" s="142"/>
      <c r="AC77" s="142"/>
      <c r="AD77" s="142"/>
      <c r="AE77" s="142"/>
      <c r="AF77" s="142"/>
      <c r="AG77" s="142"/>
      <c r="AH77" s="142"/>
    </row>
    <row r="78" ht="21" customHeight="1" spans="3:41">
      <c r="C78" s="119"/>
      <c r="D78" s="119"/>
      <c r="E78" s="119"/>
      <c r="F78" s="119"/>
      <c r="G78" s="119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</row>
    <row r="79" ht="21" customHeight="1" spans="3:41">
      <c r="C79" s="119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</row>
    <row r="80" ht="21" customHeight="1" spans="3:41">
      <c r="C80" s="119"/>
      <c r="D80" s="119"/>
      <c r="E80" s="119"/>
      <c r="F80" s="119"/>
      <c r="G80" s="119"/>
      <c r="H80" s="119"/>
      <c r="I80" s="119"/>
      <c r="J80" s="119"/>
      <c r="K80" s="119"/>
      <c r="L80" s="119"/>
      <c r="M80" s="119"/>
      <c r="N80" s="119"/>
      <c r="O80" s="119"/>
      <c r="P80" s="119"/>
      <c r="Q80" s="119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</row>
    <row r="81" ht="21" customHeight="1" spans="3:41">
      <c r="C81" s="119"/>
      <c r="D81" s="119"/>
      <c r="E81" s="119"/>
      <c r="F81" s="119"/>
      <c r="G81" s="119"/>
      <c r="H81" s="119"/>
      <c r="I81" s="119"/>
      <c r="J81" s="119"/>
      <c r="K81" s="119"/>
      <c r="L81" s="119"/>
      <c r="M81" s="119"/>
      <c r="N81" s="119"/>
      <c r="O81" s="119"/>
      <c r="P81" s="119"/>
      <c r="Q81" s="119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</row>
    <row r="82" ht="21" customHeight="1" spans="3:41">
      <c r="C82" s="119"/>
      <c r="D82" s="119"/>
      <c r="E82" s="119"/>
      <c r="F82" s="119"/>
      <c r="G82" s="119"/>
      <c r="H82" s="119"/>
      <c r="I82" s="119"/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119"/>
      <c r="AB82" s="119"/>
      <c r="AC82" s="119"/>
      <c r="AD82" s="119"/>
      <c r="AE82" s="119"/>
      <c r="AF82" s="119"/>
      <c r="AG82" s="119"/>
      <c r="AH82" s="119"/>
      <c r="AI82" s="119"/>
      <c r="AJ82" s="119"/>
      <c r="AK82" s="119"/>
      <c r="AL82" s="119"/>
      <c r="AM82" s="119"/>
      <c r="AN82" s="119"/>
      <c r="AO82" s="119"/>
    </row>
    <row r="83" spans="3:41">
      <c r="C83" s="119"/>
      <c r="D83" s="119"/>
      <c r="E83" s="119"/>
      <c r="F83" s="119"/>
      <c r="G83" s="119"/>
      <c r="H83" s="119"/>
      <c r="I83" s="119"/>
      <c r="J83" s="119"/>
      <c r="K83" s="119"/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19"/>
      <c r="W83" s="119"/>
      <c r="X83" s="119"/>
      <c r="Y83" s="119"/>
      <c r="Z83" s="119"/>
      <c r="AA83" s="119"/>
      <c r="AB83" s="119"/>
      <c r="AC83" s="119"/>
      <c r="AD83" s="119"/>
      <c r="AE83" s="119"/>
      <c r="AF83" s="119"/>
      <c r="AG83" s="119"/>
      <c r="AH83" s="119"/>
      <c r="AI83" s="119"/>
      <c r="AJ83" s="119"/>
      <c r="AK83" s="119"/>
      <c r="AL83" s="119"/>
      <c r="AM83" s="119"/>
      <c r="AN83" s="119"/>
      <c r="AO83" s="119"/>
    </row>
    <row r="84" spans="3:41">
      <c r="C84" s="119"/>
      <c r="D84" s="119"/>
      <c r="E84" s="119"/>
      <c r="F84" s="119"/>
      <c r="G84" s="119"/>
      <c r="H84" s="119"/>
      <c r="I84" s="119"/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119"/>
      <c r="AC84" s="119"/>
      <c r="AD84" s="119"/>
      <c r="AE84" s="119"/>
      <c r="AF84" s="119"/>
      <c r="AG84" s="119"/>
      <c r="AH84" s="119"/>
      <c r="AI84" s="119"/>
      <c r="AJ84" s="119"/>
      <c r="AK84" s="119"/>
      <c r="AL84" s="119"/>
      <c r="AM84" s="119"/>
      <c r="AN84" s="119"/>
      <c r="AO84" s="119"/>
    </row>
  </sheetData>
  <mergeCells count="149">
    <mergeCell ref="G1:AM1"/>
    <mergeCell ref="D77:AH77"/>
    <mergeCell ref="B4:B5"/>
    <mergeCell ref="B6:B8"/>
    <mergeCell ref="B9:B11"/>
    <mergeCell ref="B12:B14"/>
    <mergeCell ref="B15:B17"/>
    <mergeCell ref="B18:B20"/>
    <mergeCell ref="B21:B23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63:B65"/>
    <mergeCell ref="B66:B68"/>
    <mergeCell ref="B69:B71"/>
    <mergeCell ref="B72:B74"/>
    <mergeCell ref="AI4:AI5"/>
    <mergeCell ref="AI6:AI8"/>
    <mergeCell ref="AI9:AI11"/>
    <mergeCell ref="AI12:AI14"/>
    <mergeCell ref="AI15:AI17"/>
    <mergeCell ref="AI18:AI20"/>
    <mergeCell ref="AI21:AI23"/>
    <mergeCell ref="AI24:AI26"/>
    <mergeCell ref="AI27:AI29"/>
    <mergeCell ref="AI30:AI32"/>
    <mergeCell ref="AI33:AI35"/>
    <mergeCell ref="AI36:AI38"/>
    <mergeCell ref="AI39:AI41"/>
    <mergeCell ref="AI42:AI44"/>
    <mergeCell ref="AI45:AI47"/>
    <mergeCell ref="AI48:AI50"/>
    <mergeCell ref="AI51:AI53"/>
    <mergeCell ref="AI54:AI56"/>
    <mergeCell ref="AI57:AI59"/>
    <mergeCell ref="AI60:AI62"/>
    <mergeCell ref="AI63:AI65"/>
    <mergeCell ref="AI66:AI68"/>
    <mergeCell ref="AI69:AI71"/>
    <mergeCell ref="AI72:AI74"/>
    <mergeCell ref="AJ4:AJ5"/>
    <mergeCell ref="AJ6:AJ8"/>
    <mergeCell ref="AJ9:AJ11"/>
    <mergeCell ref="AJ12:AJ14"/>
    <mergeCell ref="AJ15:AJ17"/>
    <mergeCell ref="AJ18:AJ20"/>
    <mergeCell ref="AJ21:AJ23"/>
    <mergeCell ref="AJ24:AJ26"/>
    <mergeCell ref="AJ27:AJ29"/>
    <mergeCell ref="AJ30:AJ32"/>
    <mergeCell ref="AJ33:AJ35"/>
    <mergeCell ref="AJ36:AJ38"/>
    <mergeCell ref="AJ39:AJ41"/>
    <mergeCell ref="AJ42:AJ44"/>
    <mergeCell ref="AJ45:AJ47"/>
    <mergeCell ref="AJ48:AJ50"/>
    <mergeCell ref="AJ51:AJ53"/>
    <mergeCell ref="AJ54:AJ56"/>
    <mergeCell ref="AJ57:AJ59"/>
    <mergeCell ref="AJ60:AJ62"/>
    <mergeCell ref="AJ63:AJ65"/>
    <mergeCell ref="AJ66:AJ68"/>
    <mergeCell ref="AJ69:AJ71"/>
    <mergeCell ref="AJ72:AJ74"/>
    <mergeCell ref="AK4:AK5"/>
    <mergeCell ref="AK6:AK8"/>
    <mergeCell ref="AK9:AK11"/>
    <mergeCell ref="AK12:AK14"/>
    <mergeCell ref="AK15:AK17"/>
    <mergeCell ref="AK18:AK20"/>
    <mergeCell ref="AK21:AK23"/>
    <mergeCell ref="AK24:AK26"/>
    <mergeCell ref="AK27:AK29"/>
    <mergeCell ref="AK30:AK32"/>
    <mergeCell ref="AK33:AK35"/>
    <mergeCell ref="AK36:AK38"/>
    <mergeCell ref="AK39:AK41"/>
    <mergeCell ref="AK42:AK44"/>
    <mergeCell ref="AK45:AK47"/>
    <mergeCell ref="AK48:AK50"/>
    <mergeCell ref="AK51:AK53"/>
    <mergeCell ref="AK54:AK56"/>
    <mergeCell ref="AK57:AK59"/>
    <mergeCell ref="AK60:AK62"/>
    <mergeCell ref="AK63:AK65"/>
    <mergeCell ref="AK66:AK68"/>
    <mergeCell ref="AK69:AK71"/>
    <mergeCell ref="AK72:AK74"/>
    <mergeCell ref="AL4:AL5"/>
    <mergeCell ref="AL6:AL8"/>
    <mergeCell ref="AL9:AL11"/>
    <mergeCell ref="AL12:AL14"/>
    <mergeCell ref="AL15:AL17"/>
    <mergeCell ref="AL18:AL20"/>
    <mergeCell ref="AL21:AL23"/>
    <mergeCell ref="AL24:AL26"/>
    <mergeCell ref="AL27:AL29"/>
    <mergeCell ref="AL30:AL32"/>
    <mergeCell ref="AL33:AL35"/>
    <mergeCell ref="AL36:AL38"/>
    <mergeCell ref="AL39:AL41"/>
    <mergeCell ref="AL42:AL44"/>
    <mergeCell ref="AL45:AL47"/>
    <mergeCell ref="AL48:AL50"/>
    <mergeCell ref="AL51:AL53"/>
    <mergeCell ref="AL54:AL56"/>
    <mergeCell ref="AL57:AL59"/>
    <mergeCell ref="AL60:AL62"/>
    <mergeCell ref="AL63:AL65"/>
    <mergeCell ref="AL66:AL68"/>
    <mergeCell ref="AL69:AL71"/>
    <mergeCell ref="AL72:AL74"/>
    <mergeCell ref="AM4:AM5"/>
    <mergeCell ref="AM6:AM8"/>
    <mergeCell ref="AM9:AM11"/>
    <mergeCell ref="AM12:AM14"/>
    <mergeCell ref="AM15:AM17"/>
    <mergeCell ref="AM18:AM20"/>
    <mergeCell ref="AM21:AM23"/>
    <mergeCell ref="AM24:AM26"/>
    <mergeCell ref="AM27:AM29"/>
    <mergeCell ref="AM30:AM32"/>
    <mergeCell ref="AM33:AM35"/>
    <mergeCell ref="AM36:AM38"/>
    <mergeCell ref="AM39:AM41"/>
    <mergeCell ref="AM42:AM44"/>
    <mergeCell ref="AM45:AM47"/>
    <mergeCell ref="AM48:AM50"/>
    <mergeCell ref="AM51:AM53"/>
    <mergeCell ref="AM54:AM56"/>
    <mergeCell ref="AM57:AM59"/>
    <mergeCell ref="AM60:AM62"/>
    <mergeCell ref="AM63:AM65"/>
    <mergeCell ref="AM66:AM68"/>
    <mergeCell ref="AM69:AM71"/>
    <mergeCell ref="AM72:AM74"/>
    <mergeCell ref="B2:C3"/>
    <mergeCell ref="D2:X3"/>
    <mergeCell ref="Y2:AM3"/>
  </mergeCells>
  <conditionalFormatting sqref="D4:AH74">
    <cfRule type="expression" dxfId="0" priority="4">
      <formula>WEEKDAY(D$4,2)&gt;5</formula>
    </cfRule>
  </conditionalFormatting>
  <conditionalFormatting sqref="D6:G8 S6:S8 H6:L65 D6:F74 D66:L68 S66:S68">
    <cfRule type="expression" dxfId="0" priority="57">
      <formula>weeday(D$4,2)&gt;5</formula>
    </cfRule>
  </conditionalFormatting>
  <conditionalFormatting sqref="M57:M65 H69:L74">
    <cfRule type="expression" dxfId="0" priority="227">
      <formula>weeday(H$4,2)&gt;5</formula>
    </cfRule>
  </conditionalFormatting>
  <printOptions horizontalCentered="1"/>
  <pageMargins left="0" right="0" top="0" bottom="0" header="0" footer="0"/>
  <pageSetup paperSize="9" scale="57" fitToHeight="0" orientation="landscape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3249" name="Spinner 1" r:id="rId3">
              <controlPr defaultSize="0">
                <anchor moveWithCells="1" sizeWithCells="1">
                  <from>
                    <xdr:col>2</xdr:col>
                    <xdr:colOff>19050</xdr:colOff>
                    <xdr:row>0</xdr:row>
                    <xdr:rowOff>50800</xdr:rowOff>
                  </from>
                  <to>
                    <xdr:col>2</xdr:col>
                    <xdr:colOff>317500</xdr:colOff>
                    <xdr:row>0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0" name="Spinner 2" r:id="rId4">
              <controlPr defaultSize="0">
                <anchor moveWithCells="1" sizeWithCells="1">
                  <from>
                    <xdr:col>3</xdr:col>
                    <xdr:colOff>203200</xdr:colOff>
                    <xdr:row>0</xdr:row>
                    <xdr:rowOff>0</xdr:rowOff>
                  </from>
                  <to>
                    <xdr:col>4</xdr:col>
                    <xdr:colOff>31750</xdr:colOff>
                    <xdr:row>1</xdr:row>
                    <xdr:rowOff>412750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M26"/>
  <sheetViews>
    <sheetView zoomScale="80" zoomScaleNormal="80" workbookViewId="0">
      <pane xSplit="3" ySplit="5" topLeftCell="D6" activePane="bottomRight" state="frozen"/>
      <selection/>
      <selection pane="topRight"/>
      <selection pane="bottomLeft"/>
      <selection pane="bottomRight" activeCell="A16" sqref="A16"/>
    </sheetView>
  </sheetViews>
  <sheetFormatPr defaultColWidth="9" defaultRowHeight="15.75"/>
  <cols>
    <col min="1" max="1" width="14.3333333333333" style="49" customWidth="1"/>
    <col min="2" max="2" width="14.3333333333333" style="50" customWidth="1"/>
    <col min="3" max="3" width="7.25" style="50" customWidth="1"/>
    <col min="4" max="32" width="5.75" style="50" customWidth="1"/>
    <col min="33" max="33" width="6.25" style="50" customWidth="1"/>
    <col min="34" max="34" width="5.75" style="50" hidden="1" customWidth="1"/>
    <col min="35" max="35" width="6.33333333333333" style="51" customWidth="1"/>
    <col min="36" max="38" width="9.25" style="52" customWidth="1"/>
    <col min="39" max="39" width="9.75" style="52" customWidth="1"/>
    <col min="40" max="40" width="7.58333333333333" style="51" customWidth="1"/>
    <col min="41" max="41" width="9" style="51"/>
    <col min="42" max="42" width="9" style="51" customWidth="1"/>
    <col min="43" max="16384" width="9" style="51"/>
  </cols>
  <sheetData>
    <row r="1" ht="32.25" customHeight="1" spans="1:39">
      <c r="A1" s="53">
        <v>2032</v>
      </c>
      <c r="B1" s="54">
        <v>2023</v>
      </c>
      <c r="C1" s="55" t="s">
        <v>1</v>
      </c>
      <c r="D1" s="56"/>
      <c r="E1" s="55">
        <v>11</v>
      </c>
      <c r="F1" s="54" t="s">
        <v>2</v>
      </c>
      <c r="G1" s="57" t="s">
        <v>3</v>
      </c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99"/>
    </row>
    <row r="2" ht="14.25" customHeight="1" spans="1:39">
      <c r="A2" s="58"/>
      <c r="B2" s="59" t="s">
        <v>4</v>
      </c>
      <c r="C2" s="60"/>
      <c r="D2" s="61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93"/>
      <c r="Y2" s="95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100"/>
    </row>
    <row r="3" ht="14.25" customHeight="1" spans="1:39">
      <c r="A3" s="58"/>
      <c r="B3" s="63"/>
      <c r="C3" s="64"/>
      <c r="D3" s="65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94"/>
      <c r="Y3" s="97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101"/>
    </row>
    <row r="4" s="46" customFormat="1" ht="34.5" customHeight="1" spans="1:39">
      <c r="A4" s="67"/>
      <c r="B4" s="68" t="s">
        <v>6</v>
      </c>
      <c r="C4" s="69" t="s">
        <v>7</v>
      </c>
      <c r="D4" s="70">
        <f>DATE(B1,E1,1)</f>
        <v>45231</v>
      </c>
      <c r="E4" s="70">
        <f t="shared" ref="E4:AH4" si="0">D4+1</f>
        <v>45232</v>
      </c>
      <c r="F4" s="70">
        <f t="shared" si="0"/>
        <v>45233</v>
      </c>
      <c r="G4" s="70">
        <f t="shared" si="0"/>
        <v>45234</v>
      </c>
      <c r="H4" s="70">
        <f t="shared" si="0"/>
        <v>45235</v>
      </c>
      <c r="I4" s="70">
        <f t="shared" si="0"/>
        <v>45236</v>
      </c>
      <c r="J4" s="70">
        <f t="shared" si="0"/>
        <v>45237</v>
      </c>
      <c r="K4" s="70">
        <f t="shared" si="0"/>
        <v>45238</v>
      </c>
      <c r="L4" s="70">
        <f t="shared" si="0"/>
        <v>45239</v>
      </c>
      <c r="M4" s="70">
        <f t="shared" si="0"/>
        <v>45240</v>
      </c>
      <c r="N4" s="70">
        <f t="shared" si="0"/>
        <v>45241</v>
      </c>
      <c r="O4" s="70">
        <f t="shared" si="0"/>
        <v>45242</v>
      </c>
      <c r="P4" s="70">
        <f t="shared" si="0"/>
        <v>45243</v>
      </c>
      <c r="Q4" s="70">
        <f t="shared" si="0"/>
        <v>45244</v>
      </c>
      <c r="R4" s="70">
        <f t="shared" si="0"/>
        <v>45245</v>
      </c>
      <c r="S4" s="70">
        <f t="shared" si="0"/>
        <v>45246</v>
      </c>
      <c r="T4" s="70">
        <f t="shared" si="0"/>
        <v>45247</v>
      </c>
      <c r="U4" s="70">
        <f t="shared" si="0"/>
        <v>45248</v>
      </c>
      <c r="V4" s="70">
        <f t="shared" si="0"/>
        <v>45249</v>
      </c>
      <c r="W4" s="70">
        <f t="shared" si="0"/>
        <v>45250</v>
      </c>
      <c r="X4" s="70">
        <f t="shared" si="0"/>
        <v>45251</v>
      </c>
      <c r="Y4" s="70">
        <f t="shared" si="0"/>
        <v>45252</v>
      </c>
      <c r="Z4" s="70">
        <f t="shared" si="0"/>
        <v>45253</v>
      </c>
      <c r="AA4" s="70">
        <f t="shared" si="0"/>
        <v>45254</v>
      </c>
      <c r="AB4" s="70">
        <f t="shared" si="0"/>
        <v>45255</v>
      </c>
      <c r="AC4" s="70">
        <f t="shared" si="0"/>
        <v>45256</v>
      </c>
      <c r="AD4" s="70">
        <f t="shared" si="0"/>
        <v>45257</v>
      </c>
      <c r="AE4" s="70">
        <f t="shared" si="0"/>
        <v>45258</v>
      </c>
      <c r="AF4" s="70">
        <f t="shared" si="0"/>
        <v>45259</v>
      </c>
      <c r="AG4" s="70">
        <f t="shared" si="0"/>
        <v>45260</v>
      </c>
      <c r="AH4" s="70">
        <f t="shared" si="0"/>
        <v>45261</v>
      </c>
      <c r="AI4" s="102" t="s">
        <v>8</v>
      </c>
      <c r="AJ4" s="102" t="s">
        <v>9</v>
      </c>
      <c r="AK4" s="102" t="s">
        <v>10</v>
      </c>
      <c r="AL4" s="102" t="s">
        <v>11</v>
      </c>
      <c r="AM4" s="102" t="s">
        <v>12</v>
      </c>
    </row>
    <row r="5" s="47" customFormat="1" ht="34.5" customHeight="1" spans="1:39">
      <c r="A5" s="71"/>
      <c r="B5" s="72"/>
      <c r="C5" s="73" t="s">
        <v>13</v>
      </c>
      <c r="D5" s="74">
        <f t="shared" ref="D5:AH5" si="1">D4</f>
        <v>45231</v>
      </c>
      <c r="E5" s="74">
        <f t="shared" si="1"/>
        <v>45232</v>
      </c>
      <c r="F5" s="74">
        <f t="shared" si="1"/>
        <v>45233</v>
      </c>
      <c r="G5" s="74">
        <f t="shared" si="1"/>
        <v>45234</v>
      </c>
      <c r="H5" s="74">
        <f t="shared" si="1"/>
        <v>45235</v>
      </c>
      <c r="I5" s="74">
        <f t="shared" si="1"/>
        <v>45236</v>
      </c>
      <c r="J5" s="74">
        <f t="shared" si="1"/>
        <v>45237</v>
      </c>
      <c r="K5" s="74">
        <f t="shared" si="1"/>
        <v>45238</v>
      </c>
      <c r="L5" s="74">
        <f t="shared" si="1"/>
        <v>45239</v>
      </c>
      <c r="M5" s="74">
        <f t="shared" si="1"/>
        <v>45240</v>
      </c>
      <c r="N5" s="74">
        <f t="shared" si="1"/>
        <v>45241</v>
      </c>
      <c r="O5" s="74">
        <f t="shared" si="1"/>
        <v>45242</v>
      </c>
      <c r="P5" s="74">
        <f t="shared" si="1"/>
        <v>45243</v>
      </c>
      <c r="Q5" s="74">
        <f t="shared" si="1"/>
        <v>45244</v>
      </c>
      <c r="R5" s="74">
        <f t="shared" si="1"/>
        <v>45245</v>
      </c>
      <c r="S5" s="74">
        <f t="shared" si="1"/>
        <v>45246</v>
      </c>
      <c r="T5" s="74">
        <f t="shared" si="1"/>
        <v>45247</v>
      </c>
      <c r="U5" s="74">
        <f t="shared" si="1"/>
        <v>45248</v>
      </c>
      <c r="V5" s="74">
        <f t="shared" si="1"/>
        <v>45249</v>
      </c>
      <c r="W5" s="74">
        <f t="shared" si="1"/>
        <v>45250</v>
      </c>
      <c r="X5" s="74">
        <f t="shared" si="1"/>
        <v>45251</v>
      </c>
      <c r="Y5" s="74">
        <f t="shared" si="1"/>
        <v>45252</v>
      </c>
      <c r="Z5" s="74">
        <f t="shared" si="1"/>
        <v>45253</v>
      </c>
      <c r="AA5" s="74">
        <f t="shared" si="1"/>
        <v>45254</v>
      </c>
      <c r="AB5" s="74">
        <f t="shared" si="1"/>
        <v>45255</v>
      </c>
      <c r="AC5" s="74">
        <f t="shared" si="1"/>
        <v>45256</v>
      </c>
      <c r="AD5" s="74">
        <f t="shared" si="1"/>
        <v>45257</v>
      </c>
      <c r="AE5" s="74">
        <f t="shared" si="1"/>
        <v>45258</v>
      </c>
      <c r="AF5" s="74">
        <f t="shared" si="1"/>
        <v>45259</v>
      </c>
      <c r="AG5" s="74">
        <f t="shared" si="1"/>
        <v>45260</v>
      </c>
      <c r="AH5" s="74">
        <f t="shared" si="1"/>
        <v>45261</v>
      </c>
      <c r="AI5" s="103"/>
      <c r="AJ5" s="103"/>
      <c r="AK5" s="103"/>
      <c r="AL5" s="103"/>
      <c r="AM5" s="103"/>
    </row>
    <row r="6" ht="30" customHeight="1" spans="1:39">
      <c r="A6" s="14" t="s">
        <v>410</v>
      </c>
      <c r="B6" s="85" t="s">
        <v>411</v>
      </c>
      <c r="C6" s="77" t="s">
        <v>17</v>
      </c>
      <c r="D6" s="78">
        <v>4</v>
      </c>
      <c r="E6" s="78">
        <v>4</v>
      </c>
      <c r="F6" s="78">
        <v>4</v>
      </c>
      <c r="G6" s="78">
        <v>4</v>
      </c>
      <c r="H6" s="78" t="s">
        <v>21</v>
      </c>
      <c r="I6" s="78">
        <v>4</v>
      </c>
      <c r="J6" s="78">
        <v>4</v>
      </c>
      <c r="K6" s="78">
        <v>4</v>
      </c>
      <c r="L6" s="78">
        <v>4</v>
      </c>
      <c r="M6" s="78">
        <v>4</v>
      </c>
      <c r="N6" s="78">
        <v>4</v>
      </c>
      <c r="O6" s="78" t="s">
        <v>21</v>
      </c>
      <c r="P6" s="78">
        <v>4</v>
      </c>
      <c r="Q6" s="78">
        <v>4</v>
      </c>
      <c r="R6" s="78">
        <v>4</v>
      </c>
      <c r="S6" s="78">
        <v>4</v>
      </c>
      <c r="T6" s="78">
        <v>4</v>
      </c>
      <c r="U6" s="78">
        <v>4</v>
      </c>
      <c r="V6" s="78" t="s">
        <v>21</v>
      </c>
      <c r="W6" s="78">
        <v>4</v>
      </c>
      <c r="X6" s="78">
        <v>4</v>
      </c>
      <c r="Y6" s="78">
        <v>4</v>
      </c>
      <c r="Z6" s="78">
        <v>4</v>
      </c>
      <c r="AA6" s="78">
        <v>4</v>
      </c>
      <c r="AB6" s="78">
        <v>4</v>
      </c>
      <c r="AC6" s="78" t="s">
        <v>21</v>
      </c>
      <c r="AD6" s="78" t="s">
        <v>21</v>
      </c>
      <c r="AE6" s="78" t="s">
        <v>21</v>
      </c>
      <c r="AF6" s="78">
        <v>4</v>
      </c>
      <c r="AG6" s="78">
        <v>4</v>
      </c>
      <c r="AH6" s="78"/>
      <c r="AI6" s="104"/>
      <c r="AJ6" s="105">
        <f>SUM(D6:F7,I6:M7,P6:T7,W6:AA7,AD6:AH7)/8</f>
        <v>20</v>
      </c>
      <c r="AK6" s="105">
        <f t="shared" ref="AK6" si="2">SUM(D8:F8,I8:M8,P8:T8,W8:AA8,AD8:AH8)/8</f>
        <v>0.75</v>
      </c>
      <c r="AL6" s="105">
        <f t="shared" ref="AL6" si="3">SUM(G6:H8,N6:O8,U6:V8,AB6:AC8)/8</f>
        <v>4</v>
      </c>
      <c r="AM6" s="105">
        <f t="shared" ref="AM6" si="4">SUM(D6:AH8)/8+(AI6)/8</f>
        <v>24.75</v>
      </c>
    </row>
    <row r="7" ht="30" customHeight="1" spans="1:39">
      <c r="A7" s="14" t="s">
        <v>410</v>
      </c>
      <c r="B7" s="68"/>
      <c r="C7" s="77" t="s">
        <v>18</v>
      </c>
      <c r="D7" s="78">
        <v>4</v>
      </c>
      <c r="E7" s="78">
        <v>4</v>
      </c>
      <c r="F7" s="78">
        <v>4</v>
      </c>
      <c r="G7" s="78">
        <v>4</v>
      </c>
      <c r="H7" s="78" t="s">
        <v>21</v>
      </c>
      <c r="I7" s="78">
        <v>4</v>
      </c>
      <c r="J7" s="78">
        <v>4</v>
      </c>
      <c r="K7" s="78">
        <v>4</v>
      </c>
      <c r="L7" s="78">
        <v>4</v>
      </c>
      <c r="M7" s="78">
        <v>4</v>
      </c>
      <c r="N7" s="78">
        <v>4</v>
      </c>
      <c r="O7" s="78" t="s">
        <v>21</v>
      </c>
      <c r="P7" s="78">
        <v>4</v>
      </c>
      <c r="Q7" s="78">
        <v>4</v>
      </c>
      <c r="R7" s="78">
        <v>4</v>
      </c>
      <c r="S7" s="78">
        <v>4</v>
      </c>
      <c r="T7" s="78">
        <v>4</v>
      </c>
      <c r="U7" s="78">
        <v>4</v>
      </c>
      <c r="V7" s="78" t="s">
        <v>21</v>
      </c>
      <c r="W7" s="78">
        <v>4</v>
      </c>
      <c r="X7" s="78">
        <v>4</v>
      </c>
      <c r="Y7" s="78">
        <v>4</v>
      </c>
      <c r="Z7" s="78">
        <v>4</v>
      </c>
      <c r="AA7" s="78">
        <v>4</v>
      </c>
      <c r="AB7" s="78">
        <v>4</v>
      </c>
      <c r="AC7" s="78" t="s">
        <v>21</v>
      </c>
      <c r="AD7" s="78" t="s">
        <v>21</v>
      </c>
      <c r="AE7" s="78" t="s">
        <v>21</v>
      </c>
      <c r="AF7" s="78">
        <v>4</v>
      </c>
      <c r="AG7" s="78">
        <v>4</v>
      </c>
      <c r="AH7" s="78"/>
      <c r="AI7" s="106"/>
      <c r="AJ7" s="107"/>
      <c r="AK7" s="107"/>
      <c r="AL7" s="107"/>
      <c r="AM7" s="107"/>
    </row>
    <row r="8" ht="30" customHeight="1" spans="1:39">
      <c r="A8" s="14" t="s">
        <v>410</v>
      </c>
      <c r="B8" s="72"/>
      <c r="C8" s="81" t="s">
        <v>10</v>
      </c>
      <c r="D8" s="81">
        <v>0.5</v>
      </c>
      <c r="E8" s="81" t="s">
        <v>21</v>
      </c>
      <c r="F8" s="81" t="s">
        <v>21</v>
      </c>
      <c r="G8" s="81" t="s">
        <v>21</v>
      </c>
      <c r="H8" s="81" t="s">
        <v>21</v>
      </c>
      <c r="I8" s="81">
        <v>3</v>
      </c>
      <c r="J8" s="81">
        <v>0.5</v>
      </c>
      <c r="K8" s="81" t="s">
        <v>21</v>
      </c>
      <c r="L8" s="81" t="s">
        <v>21</v>
      </c>
      <c r="M8" s="81" t="s">
        <v>21</v>
      </c>
      <c r="N8" s="81" t="s">
        <v>21</v>
      </c>
      <c r="O8" s="81" t="s">
        <v>21</v>
      </c>
      <c r="P8" s="81" t="s">
        <v>21</v>
      </c>
      <c r="Q8" s="81" t="s">
        <v>21</v>
      </c>
      <c r="R8" s="81" t="s">
        <v>21</v>
      </c>
      <c r="S8" s="81">
        <v>1</v>
      </c>
      <c r="T8" s="81" t="s">
        <v>21</v>
      </c>
      <c r="U8" s="81" t="s">
        <v>21</v>
      </c>
      <c r="V8" s="81" t="s">
        <v>21</v>
      </c>
      <c r="W8" s="81" t="s">
        <v>21</v>
      </c>
      <c r="X8" s="81" t="s">
        <v>21</v>
      </c>
      <c r="Y8" s="81" t="s">
        <v>21</v>
      </c>
      <c r="Z8" s="81">
        <v>0.5</v>
      </c>
      <c r="AA8" s="81" t="s">
        <v>21</v>
      </c>
      <c r="AB8" s="81" t="s">
        <v>21</v>
      </c>
      <c r="AC8" s="81" t="s">
        <v>21</v>
      </c>
      <c r="AD8" s="81" t="s">
        <v>21</v>
      </c>
      <c r="AE8" s="81" t="s">
        <v>21</v>
      </c>
      <c r="AF8" s="81">
        <v>0.5</v>
      </c>
      <c r="AG8" s="81" t="s">
        <v>21</v>
      </c>
      <c r="AH8" s="81"/>
      <c r="AI8" s="108"/>
      <c r="AJ8" s="109"/>
      <c r="AK8" s="109"/>
      <c r="AL8" s="109"/>
      <c r="AM8" s="109"/>
    </row>
    <row r="9" ht="30" customHeight="1" spans="1:39">
      <c r="A9" s="58">
        <v>1904067</v>
      </c>
      <c r="B9" s="85" t="s">
        <v>412</v>
      </c>
      <c r="C9" s="77" t="s">
        <v>17</v>
      </c>
      <c r="D9" s="78" t="s">
        <v>21</v>
      </c>
      <c r="E9" s="78">
        <v>4</v>
      </c>
      <c r="F9" s="78">
        <v>4</v>
      </c>
      <c r="G9" s="78">
        <v>4</v>
      </c>
      <c r="H9" s="78" t="s">
        <v>21</v>
      </c>
      <c r="I9" s="78">
        <v>4</v>
      </c>
      <c r="J9" s="78">
        <v>4</v>
      </c>
      <c r="K9" s="78">
        <v>4</v>
      </c>
      <c r="L9" s="78">
        <v>4</v>
      </c>
      <c r="M9" s="78">
        <v>4</v>
      </c>
      <c r="N9" s="78">
        <v>4</v>
      </c>
      <c r="O9" s="78">
        <v>2</v>
      </c>
      <c r="P9" s="78">
        <v>4</v>
      </c>
      <c r="Q9" s="78">
        <v>4</v>
      </c>
      <c r="R9" s="78">
        <v>4</v>
      </c>
      <c r="S9" s="78">
        <v>4</v>
      </c>
      <c r="T9" s="78">
        <v>4</v>
      </c>
      <c r="U9" s="78">
        <v>4</v>
      </c>
      <c r="V9" s="78">
        <v>4</v>
      </c>
      <c r="W9" s="78">
        <v>4</v>
      </c>
      <c r="X9" s="78">
        <v>4</v>
      </c>
      <c r="Y9" s="78">
        <v>4</v>
      </c>
      <c r="Z9" s="78">
        <v>4</v>
      </c>
      <c r="AA9" s="78">
        <v>4</v>
      </c>
      <c r="AB9" s="78">
        <v>4</v>
      </c>
      <c r="AC9" s="78">
        <v>4</v>
      </c>
      <c r="AD9" s="78">
        <v>4</v>
      </c>
      <c r="AE9" s="78">
        <v>4</v>
      </c>
      <c r="AF9" s="78">
        <v>4</v>
      </c>
      <c r="AG9" s="78">
        <v>4</v>
      </c>
      <c r="AH9" s="78"/>
      <c r="AI9" s="104"/>
      <c r="AJ9" s="105">
        <f t="shared" ref="AJ9" si="5">SUM(D9:F10,I9:M10,P9:T10,W9:AA10,AD9:AH10)/8</f>
        <v>21</v>
      </c>
      <c r="AK9" s="105">
        <f t="shared" ref="AK9" si="6">SUM(D11:F11,I11:M11,P11:T11,W11:AA11,AD11:AH11)/8</f>
        <v>7.8125</v>
      </c>
      <c r="AL9" s="105">
        <f t="shared" ref="AL9" si="7">SUM(G9:H11,N9:O11,U9:V11,AB9:AC11)/8</f>
        <v>7.75</v>
      </c>
      <c r="AM9" s="105">
        <f t="shared" ref="AM9" si="8">SUM(D9:AH11)/8+(AI9)/8</f>
        <v>36.5625</v>
      </c>
    </row>
    <row r="10" ht="30" customHeight="1" spans="1:39">
      <c r="A10" s="58">
        <v>1904067</v>
      </c>
      <c r="B10" s="68"/>
      <c r="C10" s="77" t="s">
        <v>18</v>
      </c>
      <c r="D10" s="78" t="s">
        <v>21</v>
      </c>
      <c r="E10" s="78">
        <v>4</v>
      </c>
      <c r="F10" s="78">
        <v>4</v>
      </c>
      <c r="G10" s="78">
        <v>4</v>
      </c>
      <c r="H10" s="78" t="s">
        <v>21</v>
      </c>
      <c r="I10" s="78">
        <v>4</v>
      </c>
      <c r="J10" s="78">
        <v>4</v>
      </c>
      <c r="K10" s="78">
        <v>4</v>
      </c>
      <c r="L10" s="78">
        <v>4</v>
      </c>
      <c r="M10" s="78">
        <v>4</v>
      </c>
      <c r="N10" s="78">
        <v>4</v>
      </c>
      <c r="O10" s="78">
        <v>4</v>
      </c>
      <c r="P10" s="78">
        <v>4</v>
      </c>
      <c r="Q10" s="78">
        <v>4</v>
      </c>
      <c r="R10" s="78">
        <v>4</v>
      </c>
      <c r="S10" s="78">
        <v>4</v>
      </c>
      <c r="T10" s="78">
        <v>4</v>
      </c>
      <c r="U10" s="78">
        <v>4</v>
      </c>
      <c r="V10" s="78">
        <v>4</v>
      </c>
      <c r="W10" s="78">
        <v>4</v>
      </c>
      <c r="X10" s="78">
        <v>4</v>
      </c>
      <c r="Y10" s="78">
        <v>4</v>
      </c>
      <c r="Z10" s="78">
        <v>4</v>
      </c>
      <c r="AA10" s="78">
        <v>4</v>
      </c>
      <c r="AB10" s="78">
        <v>4</v>
      </c>
      <c r="AC10" s="78">
        <v>4</v>
      </c>
      <c r="AD10" s="78">
        <v>4</v>
      </c>
      <c r="AE10" s="78">
        <v>4</v>
      </c>
      <c r="AF10" s="78">
        <v>4</v>
      </c>
      <c r="AG10" s="78">
        <v>4</v>
      </c>
      <c r="AH10" s="78"/>
      <c r="AI10" s="106"/>
      <c r="AJ10" s="107"/>
      <c r="AK10" s="107"/>
      <c r="AL10" s="107"/>
      <c r="AM10" s="107"/>
    </row>
    <row r="11" ht="30" customHeight="1" spans="1:39">
      <c r="A11" s="58">
        <v>1904067</v>
      </c>
      <c r="B11" s="72"/>
      <c r="C11" s="81" t="s">
        <v>10</v>
      </c>
      <c r="D11" s="81" t="s">
        <v>21</v>
      </c>
      <c r="E11" s="81">
        <v>2.5</v>
      </c>
      <c r="F11" s="81">
        <v>4</v>
      </c>
      <c r="G11" s="81">
        <v>0.5</v>
      </c>
      <c r="H11" s="81" t="s">
        <v>21</v>
      </c>
      <c r="I11" s="81">
        <v>5</v>
      </c>
      <c r="J11" s="81">
        <v>6</v>
      </c>
      <c r="K11" s="81">
        <v>5</v>
      </c>
      <c r="L11" s="81">
        <v>1</v>
      </c>
      <c r="M11" s="81">
        <v>0.5</v>
      </c>
      <c r="N11" s="81">
        <v>4</v>
      </c>
      <c r="O11" s="81">
        <v>1</v>
      </c>
      <c r="P11" s="81">
        <v>5.5</v>
      </c>
      <c r="Q11" s="81">
        <v>1</v>
      </c>
      <c r="R11" s="81">
        <v>3</v>
      </c>
      <c r="S11" s="81">
        <v>1.5</v>
      </c>
      <c r="T11" s="81">
        <v>5</v>
      </c>
      <c r="U11" s="81">
        <v>1</v>
      </c>
      <c r="V11" s="81">
        <v>1</v>
      </c>
      <c r="W11" s="81">
        <v>5.5</v>
      </c>
      <c r="X11" s="81">
        <v>2</v>
      </c>
      <c r="Y11" s="81">
        <v>0.5</v>
      </c>
      <c r="Z11" s="81">
        <v>5.5</v>
      </c>
      <c r="AA11" s="81">
        <v>0.5</v>
      </c>
      <c r="AB11" s="81">
        <v>0.5</v>
      </c>
      <c r="AC11" s="81" t="s">
        <v>21</v>
      </c>
      <c r="AD11" s="81">
        <v>2.5</v>
      </c>
      <c r="AE11" s="81">
        <v>3</v>
      </c>
      <c r="AF11" s="81">
        <v>2</v>
      </c>
      <c r="AG11" s="81">
        <v>1</v>
      </c>
      <c r="AH11" s="81"/>
      <c r="AI11" s="108"/>
      <c r="AJ11" s="109"/>
      <c r="AK11" s="109"/>
      <c r="AL11" s="109"/>
      <c r="AM11" s="109"/>
    </row>
    <row r="12" ht="30" customHeight="1" spans="1:39">
      <c r="A12" s="58">
        <v>1904054</v>
      </c>
      <c r="B12" s="85" t="s">
        <v>413</v>
      </c>
      <c r="C12" s="77" t="s">
        <v>17</v>
      </c>
      <c r="D12" s="78">
        <v>4</v>
      </c>
      <c r="E12" s="78">
        <v>4</v>
      </c>
      <c r="F12" s="78">
        <v>4</v>
      </c>
      <c r="G12" s="78">
        <v>4</v>
      </c>
      <c r="H12" s="78">
        <v>4</v>
      </c>
      <c r="I12" s="78">
        <v>4</v>
      </c>
      <c r="J12" s="78">
        <v>4</v>
      </c>
      <c r="K12" s="78">
        <v>4</v>
      </c>
      <c r="L12" s="78">
        <v>4</v>
      </c>
      <c r="M12" s="78">
        <v>4</v>
      </c>
      <c r="N12" s="78">
        <v>4</v>
      </c>
      <c r="O12" s="78">
        <v>4</v>
      </c>
      <c r="P12" s="78">
        <v>4</v>
      </c>
      <c r="Q12" s="78">
        <v>4</v>
      </c>
      <c r="R12" s="78">
        <v>4</v>
      </c>
      <c r="S12" s="78">
        <v>4</v>
      </c>
      <c r="T12" s="78">
        <v>4</v>
      </c>
      <c r="U12" s="78">
        <v>4</v>
      </c>
      <c r="V12" s="78" t="s">
        <v>21</v>
      </c>
      <c r="W12" s="78">
        <v>4</v>
      </c>
      <c r="X12" s="78">
        <v>4</v>
      </c>
      <c r="Y12" s="78">
        <v>4</v>
      </c>
      <c r="Z12" s="78">
        <v>4</v>
      </c>
      <c r="AA12" s="78">
        <v>4</v>
      </c>
      <c r="AB12" s="78">
        <v>4</v>
      </c>
      <c r="AC12" s="78" t="s">
        <v>21</v>
      </c>
      <c r="AD12" s="78">
        <v>4</v>
      </c>
      <c r="AE12" s="78">
        <v>4</v>
      </c>
      <c r="AF12" s="78">
        <v>4</v>
      </c>
      <c r="AG12" s="78">
        <v>4</v>
      </c>
      <c r="AH12" s="78"/>
      <c r="AI12" s="104"/>
      <c r="AJ12" s="105">
        <f t="shared" ref="AJ12" si="9">SUM(D12:F13,I12:M13,P12:T13,W12:AA13,AD12:AH13)/8</f>
        <v>22</v>
      </c>
      <c r="AK12" s="105">
        <f t="shared" ref="AK12" si="10">SUM(D14:F14,I14:M14,P14:T14,W14:AA14,AD14:AH14)/8</f>
        <v>4.25</v>
      </c>
      <c r="AL12" s="105">
        <f t="shared" ref="AL12" si="11">SUM(G12:H14,N12:O14,U12:V14,AB12:AC14)/8</f>
        <v>6.6875</v>
      </c>
      <c r="AM12" s="105">
        <f t="shared" ref="AM12" si="12">SUM(D12:AH14)/8+(AI12)/8</f>
        <v>32.9375</v>
      </c>
    </row>
    <row r="13" ht="30" customHeight="1" spans="1:39">
      <c r="A13" s="58">
        <v>1904054</v>
      </c>
      <c r="B13" s="68"/>
      <c r="C13" s="77" t="s">
        <v>18</v>
      </c>
      <c r="D13" s="78">
        <v>4</v>
      </c>
      <c r="E13" s="78">
        <v>4</v>
      </c>
      <c r="F13" s="78">
        <v>4</v>
      </c>
      <c r="G13" s="78">
        <v>4</v>
      </c>
      <c r="H13" s="78">
        <v>4</v>
      </c>
      <c r="I13" s="78">
        <v>4</v>
      </c>
      <c r="J13" s="78">
        <v>4</v>
      </c>
      <c r="K13" s="78">
        <v>4</v>
      </c>
      <c r="L13" s="78">
        <v>4</v>
      </c>
      <c r="M13" s="78">
        <v>4</v>
      </c>
      <c r="N13" s="78">
        <v>4</v>
      </c>
      <c r="O13" s="78">
        <v>4</v>
      </c>
      <c r="P13" s="78">
        <v>4</v>
      </c>
      <c r="Q13" s="78">
        <v>4</v>
      </c>
      <c r="R13" s="78">
        <v>4</v>
      </c>
      <c r="S13" s="78">
        <v>4</v>
      </c>
      <c r="T13" s="78">
        <v>4</v>
      </c>
      <c r="U13" s="78">
        <v>4</v>
      </c>
      <c r="V13" s="78" t="s">
        <v>21</v>
      </c>
      <c r="W13" s="78">
        <v>4</v>
      </c>
      <c r="X13" s="78">
        <v>4</v>
      </c>
      <c r="Y13" s="78">
        <v>4</v>
      </c>
      <c r="Z13" s="78">
        <v>4</v>
      </c>
      <c r="AA13" s="78">
        <v>4</v>
      </c>
      <c r="AB13" s="78">
        <v>4</v>
      </c>
      <c r="AC13" s="78" t="s">
        <v>21</v>
      </c>
      <c r="AD13" s="78">
        <v>4</v>
      </c>
      <c r="AE13" s="78">
        <v>4</v>
      </c>
      <c r="AF13" s="78">
        <v>4</v>
      </c>
      <c r="AG13" s="78">
        <v>4</v>
      </c>
      <c r="AH13" s="78"/>
      <c r="AI13" s="106"/>
      <c r="AJ13" s="107"/>
      <c r="AK13" s="107"/>
      <c r="AL13" s="107"/>
      <c r="AM13" s="107"/>
    </row>
    <row r="14" ht="30" customHeight="1" spans="1:39">
      <c r="A14" s="58">
        <v>1904054</v>
      </c>
      <c r="B14" s="72"/>
      <c r="C14" s="81" t="s">
        <v>10</v>
      </c>
      <c r="D14" s="81">
        <v>0.5</v>
      </c>
      <c r="E14" s="81">
        <v>0.5</v>
      </c>
      <c r="F14" s="81">
        <v>5</v>
      </c>
      <c r="G14" s="81">
        <v>3</v>
      </c>
      <c r="H14" s="81">
        <v>0.5</v>
      </c>
      <c r="I14" s="81">
        <v>0.5</v>
      </c>
      <c r="J14" s="81">
        <v>1</v>
      </c>
      <c r="K14" s="81">
        <v>0.5</v>
      </c>
      <c r="L14" s="81">
        <v>0.5</v>
      </c>
      <c r="M14" s="81">
        <v>0.5</v>
      </c>
      <c r="N14" s="81">
        <v>0.5</v>
      </c>
      <c r="O14" s="81">
        <v>0.5</v>
      </c>
      <c r="P14" s="81">
        <v>5</v>
      </c>
      <c r="Q14" s="81">
        <v>3</v>
      </c>
      <c r="R14" s="81">
        <v>0.5</v>
      </c>
      <c r="S14" s="81">
        <v>2</v>
      </c>
      <c r="T14" s="81">
        <v>3</v>
      </c>
      <c r="U14" s="81">
        <v>0.5</v>
      </c>
      <c r="V14" s="81" t="s">
        <v>21</v>
      </c>
      <c r="W14" s="81">
        <v>0.5</v>
      </c>
      <c r="X14" s="81">
        <v>0.5</v>
      </c>
      <c r="Y14" s="81">
        <v>0.5</v>
      </c>
      <c r="Z14" s="81">
        <v>0.5</v>
      </c>
      <c r="AA14" s="81">
        <v>5</v>
      </c>
      <c r="AB14" s="81">
        <v>0.5</v>
      </c>
      <c r="AC14" s="81" t="s">
        <v>21</v>
      </c>
      <c r="AD14" s="81">
        <v>3</v>
      </c>
      <c r="AE14" s="81">
        <v>0.5</v>
      </c>
      <c r="AF14" s="81">
        <v>0.5</v>
      </c>
      <c r="AG14" s="81">
        <v>0.5</v>
      </c>
      <c r="AH14" s="81"/>
      <c r="AI14" s="108"/>
      <c r="AJ14" s="109"/>
      <c r="AK14" s="109"/>
      <c r="AL14" s="109"/>
      <c r="AM14" s="109"/>
    </row>
    <row r="15" ht="30" customHeight="1" spans="1:39">
      <c r="A15">
        <v>2302113</v>
      </c>
      <c r="B15" s="85" t="s">
        <v>414</v>
      </c>
      <c r="C15" s="77" t="s">
        <v>17</v>
      </c>
      <c r="D15" s="78">
        <v>4</v>
      </c>
      <c r="E15" s="78">
        <v>4</v>
      </c>
      <c r="F15" s="78">
        <v>4</v>
      </c>
      <c r="G15" s="78">
        <v>4</v>
      </c>
      <c r="H15" s="78">
        <v>4</v>
      </c>
      <c r="I15" s="78">
        <v>4</v>
      </c>
      <c r="J15" s="78">
        <v>4</v>
      </c>
      <c r="K15" s="78">
        <v>4</v>
      </c>
      <c r="L15" s="78">
        <v>4</v>
      </c>
      <c r="M15" s="78">
        <v>4</v>
      </c>
      <c r="N15" s="78">
        <v>4</v>
      </c>
      <c r="O15" s="78">
        <v>4</v>
      </c>
      <c r="P15" s="78">
        <v>4</v>
      </c>
      <c r="Q15" s="78" t="s">
        <v>21</v>
      </c>
      <c r="R15" s="78">
        <v>3</v>
      </c>
      <c r="S15" s="78">
        <v>4</v>
      </c>
      <c r="T15" s="78">
        <v>4</v>
      </c>
      <c r="U15" s="78">
        <v>4</v>
      </c>
      <c r="V15" s="78">
        <v>4</v>
      </c>
      <c r="W15" s="78">
        <v>4</v>
      </c>
      <c r="X15" s="78">
        <v>4</v>
      </c>
      <c r="Y15" s="78">
        <v>4</v>
      </c>
      <c r="Z15" s="78">
        <v>4</v>
      </c>
      <c r="AA15" s="78">
        <v>4</v>
      </c>
      <c r="AB15" s="78">
        <v>4</v>
      </c>
      <c r="AC15" s="78" t="s">
        <v>21</v>
      </c>
      <c r="AD15" s="78">
        <v>4</v>
      </c>
      <c r="AE15" s="78">
        <v>4</v>
      </c>
      <c r="AF15" s="78">
        <v>4</v>
      </c>
      <c r="AG15" s="78">
        <v>4</v>
      </c>
      <c r="AH15" s="78"/>
      <c r="AI15" s="104"/>
      <c r="AJ15" s="105">
        <f t="shared" ref="AJ15" si="13">SUM(D15:F16,I15:M16,P15:T16,W15:AA16,AD15:AH16)/8</f>
        <v>20.875</v>
      </c>
      <c r="AK15" s="105">
        <f t="shared" ref="AK15" si="14">SUM(D17:F17,I17:M17,P17:T17,W17:AA17,AD17:AH17)/8</f>
        <v>9.125</v>
      </c>
      <c r="AL15" s="105">
        <f t="shared" ref="AL15" si="15">SUM(G15:H17,N15:O17,U15:V17,AB15:AC17)/8</f>
        <v>9.3125</v>
      </c>
      <c r="AM15" s="105">
        <f t="shared" ref="AM15" si="16">SUM(D15:AH17)/8+(AI15)/8</f>
        <v>39.3125</v>
      </c>
    </row>
    <row r="16" ht="30" customHeight="1" spans="1:39">
      <c r="A16">
        <v>2302113</v>
      </c>
      <c r="B16" s="68"/>
      <c r="C16" s="77" t="s">
        <v>18</v>
      </c>
      <c r="D16" s="78">
        <v>4</v>
      </c>
      <c r="E16" s="78">
        <v>4</v>
      </c>
      <c r="F16" s="78">
        <v>4</v>
      </c>
      <c r="G16" s="78">
        <v>4</v>
      </c>
      <c r="H16" s="78">
        <v>4</v>
      </c>
      <c r="I16" s="78">
        <v>4</v>
      </c>
      <c r="J16" s="78">
        <v>4</v>
      </c>
      <c r="K16" s="78">
        <v>4</v>
      </c>
      <c r="L16" s="78">
        <v>4</v>
      </c>
      <c r="M16" s="78">
        <v>4</v>
      </c>
      <c r="N16" s="78">
        <v>4</v>
      </c>
      <c r="O16" s="78">
        <v>4</v>
      </c>
      <c r="P16" s="78">
        <v>4</v>
      </c>
      <c r="Q16" s="78" t="s">
        <v>21</v>
      </c>
      <c r="R16" s="78">
        <v>4</v>
      </c>
      <c r="S16" s="78">
        <v>4</v>
      </c>
      <c r="T16" s="78">
        <v>4</v>
      </c>
      <c r="U16" s="78">
        <v>4</v>
      </c>
      <c r="V16" s="78">
        <v>4</v>
      </c>
      <c r="W16" s="78">
        <v>4</v>
      </c>
      <c r="X16" s="78">
        <v>4</v>
      </c>
      <c r="Y16" s="78">
        <v>4</v>
      </c>
      <c r="Z16" s="78">
        <v>4</v>
      </c>
      <c r="AA16" s="78">
        <v>4</v>
      </c>
      <c r="AB16" s="78">
        <v>4</v>
      </c>
      <c r="AC16" s="78" t="s">
        <v>21</v>
      </c>
      <c r="AD16" s="78">
        <v>4</v>
      </c>
      <c r="AE16" s="78">
        <v>4</v>
      </c>
      <c r="AF16" s="78">
        <v>4</v>
      </c>
      <c r="AG16" s="78">
        <v>4</v>
      </c>
      <c r="AH16" s="78"/>
      <c r="AI16" s="106"/>
      <c r="AJ16" s="107"/>
      <c r="AK16" s="107"/>
      <c r="AL16" s="107"/>
      <c r="AM16" s="107"/>
    </row>
    <row r="17" ht="30" customHeight="1" spans="1:39">
      <c r="A17">
        <v>2302113</v>
      </c>
      <c r="B17" s="72"/>
      <c r="C17" s="81" t="s">
        <v>10</v>
      </c>
      <c r="D17" s="81">
        <v>4</v>
      </c>
      <c r="E17" s="81">
        <v>1.5</v>
      </c>
      <c r="F17" s="81">
        <v>1.5</v>
      </c>
      <c r="G17" s="81">
        <v>3</v>
      </c>
      <c r="H17" s="81">
        <v>0.5</v>
      </c>
      <c r="I17" s="81">
        <v>4</v>
      </c>
      <c r="J17" s="81">
        <v>3</v>
      </c>
      <c r="K17" s="81">
        <v>3.5</v>
      </c>
      <c r="L17" s="81">
        <v>2.5</v>
      </c>
      <c r="M17" s="81">
        <v>4</v>
      </c>
      <c r="N17" s="81">
        <v>4.5</v>
      </c>
      <c r="O17" s="81">
        <v>0.5</v>
      </c>
      <c r="P17" s="81">
        <v>5</v>
      </c>
      <c r="Q17" s="81" t="s">
        <v>21</v>
      </c>
      <c r="R17" s="81">
        <v>3</v>
      </c>
      <c r="S17" s="81">
        <v>3</v>
      </c>
      <c r="T17" s="81">
        <v>3.5</v>
      </c>
      <c r="U17" s="81">
        <v>5.5</v>
      </c>
      <c r="V17" s="81">
        <v>0.5</v>
      </c>
      <c r="W17" s="81">
        <v>3</v>
      </c>
      <c r="X17" s="81">
        <v>3</v>
      </c>
      <c r="Y17" s="81">
        <v>3</v>
      </c>
      <c r="Z17" s="81">
        <v>3</v>
      </c>
      <c r="AA17" s="81">
        <v>5</v>
      </c>
      <c r="AB17" s="81">
        <v>4</v>
      </c>
      <c r="AC17" s="81" t="s">
        <v>21</v>
      </c>
      <c r="AD17" s="81">
        <v>4.5</v>
      </c>
      <c r="AE17" s="81">
        <v>5</v>
      </c>
      <c r="AF17" s="81">
        <v>4</v>
      </c>
      <c r="AG17" s="81">
        <v>4</v>
      </c>
      <c r="AH17" s="81"/>
      <c r="AI17" s="108"/>
      <c r="AJ17" s="109"/>
      <c r="AK17" s="109"/>
      <c r="AL17" s="109"/>
      <c r="AM17" s="109"/>
    </row>
    <row r="18" ht="30" customHeight="1" spans="1:39">
      <c r="A18" s="49" t="s">
        <v>415</v>
      </c>
      <c r="B18" s="85" t="s">
        <v>416</v>
      </c>
      <c r="C18" s="77" t="s">
        <v>17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104"/>
      <c r="AJ18" s="105">
        <f t="shared" ref="AJ18" si="17">SUM(D18:F19,I18:M19,P18:T19,W18:AA19,AD18:AH19)/8</f>
        <v>0</v>
      </c>
      <c r="AK18" s="105">
        <f t="shared" ref="AK18" si="18">SUM(D20:F20,I20:M20,P20:T20,W20:AA20,AD20:AH20)/8</f>
        <v>0</v>
      </c>
      <c r="AL18" s="105">
        <f t="shared" ref="AL18" si="19">SUM(G18:H20,N18:O20,U18:V20,AB18:AC20)/8</f>
        <v>0</v>
      </c>
      <c r="AM18" s="105">
        <f t="shared" ref="AM18" si="20">SUM(D18:AH20)/8+(AI18)/8</f>
        <v>0</v>
      </c>
    </row>
    <row r="19" ht="30" customHeight="1" spans="1:39">
      <c r="A19" s="49" t="s">
        <v>415</v>
      </c>
      <c r="B19" s="68"/>
      <c r="C19" s="77" t="s">
        <v>18</v>
      </c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106"/>
      <c r="AJ19" s="107"/>
      <c r="AK19" s="107"/>
      <c r="AL19" s="107"/>
      <c r="AM19" s="107"/>
    </row>
    <row r="20" ht="30" customHeight="1" spans="1:39">
      <c r="A20" s="49" t="s">
        <v>415</v>
      </c>
      <c r="B20" s="72"/>
      <c r="C20" s="81" t="s">
        <v>10</v>
      </c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108"/>
      <c r="AJ20" s="109"/>
      <c r="AK20" s="109"/>
      <c r="AL20" s="109"/>
      <c r="AM20" s="109"/>
    </row>
    <row r="21" ht="21" customHeight="1" spans="1:39">
      <c r="A21" s="58"/>
      <c r="B21" s="86" t="s">
        <v>73</v>
      </c>
      <c r="C21" s="86"/>
      <c r="D21" s="86">
        <f t="shared" ref="D21:AH21" si="21">SUM(D6:D20)</f>
        <v>29</v>
      </c>
      <c r="E21" s="86">
        <f t="shared" si="21"/>
        <v>36.5</v>
      </c>
      <c r="F21" s="86">
        <f t="shared" si="21"/>
        <v>42.5</v>
      </c>
      <c r="G21" s="86">
        <f t="shared" si="21"/>
        <v>38.5</v>
      </c>
      <c r="H21" s="86">
        <f t="shared" si="21"/>
        <v>17</v>
      </c>
      <c r="I21" s="86">
        <f t="shared" si="21"/>
        <v>44.5</v>
      </c>
      <c r="J21" s="86">
        <f t="shared" si="21"/>
        <v>42.5</v>
      </c>
      <c r="K21" s="86">
        <f t="shared" si="21"/>
        <v>41</v>
      </c>
      <c r="L21" s="86">
        <f t="shared" si="21"/>
        <v>36</v>
      </c>
      <c r="M21" s="86">
        <f t="shared" si="21"/>
        <v>37</v>
      </c>
      <c r="N21" s="86">
        <f t="shared" si="21"/>
        <v>41</v>
      </c>
      <c r="O21" s="86">
        <f t="shared" si="21"/>
        <v>24</v>
      </c>
      <c r="P21" s="86">
        <f t="shared" si="21"/>
        <v>47.5</v>
      </c>
      <c r="Q21" s="86">
        <f t="shared" si="21"/>
        <v>28</v>
      </c>
      <c r="R21" s="86">
        <f t="shared" si="21"/>
        <v>37.5</v>
      </c>
      <c r="S21" s="86">
        <f t="shared" si="21"/>
        <v>39.5</v>
      </c>
      <c r="T21" s="86">
        <f t="shared" si="21"/>
        <v>43.5</v>
      </c>
      <c r="U21" s="86">
        <f t="shared" si="21"/>
        <v>39</v>
      </c>
      <c r="V21" s="86">
        <f t="shared" si="21"/>
        <v>17.5</v>
      </c>
      <c r="W21" s="86">
        <f t="shared" si="21"/>
        <v>41</v>
      </c>
      <c r="X21" s="86">
        <f t="shared" si="21"/>
        <v>37.5</v>
      </c>
      <c r="Y21" s="86">
        <f t="shared" si="21"/>
        <v>36</v>
      </c>
      <c r="Z21" s="86">
        <f t="shared" si="21"/>
        <v>41.5</v>
      </c>
      <c r="AA21" s="86">
        <f t="shared" si="21"/>
        <v>42.5</v>
      </c>
      <c r="AB21" s="86">
        <f t="shared" si="21"/>
        <v>37</v>
      </c>
      <c r="AC21" s="86">
        <f t="shared" si="21"/>
        <v>8</v>
      </c>
      <c r="AD21" s="86">
        <f t="shared" si="21"/>
        <v>34</v>
      </c>
      <c r="AE21" s="86">
        <f t="shared" si="21"/>
        <v>32.5</v>
      </c>
      <c r="AF21" s="86">
        <f t="shared" si="21"/>
        <v>39</v>
      </c>
      <c r="AG21" s="86">
        <f t="shared" si="21"/>
        <v>37.5</v>
      </c>
      <c r="AH21" s="86">
        <f t="shared" si="21"/>
        <v>0</v>
      </c>
      <c r="AJ21" s="110">
        <f>SUM(D21:AH21)</f>
        <v>1068.5</v>
      </c>
      <c r="AK21" s="110"/>
      <c r="AL21" s="110"/>
      <c r="AM21" s="110"/>
    </row>
    <row r="22" s="48" customFormat="1" ht="30.75" customHeight="1" spans="1:39">
      <c r="A22" s="87"/>
      <c r="B22" s="88" t="s">
        <v>74</v>
      </c>
      <c r="C22" s="89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111"/>
      <c r="AK22" s="111"/>
      <c r="AL22" s="111"/>
      <c r="AM22" s="111"/>
    </row>
    <row r="23" ht="21" customHeight="1" spans="1:39">
      <c r="A23" s="58"/>
      <c r="B23" s="91" t="s">
        <v>75</v>
      </c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112"/>
    </row>
    <row r="24" ht="21" customHeight="1" spans="1:1">
      <c r="A24" s="58"/>
    </row>
    <row r="25" ht="21" customHeight="1" spans="1:1">
      <c r="A25" s="58"/>
    </row>
    <row r="26" ht="21" customHeight="1"/>
  </sheetData>
  <mergeCells count="41">
    <mergeCell ref="G1:AM1"/>
    <mergeCell ref="B23:AM23"/>
    <mergeCell ref="B4:B5"/>
    <mergeCell ref="B6:B8"/>
    <mergeCell ref="B9:B11"/>
    <mergeCell ref="B12:B14"/>
    <mergeCell ref="B15:B17"/>
    <mergeCell ref="B18:B20"/>
    <mergeCell ref="AI4:AI5"/>
    <mergeCell ref="AI6:AI8"/>
    <mergeCell ref="AI9:AI11"/>
    <mergeCell ref="AI12:AI14"/>
    <mergeCell ref="AI15:AI17"/>
    <mergeCell ref="AI18:AI20"/>
    <mergeCell ref="AJ4:AJ5"/>
    <mergeCell ref="AJ6:AJ8"/>
    <mergeCell ref="AJ9:AJ11"/>
    <mergeCell ref="AJ12:AJ14"/>
    <mergeCell ref="AJ15:AJ17"/>
    <mergeCell ref="AJ18:AJ20"/>
    <mergeCell ref="AK4:AK5"/>
    <mergeCell ref="AK6:AK8"/>
    <mergeCell ref="AK9:AK11"/>
    <mergeCell ref="AK12:AK14"/>
    <mergeCell ref="AK15:AK17"/>
    <mergeCell ref="AK18:AK20"/>
    <mergeCell ref="AL4:AL5"/>
    <mergeCell ref="AL6:AL8"/>
    <mergeCell ref="AL9:AL11"/>
    <mergeCell ref="AL12:AL14"/>
    <mergeCell ref="AL15:AL17"/>
    <mergeCell ref="AL18:AL20"/>
    <mergeCell ref="AM4:AM5"/>
    <mergeCell ref="AM6:AM8"/>
    <mergeCell ref="AM9:AM11"/>
    <mergeCell ref="AM12:AM14"/>
    <mergeCell ref="AM15:AM17"/>
    <mergeCell ref="AM18:AM20"/>
    <mergeCell ref="B2:C3"/>
    <mergeCell ref="D2:X3"/>
    <mergeCell ref="Y2:AM3"/>
  </mergeCells>
  <conditionalFormatting sqref="D6:D20">
    <cfRule type="expression" dxfId="0" priority="6">
      <formula>weeday(D$4,2)&gt;5</formula>
    </cfRule>
  </conditionalFormatting>
  <conditionalFormatting sqref="D4:AH5">
    <cfRule type="expression" dxfId="0" priority="9">
      <formula>WEEKDAY(#REF!,2)&gt;5</formula>
    </cfRule>
  </conditionalFormatting>
  <conditionalFormatting sqref="D4:AH20">
    <cfRule type="expression" dxfId="0" priority="2">
      <formula>WEEKDAY(D$4,2)&gt;5</formula>
    </cfRule>
  </conditionalFormatting>
  <conditionalFormatting sqref="D15:E17">
    <cfRule type="expression" dxfId="0" priority="1">
      <formula>weeday(D$4,2)&gt;5</formula>
    </cfRule>
  </conditionalFormatting>
  <conditionalFormatting sqref="H15:L17">
    <cfRule type="expression" dxfId="0" priority="4">
      <formula>weeday(H$4,2)&gt;5</formula>
    </cfRule>
  </conditionalFormatting>
  <printOptions horizontalCentered="1"/>
  <pageMargins left="0" right="0" top="0" bottom="0" header="0" footer="0"/>
  <pageSetup paperSize="9" scale="56" fitToHeight="0" orientation="landscape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name="Spinner 1" r:id="rId3">
              <controlPr defaultSize="0">
                <anchor moveWithCells="1" sizeWithCells="1">
                  <from>
                    <xdr:col>2</xdr:col>
                    <xdr:colOff>19050</xdr:colOff>
                    <xdr:row>0</xdr:row>
                    <xdr:rowOff>50800</xdr:rowOff>
                  </from>
                  <to>
                    <xdr:col>2</xdr:col>
                    <xdr:colOff>317500</xdr:colOff>
                    <xdr:row>0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name="Spinner 2" r:id="rId4">
              <controlPr defaultSize="0">
                <anchor moveWithCells="1" sizeWithCells="1">
                  <from>
                    <xdr:col>3</xdr:col>
                    <xdr:colOff>203200</xdr:colOff>
                    <xdr:row>0</xdr:row>
                    <xdr:rowOff>0</xdr:rowOff>
                  </from>
                  <to>
                    <xdr:col>4</xdr:col>
                    <xdr:colOff>31750</xdr:colOff>
                    <xdr:row>1</xdr:row>
                    <xdr:rowOff>412750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M59"/>
  <sheetViews>
    <sheetView zoomScale="80" zoomScaleNormal="80" workbookViewId="0">
      <pane xSplit="3" ySplit="5" topLeftCell="D6" activePane="bottomRight" state="frozen"/>
      <selection/>
      <selection pane="topRight"/>
      <selection pane="bottomLeft"/>
      <selection pane="bottomRight" activeCell="Q21" sqref="Q21"/>
    </sheetView>
  </sheetViews>
  <sheetFormatPr defaultColWidth="9" defaultRowHeight="15.75"/>
  <cols>
    <col min="1" max="1" width="12.0833333333333" style="49" customWidth="1"/>
    <col min="2" max="2" width="14.3333333333333" style="50" customWidth="1"/>
    <col min="3" max="3" width="7.25" style="50" customWidth="1"/>
    <col min="4" max="32" width="5.75" style="50" customWidth="1"/>
    <col min="33" max="33" width="6.25" style="50" customWidth="1"/>
    <col min="34" max="34" width="6.5" style="50" customWidth="1"/>
    <col min="35" max="35" width="9.75" style="51" customWidth="1"/>
    <col min="36" max="38" width="9.25" style="52" customWidth="1"/>
    <col min="39" max="39" width="9.75" style="52" customWidth="1"/>
    <col min="40" max="40" width="7.58333333333333" style="51" customWidth="1"/>
    <col min="41" max="41" width="9" style="51"/>
    <col min="42" max="42" width="9" style="51" customWidth="1"/>
    <col min="43" max="16384" width="9" style="51"/>
  </cols>
  <sheetData>
    <row r="1" ht="32.25" customHeight="1" spans="1:39">
      <c r="A1" s="53">
        <v>2032</v>
      </c>
      <c r="B1" s="54">
        <v>2023</v>
      </c>
      <c r="C1" s="55" t="s">
        <v>1</v>
      </c>
      <c r="D1" s="56"/>
      <c r="E1" s="55">
        <v>10</v>
      </c>
      <c r="F1" s="54" t="s">
        <v>2</v>
      </c>
      <c r="G1" s="57" t="s">
        <v>3</v>
      </c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99"/>
    </row>
    <row r="2" ht="14.25" customHeight="1" spans="2:39">
      <c r="B2" s="59" t="s">
        <v>4</v>
      </c>
      <c r="C2" s="60"/>
      <c r="D2" s="61" t="s">
        <v>417</v>
      </c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93"/>
      <c r="Y2" s="95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100"/>
    </row>
    <row r="3" ht="14.25" customHeight="1" spans="2:39">
      <c r="B3" s="63"/>
      <c r="C3" s="64"/>
      <c r="D3" s="65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94"/>
      <c r="Y3" s="97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101"/>
    </row>
    <row r="4" s="46" customFormat="1" ht="34.5" customHeight="1" spans="1:39">
      <c r="A4" s="75"/>
      <c r="B4" s="68" t="s">
        <v>6</v>
      </c>
      <c r="C4" s="69" t="s">
        <v>7</v>
      </c>
      <c r="D4" s="70">
        <f>DATE(B1,E1,1)</f>
        <v>45200</v>
      </c>
      <c r="E4" s="70">
        <f t="shared" ref="E4:AH4" si="0">D4+1</f>
        <v>45201</v>
      </c>
      <c r="F4" s="70">
        <f t="shared" si="0"/>
        <v>45202</v>
      </c>
      <c r="G4" s="70">
        <f t="shared" si="0"/>
        <v>45203</v>
      </c>
      <c r="H4" s="70">
        <f t="shared" si="0"/>
        <v>45204</v>
      </c>
      <c r="I4" s="70">
        <f t="shared" si="0"/>
        <v>45205</v>
      </c>
      <c r="J4" s="70">
        <f t="shared" si="0"/>
        <v>45206</v>
      </c>
      <c r="K4" s="70">
        <f t="shared" si="0"/>
        <v>45207</v>
      </c>
      <c r="L4" s="70">
        <f t="shared" si="0"/>
        <v>45208</v>
      </c>
      <c r="M4" s="70">
        <f t="shared" si="0"/>
        <v>45209</v>
      </c>
      <c r="N4" s="70">
        <f t="shared" si="0"/>
        <v>45210</v>
      </c>
      <c r="O4" s="70">
        <f t="shared" si="0"/>
        <v>45211</v>
      </c>
      <c r="P4" s="70">
        <f t="shared" si="0"/>
        <v>45212</v>
      </c>
      <c r="Q4" s="70">
        <f t="shared" si="0"/>
        <v>45213</v>
      </c>
      <c r="R4" s="70">
        <f t="shared" si="0"/>
        <v>45214</v>
      </c>
      <c r="S4" s="70">
        <f t="shared" si="0"/>
        <v>45215</v>
      </c>
      <c r="T4" s="70">
        <f t="shared" si="0"/>
        <v>45216</v>
      </c>
      <c r="U4" s="70">
        <f t="shared" si="0"/>
        <v>45217</v>
      </c>
      <c r="V4" s="70">
        <f t="shared" si="0"/>
        <v>45218</v>
      </c>
      <c r="W4" s="70">
        <f t="shared" si="0"/>
        <v>45219</v>
      </c>
      <c r="X4" s="70">
        <f t="shared" si="0"/>
        <v>45220</v>
      </c>
      <c r="Y4" s="70">
        <f t="shared" si="0"/>
        <v>45221</v>
      </c>
      <c r="Z4" s="70">
        <f t="shared" si="0"/>
        <v>45222</v>
      </c>
      <c r="AA4" s="70">
        <f t="shared" si="0"/>
        <v>45223</v>
      </c>
      <c r="AB4" s="70">
        <f t="shared" si="0"/>
        <v>45224</v>
      </c>
      <c r="AC4" s="70">
        <f t="shared" si="0"/>
        <v>45225</v>
      </c>
      <c r="AD4" s="70">
        <f t="shared" si="0"/>
        <v>45226</v>
      </c>
      <c r="AE4" s="70">
        <f t="shared" si="0"/>
        <v>45227</v>
      </c>
      <c r="AF4" s="70">
        <f t="shared" si="0"/>
        <v>45228</v>
      </c>
      <c r="AG4" s="70">
        <f t="shared" si="0"/>
        <v>45229</v>
      </c>
      <c r="AH4" s="70">
        <f t="shared" si="0"/>
        <v>45230</v>
      </c>
      <c r="AI4" s="102" t="s">
        <v>8</v>
      </c>
      <c r="AJ4" s="102" t="s">
        <v>9</v>
      </c>
      <c r="AK4" s="102" t="s">
        <v>10</v>
      </c>
      <c r="AL4" s="102" t="s">
        <v>11</v>
      </c>
      <c r="AM4" s="102" t="s">
        <v>12</v>
      </c>
    </row>
    <row r="5" s="47" customFormat="1" ht="34.5" customHeight="1" spans="1:39">
      <c r="A5" s="75"/>
      <c r="B5" s="72"/>
      <c r="C5" s="73" t="s">
        <v>13</v>
      </c>
      <c r="D5" s="74">
        <f t="shared" ref="D5:AH5" si="1">D4</f>
        <v>45200</v>
      </c>
      <c r="E5" s="74">
        <f t="shared" si="1"/>
        <v>45201</v>
      </c>
      <c r="F5" s="74">
        <f t="shared" si="1"/>
        <v>45202</v>
      </c>
      <c r="G5" s="74">
        <f t="shared" si="1"/>
        <v>45203</v>
      </c>
      <c r="H5" s="74">
        <f t="shared" si="1"/>
        <v>45204</v>
      </c>
      <c r="I5" s="74">
        <f t="shared" si="1"/>
        <v>45205</v>
      </c>
      <c r="J5" s="74">
        <f t="shared" si="1"/>
        <v>45206</v>
      </c>
      <c r="K5" s="74">
        <f t="shared" si="1"/>
        <v>45207</v>
      </c>
      <c r="L5" s="74">
        <f t="shared" si="1"/>
        <v>45208</v>
      </c>
      <c r="M5" s="74">
        <f t="shared" si="1"/>
        <v>45209</v>
      </c>
      <c r="N5" s="74">
        <f t="shared" si="1"/>
        <v>45210</v>
      </c>
      <c r="O5" s="74">
        <f t="shared" si="1"/>
        <v>45211</v>
      </c>
      <c r="P5" s="74">
        <f t="shared" si="1"/>
        <v>45212</v>
      </c>
      <c r="Q5" s="74">
        <f t="shared" si="1"/>
        <v>45213</v>
      </c>
      <c r="R5" s="74">
        <f t="shared" si="1"/>
        <v>45214</v>
      </c>
      <c r="S5" s="74">
        <f t="shared" si="1"/>
        <v>45215</v>
      </c>
      <c r="T5" s="74">
        <f t="shared" si="1"/>
        <v>45216</v>
      </c>
      <c r="U5" s="74">
        <f t="shared" si="1"/>
        <v>45217</v>
      </c>
      <c r="V5" s="74">
        <f t="shared" si="1"/>
        <v>45218</v>
      </c>
      <c r="W5" s="74">
        <f t="shared" si="1"/>
        <v>45219</v>
      </c>
      <c r="X5" s="74">
        <f t="shared" si="1"/>
        <v>45220</v>
      </c>
      <c r="Y5" s="74">
        <f t="shared" si="1"/>
        <v>45221</v>
      </c>
      <c r="Z5" s="74">
        <f t="shared" si="1"/>
        <v>45222</v>
      </c>
      <c r="AA5" s="74">
        <f t="shared" si="1"/>
        <v>45223</v>
      </c>
      <c r="AB5" s="74">
        <f t="shared" si="1"/>
        <v>45224</v>
      </c>
      <c r="AC5" s="74">
        <f t="shared" si="1"/>
        <v>45225</v>
      </c>
      <c r="AD5" s="74">
        <f t="shared" si="1"/>
        <v>45226</v>
      </c>
      <c r="AE5" s="74">
        <f t="shared" si="1"/>
        <v>45227</v>
      </c>
      <c r="AF5" s="74">
        <f t="shared" si="1"/>
        <v>45228</v>
      </c>
      <c r="AG5" s="74">
        <f t="shared" si="1"/>
        <v>45229</v>
      </c>
      <c r="AH5" s="74">
        <f t="shared" si="1"/>
        <v>45230</v>
      </c>
      <c r="AI5" s="103"/>
      <c r="AJ5" s="103"/>
      <c r="AK5" s="103"/>
      <c r="AL5" s="103"/>
      <c r="AM5" s="103"/>
    </row>
    <row r="6" ht="30" customHeight="1" spans="1:39">
      <c r="A6" s="75" t="s">
        <v>418</v>
      </c>
      <c r="B6" s="113" t="s">
        <v>419</v>
      </c>
      <c r="C6" s="77" t="s">
        <v>17</v>
      </c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104"/>
      <c r="AJ6" s="105">
        <f t="shared" ref="AJ6" si="2">SUM(E6:I7,L6:P7,S6:W7,Z6:AD7,AG6:AH7)/8</f>
        <v>0</v>
      </c>
      <c r="AK6" s="105">
        <f>SUM(E8:I8,L8:P8,S8:W8,Z8:AD8,AG8:AH8)/8</f>
        <v>0</v>
      </c>
      <c r="AL6" s="105">
        <f t="shared" ref="AL6" si="3">SUM(D6:D8,J6:K8,Q6:R8,X6:Y8,AE6:AF8)/8</f>
        <v>0</v>
      </c>
      <c r="AM6" s="105">
        <f t="shared" ref="AM6" si="4">SUM(D6:AH8)/8+(AI6)/8</f>
        <v>0</v>
      </c>
    </row>
    <row r="7" ht="30" customHeight="1" spans="1:39">
      <c r="A7" s="75" t="s">
        <v>418</v>
      </c>
      <c r="B7" s="114"/>
      <c r="C7" s="77" t="s">
        <v>18</v>
      </c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106"/>
      <c r="AJ7" s="107"/>
      <c r="AK7" s="107"/>
      <c r="AL7" s="107"/>
      <c r="AM7" s="107"/>
    </row>
    <row r="8" ht="30" customHeight="1" spans="1:39">
      <c r="A8" s="75" t="s">
        <v>418</v>
      </c>
      <c r="B8" s="115"/>
      <c r="C8" s="81" t="s">
        <v>10</v>
      </c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108"/>
      <c r="AJ8" s="109"/>
      <c r="AK8" s="109"/>
      <c r="AL8" s="109"/>
      <c r="AM8" s="109"/>
    </row>
    <row r="9" ht="30" customHeight="1" spans="1:39">
      <c r="A9" s="53" t="s">
        <v>420</v>
      </c>
      <c r="B9" s="113" t="s">
        <v>421</v>
      </c>
      <c r="C9" s="77" t="s">
        <v>17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104"/>
      <c r="AJ9" s="105">
        <f t="shared" ref="AJ9" si="5">SUM(E9:I10,L9:P10,S9:W10,Z9:AD10,AG9:AH10)/8</f>
        <v>0</v>
      </c>
      <c r="AK9" s="105">
        <f t="shared" ref="AK9" si="6">SUM(E11:I11,L11:P11,S11:W11,Z11:AD11,AG11:AH11)/8</f>
        <v>0</v>
      </c>
      <c r="AL9" s="105">
        <f t="shared" ref="AL9" si="7">SUM(D9:D11,J9:K11,Q9:R11,X9:Y11,AE9:AF11)/8</f>
        <v>0</v>
      </c>
      <c r="AM9" s="105">
        <f t="shared" ref="AM9" si="8">SUM(D9:AH11)/8+(AI9)/8</f>
        <v>0</v>
      </c>
    </row>
    <row r="10" ht="30" customHeight="1" spans="1:39">
      <c r="A10" s="53" t="s">
        <v>420</v>
      </c>
      <c r="B10" s="114"/>
      <c r="C10" s="77" t="s">
        <v>18</v>
      </c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106"/>
      <c r="AJ10" s="107"/>
      <c r="AK10" s="107"/>
      <c r="AL10" s="107"/>
      <c r="AM10" s="107"/>
    </row>
    <row r="11" ht="30" customHeight="1" spans="1:39">
      <c r="A11" s="53" t="s">
        <v>420</v>
      </c>
      <c r="B11" s="115"/>
      <c r="C11" s="81" t="s">
        <v>10</v>
      </c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108"/>
      <c r="AJ11" s="109"/>
      <c r="AK11" s="109"/>
      <c r="AL11" s="109"/>
      <c r="AM11" s="109"/>
    </row>
    <row r="12" ht="30" customHeight="1" spans="1:39">
      <c r="A12" s="14" t="s">
        <v>422</v>
      </c>
      <c r="B12" s="116" t="s">
        <v>423</v>
      </c>
      <c r="C12" s="77" t="s">
        <v>17</v>
      </c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104"/>
      <c r="AJ12" s="105">
        <f t="shared" ref="AJ12" si="9">SUM(E12:I13,L12:P13,S12:W13,Z12:AD13,AG12:AH13)/8</f>
        <v>0</v>
      </c>
      <c r="AK12" s="105">
        <f t="shared" ref="AK12" si="10">SUM(E14:I14,L14:P14,S14:W14,Z14:AD14,AG14:AH14)/8</f>
        <v>0</v>
      </c>
      <c r="AL12" s="105">
        <f t="shared" ref="AL12" si="11">SUM(D12:D14,J12:K14,Q12:R14,X12:Y14,AE12:AF14)/8</f>
        <v>0</v>
      </c>
      <c r="AM12" s="105">
        <f t="shared" ref="AM12" si="12">SUM(D12:AH14)/8+(AI12)/8</f>
        <v>0</v>
      </c>
    </row>
    <row r="13" ht="30" customHeight="1" spans="1:39">
      <c r="A13" s="14" t="s">
        <v>422</v>
      </c>
      <c r="B13" s="117"/>
      <c r="C13" s="77" t="s">
        <v>18</v>
      </c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106"/>
      <c r="AJ13" s="107"/>
      <c r="AK13" s="107"/>
      <c r="AL13" s="107"/>
      <c r="AM13" s="107"/>
    </row>
    <row r="14" ht="30" customHeight="1" spans="1:39">
      <c r="A14" s="14" t="s">
        <v>422</v>
      </c>
      <c r="B14" s="118"/>
      <c r="C14" s="81" t="s">
        <v>10</v>
      </c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108"/>
      <c r="AJ14" s="109"/>
      <c r="AK14" s="109"/>
      <c r="AL14" s="109"/>
      <c r="AM14" s="109"/>
    </row>
    <row r="15" ht="30" customHeight="1" spans="1:39">
      <c r="A15" s="49" t="s">
        <v>424</v>
      </c>
      <c r="B15" s="116" t="s">
        <v>425</v>
      </c>
      <c r="C15" s="77" t="s">
        <v>17</v>
      </c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104"/>
      <c r="AJ15" s="105">
        <f t="shared" ref="AJ15" si="13">SUM(E15:I16,L15:P16,S15:W16,Z15:AD16,AG15:AH16)/8</f>
        <v>0</v>
      </c>
      <c r="AK15" s="105">
        <f t="shared" ref="AK15" si="14">SUM(E17:I17,L17:P17,S17:W17,Z17:AD17,AG17:AH17)/8</f>
        <v>0</v>
      </c>
      <c r="AL15" s="105">
        <f t="shared" ref="AL15" si="15">SUM(D15:D17,J15:K17,Q15:R17,X15:Y17,AE15:AF17)/8</f>
        <v>0</v>
      </c>
      <c r="AM15" s="105">
        <f t="shared" ref="AM15" si="16">SUM(D15:AH17)/8+(AI15)/8</f>
        <v>0</v>
      </c>
    </row>
    <row r="16" ht="30" customHeight="1" spans="1:39">
      <c r="A16" s="49" t="s">
        <v>424</v>
      </c>
      <c r="B16" s="117"/>
      <c r="C16" s="77" t="s">
        <v>18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106"/>
      <c r="AJ16" s="107"/>
      <c r="AK16" s="107"/>
      <c r="AL16" s="107"/>
      <c r="AM16" s="107"/>
    </row>
    <row r="17" ht="30" customHeight="1" spans="1:39">
      <c r="A17" s="49" t="s">
        <v>424</v>
      </c>
      <c r="B17" s="118"/>
      <c r="C17" s="81" t="s">
        <v>10</v>
      </c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108"/>
      <c r="AJ17" s="109"/>
      <c r="AK17" s="109"/>
      <c r="AL17" s="109"/>
      <c r="AM17" s="109"/>
    </row>
    <row r="18" ht="30" customHeight="1" spans="1:39">
      <c r="A18" s="49" t="s">
        <v>426</v>
      </c>
      <c r="B18" s="116" t="s">
        <v>427</v>
      </c>
      <c r="C18" s="77" t="s">
        <v>17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104"/>
      <c r="AJ18" s="105">
        <f t="shared" ref="AJ18" si="17">SUM(E18:I19,L18:P19,S18:W19,Z18:AD19,AG18:AH19)/8</f>
        <v>0</v>
      </c>
      <c r="AK18" s="105">
        <f t="shared" ref="AK18" si="18">SUM(E20:I20,L20:P20,S20:W20,Z20:AD20,AG20:AH20)/8</f>
        <v>0</v>
      </c>
      <c r="AL18" s="105">
        <f t="shared" ref="AL18" si="19">SUM(D18:D20,J18:K20,Q18:R20,X18:Y20,AE18:AF20)/8</f>
        <v>0</v>
      </c>
      <c r="AM18" s="105">
        <f t="shared" ref="AM18" si="20">SUM(D18:AH20)/8+(AI18)/8</f>
        <v>0</v>
      </c>
    </row>
    <row r="19" ht="30" customHeight="1" spans="1:39">
      <c r="A19" s="49" t="s">
        <v>426</v>
      </c>
      <c r="B19" s="117"/>
      <c r="C19" s="77" t="s">
        <v>18</v>
      </c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106"/>
      <c r="AJ19" s="107"/>
      <c r="AK19" s="107"/>
      <c r="AL19" s="107"/>
      <c r="AM19" s="107"/>
    </row>
    <row r="20" ht="30" customHeight="1" spans="1:39">
      <c r="A20" s="49" t="s">
        <v>426</v>
      </c>
      <c r="B20" s="118"/>
      <c r="C20" s="81" t="s">
        <v>10</v>
      </c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108"/>
      <c r="AJ20" s="109"/>
      <c r="AK20" s="109"/>
      <c r="AL20" s="109"/>
      <c r="AM20" s="109"/>
    </row>
    <row r="21" ht="30" customHeight="1" spans="1:39">
      <c r="A21" s="49" t="s">
        <v>428</v>
      </c>
      <c r="B21" s="116" t="s">
        <v>429</v>
      </c>
      <c r="C21" s="77" t="s">
        <v>17</v>
      </c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104"/>
      <c r="AJ21" s="105">
        <f t="shared" ref="AJ21" si="21">SUM(E21:I22,L21:P22,S21:W22,Z21:AD22,AG21:AH22)/8</f>
        <v>0</v>
      </c>
      <c r="AK21" s="105">
        <f t="shared" ref="AK21" si="22">SUM(E23:I23,L23:P23,S23:W23,Z23:AD23,AG23:AH23)/8</f>
        <v>0</v>
      </c>
      <c r="AL21" s="105">
        <f t="shared" ref="AL21" si="23">SUM(D21:D23,J21:K23,Q21:R23,X21:Y23,AE21:AF23)/8</f>
        <v>0</v>
      </c>
      <c r="AM21" s="105">
        <f t="shared" ref="AM21" si="24">SUM(D21:AH23)/8+(AI21)/8</f>
        <v>0</v>
      </c>
    </row>
    <row r="22" ht="30" customHeight="1" spans="1:39">
      <c r="A22" s="49" t="s">
        <v>428</v>
      </c>
      <c r="B22" s="117"/>
      <c r="C22" s="77" t="s">
        <v>18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106"/>
      <c r="AJ22" s="107"/>
      <c r="AK22" s="107"/>
      <c r="AL22" s="107"/>
      <c r="AM22" s="107"/>
    </row>
    <row r="23" ht="30" customHeight="1" spans="1:39">
      <c r="A23" s="49" t="s">
        <v>428</v>
      </c>
      <c r="B23" s="118"/>
      <c r="C23" s="81" t="s">
        <v>10</v>
      </c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108"/>
      <c r="AJ23" s="109"/>
      <c r="AK23" s="109"/>
      <c r="AL23" s="109"/>
      <c r="AM23" s="109"/>
    </row>
    <row r="24" ht="30" customHeight="1" spans="1:39">
      <c r="A24" s="49" t="s">
        <v>430</v>
      </c>
      <c r="B24" s="116" t="s">
        <v>431</v>
      </c>
      <c r="C24" s="77" t="s">
        <v>17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104"/>
      <c r="AJ24" s="105">
        <f t="shared" ref="AJ24" si="25">SUM(E24:I25,L24:P25,S24:W25,Z24:AD25,AG24:AH25)/8</f>
        <v>0</v>
      </c>
      <c r="AK24" s="105">
        <f t="shared" ref="AK24" si="26">SUM(E26:I26,L26:P26,S26:W26,Z26:AD26,AG26:AH26)/8</f>
        <v>0</v>
      </c>
      <c r="AL24" s="105">
        <f t="shared" ref="AL24" si="27">SUM(D24:D26,J24:K26,Q24:R26,X24:Y26,AE24:AF26)/8</f>
        <v>0</v>
      </c>
      <c r="AM24" s="105">
        <f t="shared" ref="AM24" si="28">SUM(D24:AH26)/8+(AI24)/8</f>
        <v>0</v>
      </c>
    </row>
    <row r="25" ht="30" customHeight="1" spans="1:39">
      <c r="A25" s="49" t="s">
        <v>430</v>
      </c>
      <c r="B25" s="117"/>
      <c r="C25" s="77" t="s">
        <v>18</v>
      </c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106"/>
      <c r="AJ25" s="107"/>
      <c r="AK25" s="107"/>
      <c r="AL25" s="107"/>
      <c r="AM25" s="107"/>
    </row>
    <row r="26" ht="30" customHeight="1" spans="1:39">
      <c r="A26" s="49" t="s">
        <v>430</v>
      </c>
      <c r="B26" s="118"/>
      <c r="C26" s="81" t="s">
        <v>10</v>
      </c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108"/>
      <c r="AJ26" s="109"/>
      <c r="AK26" s="109"/>
      <c r="AL26" s="109"/>
      <c r="AM26" s="109"/>
    </row>
    <row r="27" ht="30" customHeight="1" spans="1:39">
      <c r="A27" s="49" t="s">
        <v>432</v>
      </c>
      <c r="B27" s="116" t="s">
        <v>433</v>
      </c>
      <c r="C27" s="77" t="s">
        <v>17</v>
      </c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104"/>
      <c r="AJ27" s="105">
        <f t="shared" ref="AJ27" si="29">SUM(E27:I28,L27:P28,S27:W28,Z27:AD28,AG27:AH28)/8</f>
        <v>0</v>
      </c>
      <c r="AK27" s="105">
        <f t="shared" ref="AK27" si="30">SUM(E29:I29,L29:P29,S29:W29,Z29:AD29,AG29:AH29)/8</f>
        <v>0</v>
      </c>
      <c r="AL27" s="105">
        <f t="shared" ref="AL27" si="31">SUM(D27:D29,J27:K29,Q27:R29,X27:Y29,AE27:AF29)/8</f>
        <v>0</v>
      </c>
      <c r="AM27" s="105">
        <f t="shared" ref="AM27" si="32">SUM(D27:AH29)/8+(AI27)/8</f>
        <v>0</v>
      </c>
    </row>
    <row r="28" ht="30" customHeight="1" spans="1:39">
      <c r="A28" s="49" t="s">
        <v>432</v>
      </c>
      <c r="B28" s="117"/>
      <c r="C28" s="77" t="s">
        <v>18</v>
      </c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106"/>
      <c r="AJ28" s="107"/>
      <c r="AK28" s="107"/>
      <c r="AL28" s="107"/>
      <c r="AM28" s="107"/>
    </row>
    <row r="29" ht="30" customHeight="1" spans="1:39">
      <c r="A29" s="49" t="s">
        <v>432</v>
      </c>
      <c r="B29" s="118"/>
      <c r="C29" s="81" t="s">
        <v>10</v>
      </c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108"/>
      <c r="AJ29" s="109"/>
      <c r="AK29" s="109"/>
      <c r="AL29" s="109"/>
      <c r="AM29" s="109"/>
    </row>
    <row r="30" ht="30" customHeight="1" spans="1:39">
      <c r="A30" s="49" t="s">
        <v>434</v>
      </c>
      <c r="B30" s="116" t="s">
        <v>435</v>
      </c>
      <c r="C30" s="77" t="s">
        <v>17</v>
      </c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104"/>
      <c r="AJ30" s="105">
        <f t="shared" ref="AJ30" si="33">SUM(E30:I31,L30:P31,S30:W31,Z30:AD31,AG30:AH31)/8</f>
        <v>0</v>
      </c>
      <c r="AK30" s="105">
        <f t="shared" ref="AK30" si="34">SUM(E32:I32,L32:P32,S32:W32,Z32:AD32,AG32:AH32)/8</f>
        <v>0</v>
      </c>
      <c r="AL30" s="105">
        <f t="shared" ref="AL30" si="35">SUM(D30:D32,J30:K32,Q30:R32,X30:Y32,AE30:AF32)/8</f>
        <v>0</v>
      </c>
      <c r="AM30" s="105">
        <f t="shared" ref="AM30" si="36">SUM(D30:AH32)/8+(AI30)/8</f>
        <v>0</v>
      </c>
    </row>
    <row r="31" ht="30" customHeight="1" spans="1:39">
      <c r="A31" s="49" t="s">
        <v>434</v>
      </c>
      <c r="B31" s="117"/>
      <c r="C31" s="77" t="s">
        <v>18</v>
      </c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106"/>
      <c r="AJ31" s="107"/>
      <c r="AK31" s="107"/>
      <c r="AL31" s="107"/>
      <c r="AM31" s="107"/>
    </row>
    <row r="32" ht="30" customHeight="1" spans="1:39">
      <c r="A32" s="49" t="s">
        <v>434</v>
      </c>
      <c r="B32" s="118"/>
      <c r="C32" s="81" t="s">
        <v>10</v>
      </c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108"/>
      <c r="AJ32" s="109"/>
      <c r="AK32" s="109"/>
      <c r="AL32" s="109"/>
      <c r="AM32" s="109"/>
    </row>
    <row r="33" ht="30" customHeight="1" spans="1:39">
      <c r="A33" s="49" t="s">
        <v>436</v>
      </c>
      <c r="B33" s="116" t="s">
        <v>437</v>
      </c>
      <c r="C33" s="77" t="s">
        <v>17</v>
      </c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104"/>
      <c r="AJ33" s="105">
        <f t="shared" ref="AJ33" si="37">SUM(E33:I34,L33:P34,S33:W34,Z33:AD34,AG33:AH34)/8</f>
        <v>0</v>
      </c>
      <c r="AK33" s="105">
        <f t="shared" ref="AK33" si="38">SUM(E35:I35,L35:P35,S35:W35,Z35:AD35,AG35:AH35)/8</f>
        <v>0</v>
      </c>
      <c r="AL33" s="105">
        <f t="shared" ref="AL33" si="39">SUM(D33:D35,J33:K35,Q33:R35,X33:Y35,AE33:AF35)/8</f>
        <v>0</v>
      </c>
      <c r="AM33" s="105">
        <f t="shared" ref="AM33" si="40">SUM(D33:AH35)/8+(AI33)/8</f>
        <v>0</v>
      </c>
    </row>
    <row r="34" ht="30" customHeight="1" spans="1:39">
      <c r="A34" s="49" t="s">
        <v>436</v>
      </c>
      <c r="B34" s="117"/>
      <c r="C34" s="77" t="s">
        <v>18</v>
      </c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106"/>
      <c r="AJ34" s="107"/>
      <c r="AK34" s="107"/>
      <c r="AL34" s="107"/>
      <c r="AM34" s="107"/>
    </row>
    <row r="35" ht="30" customHeight="1" spans="1:39">
      <c r="A35" s="49" t="s">
        <v>436</v>
      </c>
      <c r="B35" s="118"/>
      <c r="C35" s="81" t="s">
        <v>10</v>
      </c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108"/>
      <c r="AJ35" s="109"/>
      <c r="AK35" s="109"/>
      <c r="AL35" s="109"/>
      <c r="AM35" s="109"/>
    </row>
    <row r="36" ht="30" customHeight="1" spans="1:39">
      <c r="A36" s="49" t="s">
        <v>438</v>
      </c>
      <c r="B36" s="116" t="s">
        <v>439</v>
      </c>
      <c r="C36" s="77" t="s">
        <v>17</v>
      </c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104"/>
      <c r="AJ36" s="105">
        <f t="shared" ref="AJ36" si="41">SUM(E36:I37,L36:P37,S36:W37,Z36:AD37,AG36:AH37)/8</f>
        <v>0</v>
      </c>
      <c r="AK36" s="105">
        <f t="shared" ref="AK36" si="42">SUM(E38:I38,L38:P38,S38:W38,Z38:AD38,AG38:AH38)/8</f>
        <v>0</v>
      </c>
      <c r="AL36" s="105">
        <f t="shared" ref="AL36" si="43">SUM(D36:D38,J36:K38,Q36:R38,X36:Y38,AE36:AF38)/8</f>
        <v>0</v>
      </c>
      <c r="AM36" s="105">
        <f t="shared" ref="AM36" si="44">SUM(D36:AH38)/8+(AI36)/8</f>
        <v>0</v>
      </c>
    </row>
    <row r="37" ht="30" customHeight="1" spans="1:39">
      <c r="A37" s="49" t="s">
        <v>438</v>
      </c>
      <c r="B37" s="117"/>
      <c r="C37" s="77" t="s">
        <v>18</v>
      </c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106"/>
      <c r="AJ37" s="107"/>
      <c r="AK37" s="107"/>
      <c r="AL37" s="107"/>
      <c r="AM37" s="107"/>
    </row>
    <row r="38" ht="30" customHeight="1" spans="1:39">
      <c r="A38" s="49" t="s">
        <v>438</v>
      </c>
      <c r="B38" s="118"/>
      <c r="C38" s="81" t="s">
        <v>10</v>
      </c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108"/>
      <c r="AJ38" s="109"/>
      <c r="AK38" s="109"/>
      <c r="AL38" s="109"/>
      <c r="AM38" s="109"/>
    </row>
    <row r="39" ht="30" customHeight="1" spans="1:39">
      <c r="A39" s="49" t="s">
        <v>440</v>
      </c>
      <c r="B39" s="113" t="s">
        <v>441</v>
      </c>
      <c r="C39" s="77" t="s">
        <v>17</v>
      </c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104"/>
      <c r="AJ39" s="105">
        <f t="shared" ref="AJ39" si="45">SUM(E39:I40,L39:P40,S39:W40,Z39:AD40,AG39:AH40)/8</f>
        <v>0</v>
      </c>
      <c r="AK39" s="105">
        <f t="shared" ref="AK39" si="46">SUM(E41:I41,L41:P41,S41:W41,Z41:AD41,AG41:AH41)/8</f>
        <v>0</v>
      </c>
      <c r="AL39" s="105">
        <f t="shared" ref="AL39" si="47">SUM(D39:D41,J39:K41,Q39:R41,X39:Y41,AE39:AF41)/8</f>
        <v>0</v>
      </c>
      <c r="AM39" s="105">
        <f t="shared" ref="AM39" si="48">SUM(D39:AH41)/8+(AI39)/8</f>
        <v>0</v>
      </c>
    </row>
    <row r="40" ht="30" customHeight="1" spans="1:39">
      <c r="A40" s="49" t="s">
        <v>440</v>
      </c>
      <c r="B40" s="114"/>
      <c r="C40" s="77" t="s">
        <v>18</v>
      </c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106"/>
      <c r="AJ40" s="107"/>
      <c r="AK40" s="107"/>
      <c r="AL40" s="107"/>
      <c r="AM40" s="107"/>
    </row>
    <row r="41" ht="30" customHeight="1" spans="1:39">
      <c r="A41" s="49" t="s">
        <v>440</v>
      </c>
      <c r="B41" s="115"/>
      <c r="C41" s="81" t="s">
        <v>10</v>
      </c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108"/>
      <c r="AJ41" s="109"/>
      <c r="AK41" s="109"/>
      <c r="AL41" s="109"/>
      <c r="AM41" s="109"/>
    </row>
    <row r="42" ht="30" customHeight="1" spans="1:39">
      <c r="A42" s="49" t="s">
        <v>442</v>
      </c>
      <c r="B42" s="113" t="s">
        <v>443</v>
      </c>
      <c r="C42" s="77" t="s">
        <v>17</v>
      </c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104"/>
      <c r="AJ42" s="105">
        <f t="shared" ref="AJ42" si="49">SUM(E42:I43,L42:P43,S42:W43,Z42:AD43,AG42:AH43)/8</f>
        <v>0</v>
      </c>
      <c r="AK42" s="105">
        <f t="shared" ref="AK42" si="50">SUM(E44:I44,L44:P44,S44:W44,Z44:AD44,AG44:AH44)/8</f>
        <v>0</v>
      </c>
      <c r="AL42" s="105">
        <f t="shared" ref="AL42" si="51">SUM(D42:D44,J42:K44,Q42:R44,X42:Y44,AE42:AF44)/8</f>
        <v>0</v>
      </c>
      <c r="AM42" s="105">
        <f t="shared" ref="AM42" si="52">SUM(D42:AH44)/8+(AI42)/8</f>
        <v>0</v>
      </c>
    </row>
    <row r="43" ht="30" customHeight="1" spans="1:39">
      <c r="A43" s="49" t="s">
        <v>442</v>
      </c>
      <c r="B43" s="114"/>
      <c r="C43" s="77" t="s">
        <v>18</v>
      </c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106"/>
      <c r="AJ43" s="107"/>
      <c r="AK43" s="107"/>
      <c r="AL43" s="107"/>
      <c r="AM43" s="107"/>
    </row>
    <row r="44" ht="30" customHeight="1" spans="1:39">
      <c r="A44" s="49" t="s">
        <v>442</v>
      </c>
      <c r="B44" s="115"/>
      <c r="C44" s="81" t="s">
        <v>10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108"/>
      <c r="AJ44" s="109"/>
      <c r="AK44" s="109"/>
      <c r="AL44" s="109"/>
      <c r="AM44" s="109"/>
    </row>
    <row r="45" ht="30" customHeight="1" spans="2:39">
      <c r="B45" s="85"/>
      <c r="C45" s="77" t="s">
        <v>17</v>
      </c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104"/>
      <c r="AJ45" s="105">
        <f t="shared" ref="AJ45" si="53">SUM(E45:I46,L45:P46,S45:W46,Z45:AD46,AG45:AH46)/8</f>
        <v>0</v>
      </c>
      <c r="AK45" s="105">
        <f t="shared" ref="AK45" si="54">SUM(E47:I47,L47:P47,S47:W47,Z47:AD47,AG47:AH47)/8</f>
        <v>0</v>
      </c>
      <c r="AL45" s="105">
        <f t="shared" ref="AL45" si="55">SUM(D45:D47,J45:K47,Q45:R47,X45:Y47,AE45:AF47)/8</f>
        <v>0</v>
      </c>
      <c r="AM45" s="105">
        <f t="shared" ref="AM45" si="56">SUM(D45:AH47)/8+(AI45)/8</f>
        <v>0</v>
      </c>
    </row>
    <row r="46" ht="30" customHeight="1" spans="2:39">
      <c r="B46" s="68"/>
      <c r="C46" s="77" t="s">
        <v>18</v>
      </c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106"/>
      <c r="AJ46" s="107"/>
      <c r="AK46" s="107"/>
      <c r="AL46" s="107"/>
      <c r="AM46" s="107"/>
    </row>
    <row r="47" ht="30" customHeight="1" spans="2:39">
      <c r="B47" s="72"/>
      <c r="C47" s="81" t="s">
        <v>10</v>
      </c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108"/>
      <c r="AJ47" s="109"/>
      <c r="AK47" s="109"/>
      <c r="AL47" s="109"/>
      <c r="AM47" s="109"/>
    </row>
    <row r="48" ht="30" customHeight="1" spans="2:39">
      <c r="B48" s="85"/>
      <c r="C48" s="77" t="s">
        <v>17</v>
      </c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104"/>
      <c r="AJ48" s="105">
        <f t="shared" ref="AJ48" si="57">SUM(E48:I49,L48:P49,S48:W49,Z48:AD49,AG48:AH49)/8</f>
        <v>0</v>
      </c>
      <c r="AK48" s="105">
        <f t="shared" ref="AK48" si="58">SUM(E50:I50,L50:P50,S50:W50,Z50:AD50,AG50:AH50)/8</f>
        <v>0</v>
      </c>
      <c r="AL48" s="105">
        <f t="shared" ref="AL48" si="59">SUM(D48:D50,J48:K50,Q48:R50,X48:Y50,AE48:AF50)/8</f>
        <v>0</v>
      </c>
      <c r="AM48" s="105">
        <f t="shared" ref="AM48" si="60">SUM(D48:AH50)/8+(AI48)/8</f>
        <v>0</v>
      </c>
    </row>
    <row r="49" ht="30" customHeight="1" spans="2:39">
      <c r="B49" s="68"/>
      <c r="C49" s="77" t="s">
        <v>18</v>
      </c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106"/>
      <c r="AJ49" s="107"/>
      <c r="AK49" s="107"/>
      <c r="AL49" s="107"/>
      <c r="AM49" s="107"/>
    </row>
    <row r="50" ht="30" customHeight="1" spans="2:39">
      <c r="B50" s="72"/>
      <c r="C50" s="81" t="s">
        <v>10</v>
      </c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108"/>
      <c r="AJ50" s="109"/>
      <c r="AK50" s="109"/>
      <c r="AL50" s="109"/>
      <c r="AM50" s="109"/>
    </row>
    <row r="51" ht="30" customHeight="1" spans="2:39">
      <c r="B51" s="85"/>
      <c r="C51" s="77" t="s">
        <v>17</v>
      </c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104"/>
      <c r="AJ51" s="105">
        <f t="shared" ref="AJ51" si="61">SUM(E51:I52,L51:P52,S51:W52,Z51:AD52,AG51:AH52)/8</f>
        <v>0</v>
      </c>
      <c r="AK51" s="105">
        <f t="shared" ref="AK51" si="62">SUM(E53:I53,L53:P53,S53:W53,Z53:AD53,AG53:AH53)/8</f>
        <v>0</v>
      </c>
      <c r="AL51" s="105">
        <f t="shared" ref="AL51" si="63">SUM(D51:D53,J51:K53,Q51:R53,X51:Y53,AE51:AF53)/8</f>
        <v>0</v>
      </c>
      <c r="AM51" s="105">
        <f t="shared" ref="AM51" si="64">SUM(D51:AH53)/8+(AI51)/8</f>
        <v>0</v>
      </c>
    </row>
    <row r="52" ht="30" customHeight="1" spans="2:39">
      <c r="B52" s="68"/>
      <c r="C52" s="77" t="s">
        <v>18</v>
      </c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106"/>
      <c r="AJ52" s="107"/>
      <c r="AK52" s="107"/>
      <c r="AL52" s="107"/>
      <c r="AM52" s="107"/>
    </row>
    <row r="53" ht="30" customHeight="1" spans="2:39">
      <c r="B53" s="72"/>
      <c r="C53" s="81" t="s">
        <v>10</v>
      </c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108"/>
      <c r="AJ53" s="109"/>
      <c r="AK53" s="109"/>
      <c r="AL53" s="109"/>
      <c r="AM53" s="109"/>
    </row>
    <row r="54" ht="21" customHeight="1" spans="2:39">
      <c r="B54" s="86" t="s">
        <v>73</v>
      </c>
      <c r="C54" s="86"/>
      <c r="D54" s="86">
        <f t="shared" ref="D54:AH54" si="65">SUM(D6:D53)</f>
        <v>0</v>
      </c>
      <c r="E54" s="86">
        <f t="shared" si="65"/>
        <v>0</v>
      </c>
      <c r="F54" s="86">
        <f t="shared" si="65"/>
        <v>0</v>
      </c>
      <c r="G54" s="86">
        <f t="shared" si="65"/>
        <v>0</v>
      </c>
      <c r="H54" s="86">
        <f t="shared" si="65"/>
        <v>0</v>
      </c>
      <c r="I54" s="86">
        <f t="shared" si="65"/>
        <v>0</v>
      </c>
      <c r="J54" s="86">
        <f t="shared" si="65"/>
        <v>0</v>
      </c>
      <c r="K54" s="86">
        <f t="shared" si="65"/>
        <v>0</v>
      </c>
      <c r="L54" s="86">
        <f t="shared" si="65"/>
        <v>0</v>
      </c>
      <c r="M54" s="86">
        <f t="shared" si="65"/>
        <v>0</v>
      </c>
      <c r="N54" s="86">
        <f t="shared" si="65"/>
        <v>0</v>
      </c>
      <c r="O54" s="86">
        <f t="shared" si="65"/>
        <v>0</v>
      </c>
      <c r="P54" s="86">
        <f t="shared" si="65"/>
        <v>0</v>
      </c>
      <c r="Q54" s="86">
        <f t="shared" si="65"/>
        <v>0</v>
      </c>
      <c r="R54" s="86">
        <f t="shared" si="65"/>
        <v>0</v>
      </c>
      <c r="S54" s="86">
        <f t="shared" si="65"/>
        <v>0</v>
      </c>
      <c r="T54" s="86">
        <f t="shared" si="65"/>
        <v>0</v>
      </c>
      <c r="U54" s="86">
        <f t="shared" si="65"/>
        <v>0</v>
      </c>
      <c r="V54" s="86">
        <f t="shared" si="65"/>
        <v>0</v>
      </c>
      <c r="W54" s="86">
        <f t="shared" si="65"/>
        <v>0</v>
      </c>
      <c r="X54" s="86">
        <f t="shared" si="65"/>
        <v>0</v>
      </c>
      <c r="Y54" s="86">
        <f t="shared" si="65"/>
        <v>0</v>
      </c>
      <c r="Z54" s="86">
        <f t="shared" si="65"/>
        <v>0</v>
      </c>
      <c r="AA54" s="86">
        <f t="shared" si="65"/>
        <v>0</v>
      </c>
      <c r="AB54" s="86">
        <f t="shared" si="65"/>
        <v>0</v>
      </c>
      <c r="AC54" s="86">
        <f t="shared" si="65"/>
        <v>0</v>
      </c>
      <c r="AD54" s="86">
        <f t="shared" si="65"/>
        <v>0</v>
      </c>
      <c r="AE54" s="86">
        <f t="shared" si="65"/>
        <v>0</v>
      </c>
      <c r="AF54" s="86">
        <f t="shared" si="65"/>
        <v>0</v>
      </c>
      <c r="AG54" s="86">
        <f t="shared" si="65"/>
        <v>0</v>
      </c>
      <c r="AH54" s="86">
        <f t="shared" si="65"/>
        <v>0</v>
      </c>
      <c r="AJ54" s="110">
        <f>SUM(D54:AH54)</f>
        <v>0</v>
      </c>
      <c r="AK54" s="110"/>
      <c r="AL54" s="110"/>
      <c r="AM54" s="110"/>
    </row>
    <row r="55" s="48" customFormat="1" ht="30.75" customHeight="1" spans="1:39">
      <c r="A55" s="49"/>
      <c r="B55" s="88" t="s">
        <v>74</v>
      </c>
      <c r="C55" s="89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111"/>
      <c r="AK55" s="111"/>
      <c r="AL55" s="111"/>
      <c r="AM55" s="111"/>
    </row>
    <row r="56" ht="21" customHeight="1" spans="2:39">
      <c r="B56" s="91" t="s">
        <v>75</v>
      </c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112"/>
    </row>
    <row r="57" ht="21" customHeight="1"/>
    <row r="58" ht="21" customHeight="1"/>
    <row r="59" ht="21" customHeight="1"/>
  </sheetData>
  <mergeCells count="107">
    <mergeCell ref="G1:AM1"/>
    <mergeCell ref="B56:AM56"/>
    <mergeCell ref="B4:B5"/>
    <mergeCell ref="B6:B8"/>
    <mergeCell ref="B9:B11"/>
    <mergeCell ref="B12:B14"/>
    <mergeCell ref="B15:B17"/>
    <mergeCell ref="B18:B20"/>
    <mergeCell ref="B21:B23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AI4:AI5"/>
    <mergeCell ref="AI6:AI8"/>
    <mergeCell ref="AI9:AI11"/>
    <mergeCell ref="AI12:AI14"/>
    <mergeCell ref="AI15:AI17"/>
    <mergeCell ref="AI18:AI20"/>
    <mergeCell ref="AI21:AI23"/>
    <mergeCell ref="AI24:AI26"/>
    <mergeCell ref="AI27:AI29"/>
    <mergeCell ref="AI30:AI32"/>
    <mergeCell ref="AI33:AI35"/>
    <mergeCell ref="AI36:AI38"/>
    <mergeCell ref="AI39:AI41"/>
    <mergeCell ref="AI42:AI44"/>
    <mergeCell ref="AI45:AI47"/>
    <mergeCell ref="AI48:AI50"/>
    <mergeCell ref="AI51:AI53"/>
    <mergeCell ref="AJ4:AJ5"/>
    <mergeCell ref="AJ6:AJ8"/>
    <mergeCell ref="AJ9:AJ11"/>
    <mergeCell ref="AJ12:AJ14"/>
    <mergeCell ref="AJ15:AJ17"/>
    <mergeCell ref="AJ18:AJ20"/>
    <mergeCell ref="AJ21:AJ23"/>
    <mergeCell ref="AJ24:AJ26"/>
    <mergeCell ref="AJ27:AJ29"/>
    <mergeCell ref="AJ30:AJ32"/>
    <mergeCell ref="AJ33:AJ35"/>
    <mergeCell ref="AJ36:AJ38"/>
    <mergeCell ref="AJ39:AJ41"/>
    <mergeCell ref="AJ42:AJ44"/>
    <mergeCell ref="AJ45:AJ47"/>
    <mergeCell ref="AJ48:AJ50"/>
    <mergeCell ref="AJ51:AJ53"/>
    <mergeCell ref="AK4:AK5"/>
    <mergeCell ref="AK6:AK8"/>
    <mergeCell ref="AK9:AK11"/>
    <mergeCell ref="AK12:AK14"/>
    <mergeCell ref="AK15:AK17"/>
    <mergeCell ref="AK18:AK20"/>
    <mergeCell ref="AK21:AK23"/>
    <mergeCell ref="AK24:AK26"/>
    <mergeCell ref="AK27:AK29"/>
    <mergeCell ref="AK30:AK32"/>
    <mergeCell ref="AK33:AK35"/>
    <mergeCell ref="AK36:AK38"/>
    <mergeCell ref="AK39:AK41"/>
    <mergeCell ref="AK42:AK44"/>
    <mergeCell ref="AK45:AK47"/>
    <mergeCell ref="AK48:AK50"/>
    <mergeCell ref="AK51:AK53"/>
    <mergeCell ref="AL4:AL5"/>
    <mergeCell ref="AL6:AL8"/>
    <mergeCell ref="AL9:AL11"/>
    <mergeCell ref="AL12:AL14"/>
    <mergeCell ref="AL15:AL17"/>
    <mergeCell ref="AL18:AL20"/>
    <mergeCell ref="AL21:AL23"/>
    <mergeCell ref="AL24:AL26"/>
    <mergeCell ref="AL27:AL29"/>
    <mergeCell ref="AL30:AL32"/>
    <mergeCell ref="AL33:AL35"/>
    <mergeCell ref="AL36:AL38"/>
    <mergeCell ref="AL39:AL41"/>
    <mergeCell ref="AL42:AL44"/>
    <mergeCell ref="AL45:AL47"/>
    <mergeCell ref="AL48:AL50"/>
    <mergeCell ref="AL51:AL53"/>
    <mergeCell ref="AM4:AM5"/>
    <mergeCell ref="AM6:AM8"/>
    <mergeCell ref="AM9:AM11"/>
    <mergeCell ref="AM12:AM14"/>
    <mergeCell ref="AM15:AM17"/>
    <mergeCell ref="AM18:AM20"/>
    <mergeCell ref="AM21:AM23"/>
    <mergeCell ref="AM24:AM26"/>
    <mergeCell ref="AM27:AM29"/>
    <mergeCell ref="AM30:AM32"/>
    <mergeCell ref="AM33:AM35"/>
    <mergeCell ref="AM36:AM38"/>
    <mergeCell ref="AM39:AM41"/>
    <mergeCell ref="AM42:AM44"/>
    <mergeCell ref="AM45:AM47"/>
    <mergeCell ref="AM48:AM50"/>
    <mergeCell ref="AM51:AM53"/>
    <mergeCell ref="B2:C3"/>
    <mergeCell ref="D2:X3"/>
    <mergeCell ref="Y2:AM3"/>
  </mergeCells>
  <conditionalFormatting sqref="D4:AH5">
    <cfRule type="expression" dxfId="0" priority="2">
      <formula>WEEKDAY(#REF!,2)&gt;5</formula>
    </cfRule>
  </conditionalFormatting>
  <conditionalFormatting sqref="D4:AH53">
    <cfRule type="expression" dxfId="0" priority="1">
      <formula>WEEKDAY(D$4,2)&gt;5</formula>
    </cfRule>
  </conditionalFormatting>
  <printOptions horizontalCentered="1"/>
  <pageMargins left="0" right="0" top="0" bottom="0" header="0" footer="0"/>
  <pageSetup paperSize="9" scale="57" fitToHeight="0" orientation="landscape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name="Spinner 1" r:id="rId3">
              <controlPr defaultSize="0">
                <anchor moveWithCells="1" sizeWithCells="1">
                  <from>
                    <xdr:col>2</xdr:col>
                    <xdr:colOff>19050</xdr:colOff>
                    <xdr:row>0</xdr:row>
                    <xdr:rowOff>50800</xdr:rowOff>
                  </from>
                  <to>
                    <xdr:col>2</xdr:col>
                    <xdr:colOff>317500</xdr:colOff>
                    <xdr:row>0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name="Spinner 2" r:id="rId4">
              <controlPr defaultSize="0">
                <anchor moveWithCells="1" sizeWithCells="1">
                  <from>
                    <xdr:col>3</xdr:col>
                    <xdr:colOff>203200</xdr:colOff>
                    <xdr:row>0</xdr:row>
                    <xdr:rowOff>0</xdr:rowOff>
                  </from>
                  <to>
                    <xdr:col>4</xdr:col>
                    <xdr:colOff>31750</xdr:colOff>
                    <xdr:row>1</xdr:row>
                    <xdr:rowOff>412750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M29"/>
  <sheetViews>
    <sheetView zoomScale="80" zoomScaleNormal="80" topLeftCell="B1" workbookViewId="0">
      <pane xSplit="2" ySplit="5" topLeftCell="D6" activePane="bottomRight" state="frozen"/>
      <selection/>
      <selection pane="topRight"/>
      <selection pane="bottomLeft"/>
      <selection pane="bottomRight" activeCell="B1" sqref="B1:AM8"/>
    </sheetView>
  </sheetViews>
  <sheetFormatPr defaultColWidth="9" defaultRowHeight="15.75"/>
  <cols>
    <col min="1" max="1" width="13.25" style="49" hidden="1" customWidth="1"/>
    <col min="2" max="2" width="14.3333333333333" style="50" customWidth="1"/>
    <col min="3" max="3" width="7.25" style="50" customWidth="1"/>
    <col min="4" max="32" width="5.75" style="50" customWidth="1"/>
    <col min="33" max="33" width="6.25" style="50" customWidth="1"/>
    <col min="34" max="34" width="6.75" style="50" customWidth="1"/>
    <col min="35" max="35" width="9.75" style="51" customWidth="1"/>
    <col min="36" max="38" width="9.25" style="52" customWidth="1"/>
    <col min="39" max="39" width="9.75" style="52" customWidth="1"/>
    <col min="40" max="40" width="7.58333333333333" style="51" customWidth="1"/>
    <col min="41" max="41" width="9" style="51"/>
    <col min="42" max="42" width="9" style="51" customWidth="1"/>
    <col min="43" max="16384" width="9" style="51"/>
  </cols>
  <sheetData>
    <row r="1" ht="32.25" customHeight="1" spans="1:39">
      <c r="A1" s="53">
        <v>2032</v>
      </c>
      <c r="B1" s="54">
        <v>2023</v>
      </c>
      <c r="C1" s="55" t="s">
        <v>1</v>
      </c>
      <c r="D1" s="56"/>
      <c r="E1" s="55">
        <v>9</v>
      </c>
      <c r="F1" s="54" t="s">
        <v>2</v>
      </c>
      <c r="G1" s="57" t="s">
        <v>3</v>
      </c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99"/>
    </row>
    <row r="2" ht="14.25" customHeight="1" spans="1:39">
      <c r="A2" s="58"/>
      <c r="B2" s="59" t="s">
        <v>4</v>
      </c>
      <c r="C2" s="60"/>
      <c r="D2" s="61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93"/>
      <c r="Y2" s="95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100"/>
    </row>
    <row r="3" ht="14.25" customHeight="1" spans="1:39">
      <c r="A3" s="58"/>
      <c r="B3" s="63"/>
      <c r="C3" s="64"/>
      <c r="D3" s="65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94"/>
      <c r="Y3" s="97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101"/>
    </row>
    <row r="4" s="46" customFormat="1" ht="34.5" customHeight="1" spans="1:39">
      <c r="A4" s="67"/>
      <c r="B4" s="68" t="s">
        <v>6</v>
      </c>
      <c r="C4" s="69" t="s">
        <v>7</v>
      </c>
      <c r="D4" s="70">
        <f>DATE(B1,E1,1)</f>
        <v>45170</v>
      </c>
      <c r="E4" s="70">
        <f>D4+1</f>
        <v>45171</v>
      </c>
      <c r="F4" s="70">
        <f t="shared" ref="F4:AH4" si="0">E4+1</f>
        <v>45172</v>
      </c>
      <c r="G4" s="70">
        <f t="shared" si="0"/>
        <v>45173</v>
      </c>
      <c r="H4" s="70">
        <f t="shared" si="0"/>
        <v>45174</v>
      </c>
      <c r="I4" s="70">
        <f t="shared" si="0"/>
        <v>45175</v>
      </c>
      <c r="J4" s="70">
        <f t="shared" si="0"/>
        <v>45176</v>
      </c>
      <c r="K4" s="70">
        <f t="shared" si="0"/>
        <v>45177</v>
      </c>
      <c r="L4" s="70">
        <f t="shared" si="0"/>
        <v>45178</v>
      </c>
      <c r="M4" s="70">
        <f t="shared" si="0"/>
        <v>45179</v>
      </c>
      <c r="N4" s="70">
        <f t="shared" si="0"/>
        <v>45180</v>
      </c>
      <c r="O4" s="70">
        <f t="shared" si="0"/>
        <v>45181</v>
      </c>
      <c r="P4" s="70">
        <f t="shared" si="0"/>
        <v>45182</v>
      </c>
      <c r="Q4" s="70">
        <f t="shared" si="0"/>
        <v>45183</v>
      </c>
      <c r="R4" s="70">
        <f t="shared" si="0"/>
        <v>45184</v>
      </c>
      <c r="S4" s="70">
        <f t="shared" si="0"/>
        <v>45185</v>
      </c>
      <c r="T4" s="70">
        <f t="shared" si="0"/>
        <v>45186</v>
      </c>
      <c r="U4" s="70">
        <f t="shared" si="0"/>
        <v>45187</v>
      </c>
      <c r="V4" s="70">
        <f t="shared" si="0"/>
        <v>45188</v>
      </c>
      <c r="W4" s="70">
        <f t="shared" si="0"/>
        <v>45189</v>
      </c>
      <c r="X4" s="70">
        <f t="shared" si="0"/>
        <v>45190</v>
      </c>
      <c r="Y4" s="70">
        <f t="shared" si="0"/>
        <v>45191</v>
      </c>
      <c r="Z4" s="70">
        <f t="shared" si="0"/>
        <v>45192</v>
      </c>
      <c r="AA4" s="70">
        <f t="shared" si="0"/>
        <v>45193</v>
      </c>
      <c r="AB4" s="70">
        <f t="shared" si="0"/>
        <v>45194</v>
      </c>
      <c r="AC4" s="70">
        <f t="shared" si="0"/>
        <v>45195</v>
      </c>
      <c r="AD4" s="70">
        <f t="shared" si="0"/>
        <v>45196</v>
      </c>
      <c r="AE4" s="70">
        <f t="shared" si="0"/>
        <v>45197</v>
      </c>
      <c r="AF4" s="70">
        <f t="shared" si="0"/>
        <v>45198</v>
      </c>
      <c r="AG4" s="70">
        <f t="shared" si="0"/>
        <v>45199</v>
      </c>
      <c r="AH4" s="70">
        <f t="shared" si="0"/>
        <v>45200</v>
      </c>
      <c r="AI4" s="102" t="s">
        <v>8</v>
      </c>
      <c r="AJ4" s="102" t="s">
        <v>9</v>
      </c>
      <c r="AK4" s="102" t="s">
        <v>10</v>
      </c>
      <c r="AL4" s="102" t="s">
        <v>11</v>
      </c>
      <c r="AM4" s="102" t="s">
        <v>12</v>
      </c>
    </row>
    <row r="5" s="47" customFormat="1" ht="34.5" customHeight="1" spans="1:39">
      <c r="A5" s="71"/>
      <c r="B5" s="72"/>
      <c r="C5" s="73" t="s">
        <v>13</v>
      </c>
      <c r="D5" s="74">
        <f>D4</f>
        <v>45170</v>
      </c>
      <c r="E5" s="74">
        <f t="shared" ref="E5:AH5" si="1">E4</f>
        <v>45171</v>
      </c>
      <c r="F5" s="74">
        <f t="shared" si="1"/>
        <v>45172</v>
      </c>
      <c r="G5" s="74">
        <f t="shared" si="1"/>
        <v>45173</v>
      </c>
      <c r="H5" s="74">
        <f t="shared" si="1"/>
        <v>45174</v>
      </c>
      <c r="I5" s="74">
        <f t="shared" si="1"/>
        <v>45175</v>
      </c>
      <c r="J5" s="74">
        <f t="shared" si="1"/>
        <v>45176</v>
      </c>
      <c r="K5" s="74">
        <f t="shared" si="1"/>
        <v>45177</v>
      </c>
      <c r="L5" s="74">
        <f t="shared" si="1"/>
        <v>45178</v>
      </c>
      <c r="M5" s="74">
        <f t="shared" si="1"/>
        <v>45179</v>
      </c>
      <c r="N5" s="74">
        <f t="shared" si="1"/>
        <v>45180</v>
      </c>
      <c r="O5" s="74">
        <f t="shared" si="1"/>
        <v>45181</v>
      </c>
      <c r="P5" s="74">
        <f t="shared" si="1"/>
        <v>45182</v>
      </c>
      <c r="Q5" s="74">
        <f t="shared" si="1"/>
        <v>45183</v>
      </c>
      <c r="R5" s="74">
        <f t="shared" si="1"/>
        <v>45184</v>
      </c>
      <c r="S5" s="74">
        <f t="shared" si="1"/>
        <v>45185</v>
      </c>
      <c r="T5" s="74">
        <f t="shared" si="1"/>
        <v>45186</v>
      </c>
      <c r="U5" s="74">
        <f t="shared" si="1"/>
        <v>45187</v>
      </c>
      <c r="V5" s="74">
        <f t="shared" si="1"/>
        <v>45188</v>
      </c>
      <c r="W5" s="74">
        <f t="shared" si="1"/>
        <v>45189</v>
      </c>
      <c r="X5" s="74">
        <f t="shared" si="1"/>
        <v>45190</v>
      </c>
      <c r="Y5" s="74">
        <f t="shared" si="1"/>
        <v>45191</v>
      </c>
      <c r="Z5" s="74">
        <f t="shared" si="1"/>
        <v>45192</v>
      </c>
      <c r="AA5" s="74">
        <f t="shared" si="1"/>
        <v>45193</v>
      </c>
      <c r="AB5" s="74">
        <f t="shared" si="1"/>
        <v>45194</v>
      </c>
      <c r="AC5" s="74">
        <f t="shared" si="1"/>
        <v>45195</v>
      </c>
      <c r="AD5" s="74">
        <f t="shared" si="1"/>
        <v>45196</v>
      </c>
      <c r="AE5" s="74">
        <f t="shared" si="1"/>
        <v>45197</v>
      </c>
      <c r="AF5" s="74">
        <f t="shared" si="1"/>
        <v>45198</v>
      </c>
      <c r="AG5" s="74">
        <f t="shared" si="1"/>
        <v>45199</v>
      </c>
      <c r="AH5" s="74">
        <f t="shared" si="1"/>
        <v>45200</v>
      </c>
      <c r="AI5" s="103"/>
      <c r="AJ5" s="103"/>
      <c r="AK5" s="103"/>
      <c r="AL5" s="103"/>
      <c r="AM5" s="103"/>
    </row>
    <row r="6" ht="30" customHeight="1" spans="1:39">
      <c r="A6" s="75" t="s">
        <v>418</v>
      </c>
      <c r="B6" s="76"/>
      <c r="C6" s="77" t="s">
        <v>17</v>
      </c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104"/>
      <c r="AJ6" s="105">
        <f t="shared" ref="AJ6" si="2">SUM(E6:I7,L6:P7,S6:W7,Z6:AD7,AG6:AH7)/8</f>
        <v>0</v>
      </c>
      <c r="AK6" s="105">
        <f t="shared" ref="AK6" si="3">SUM(E8:I8,L8:P8,S8:W8,Z8:AD8,AG8:AH8)/8</f>
        <v>0</v>
      </c>
      <c r="AL6" s="105">
        <f t="shared" ref="AL6" si="4">SUM(D6:D8,J6:K8,Q6:R8,X6:Y8,AE6:AF8)/8</f>
        <v>0</v>
      </c>
      <c r="AM6" s="105">
        <f t="shared" ref="AM6" si="5">SUM(D6:AH8)/8+(AI6)/8</f>
        <v>0</v>
      </c>
    </row>
    <row r="7" ht="30" customHeight="1" spans="1:39">
      <c r="A7" s="75" t="s">
        <v>418</v>
      </c>
      <c r="B7" s="79"/>
      <c r="C7" s="77" t="s">
        <v>18</v>
      </c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106"/>
      <c r="AJ7" s="107"/>
      <c r="AK7" s="107"/>
      <c r="AL7" s="107"/>
      <c r="AM7" s="107"/>
    </row>
    <row r="8" ht="30" customHeight="1" spans="1:39">
      <c r="A8" s="75" t="s">
        <v>418</v>
      </c>
      <c r="B8" s="80"/>
      <c r="C8" s="81" t="s">
        <v>10</v>
      </c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108"/>
      <c r="AJ8" s="109"/>
      <c r="AK8" s="109"/>
      <c r="AL8" s="109"/>
      <c r="AM8" s="109"/>
    </row>
    <row r="9" ht="30" customHeight="1" spans="1:39">
      <c r="A9" s="53" t="s">
        <v>444</v>
      </c>
      <c r="B9" s="82" t="s">
        <v>445</v>
      </c>
      <c r="C9" s="77" t="s">
        <v>17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104"/>
      <c r="AJ9" s="105">
        <f t="shared" ref="AJ9" si="6">SUM(E9:I10,L9:P10,S9:W10,Z9:AD10,AG9:AH10)/8</f>
        <v>0</v>
      </c>
      <c r="AK9" s="105">
        <f t="shared" ref="AK9" si="7">SUM(E11:I11,L11:P11,S11:W11,Z11:AD11,AG11:AH11)/8</f>
        <v>0</v>
      </c>
      <c r="AL9" s="105">
        <f t="shared" ref="AL9" si="8">SUM(D9:D11,J9:K11,Q9:R11,X9:Y11,AE9:AF11)/8</f>
        <v>0</v>
      </c>
      <c r="AM9" s="105">
        <f t="shared" ref="AM9" si="9">SUM(D9:AH11)/8+(AI9)/8</f>
        <v>0</v>
      </c>
    </row>
    <row r="10" ht="30" customHeight="1" spans="1:39">
      <c r="A10" s="53" t="s">
        <v>444</v>
      </c>
      <c r="B10" s="83"/>
      <c r="C10" s="77" t="s">
        <v>18</v>
      </c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106"/>
      <c r="AJ10" s="107"/>
      <c r="AK10" s="107"/>
      <c r="AL10" s="107"/>
      <c r="AM10" s="107"/>
    </row>
    <row r="11" ht="30" customHeight="1" spans="1:39">
      <c r="A11" s="53" t="s">
        <v>444</v>
      </c>
      <c r="B11" s="84"/>
      <c r="C11" s="81" t="s">
        <v>10</v>
      </c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108"/>
      <c r="AJ11" s="109"/>
      <c r="AK11" s="109"/>
      <c r="AL11" s="109"/>
      <c r="AM11" s="109"/>
    </row>
    <row r="12" ht="30" customHeight="1" spans="1:39">
      <c r="A12" s="14" t="s">
        <v>410</v>
      </c>
      <c r="B12" s="85" t="s">
        <v>446</v>
      </c>
      <c r="C12" s="77" t="s">
        <v>17</v>
      </c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104"/>
      <c r="AJ12" s="105">
        <f t="shared" ref="AJ12" si="10">SUM(E12:I13,L12:P13,S12:W13,Z12:AD13,AG12:AH13)/8</f>
        <v>0</v>
      </c>
      <c r="AK12" s="105">
        <f t="shared" ref="AK12" si="11">SUM(E14:I14,L14:P14,S14:W14,Z14:AD14,AG14:AH14)/8</f>
        <v>0</v>
      </c>
      <c r="AL12" s="105">
        <f t="shared" ref="AL12" si="12">SUM(D12:D14,J12:K14,Q12:R14,X12:Y14,AE12:AF14)/8</f>
        <v>0</v>
      </c>
      <c r="AM12" s="105">
        <f t="shared" ref="AM12" si="13">SUM(D12:AH14)/8+(AI12)/8</f>
        <v>0</v>
      </c>
    </row>
    <row r="13" ht="30" customHeight="1" spans="1:39">
      <c r="A13" s="14" t="s">
        <v>410</v>
      </c>
      <c r="B13" s="68"/>
      <c r="C13" s="77" t="s">
        <v>18</v>
      </c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106"/>
      <c r="AJ13" s="107"/>
      <c r="AK13" s="107"/>
      <c r="AL13" s="107"/>
      <c r="AM13" s="107"/>
    </row>
    <row r="14" ht="30" customHeight="1" spans="1:39">
      <c r="A14" s="14" t="s">
        <v>410</v>
      </c>
      <c r="B14" s="72"/>
      <c r="C14" s="81" t="s">
        <v>10</v>
      </c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108"/>
      <c r="AJ14" s="109"/>
      <c r="AK14" s="109"/>
      <c r="AL14" s="109"/>
      <c r="AM14" s="109"/>
    </row>
    <row r="15" ht="30" customHeight="1" spans="1:39">
      <c r="A15" s="58">
        <v>1904067</v>
      </c>
      <c r="B15" s="85" t="s">
        <v>447</v>
      </c>
      <c r="C15" s="77" t="s">
        <v>17</v>
      </c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104"/>
      <c r="AJ15" s="105">
        <f t="shared" ref="AJ15" si="14">SUM(E15:I16,L15:P16,S15:W16,Z15:AD16,AG15:AH16)/8</f>
        <v>0</v>
      </c>
      <c r="AK15" s="105">
        <f t="shared" ref="AK15" si="15">SUM(E17:I17,L17:P17,S17:W17,Z17:AD17,AG17:AH17)/8</f>
        <v>0</v>
      </c>
      <c r="AL15" s="105">
        <f t="shared" ref="AL15" si="16">SUM(D15:D17,J15:K17,Q15:R17,X15:Y17,AE15:AF17)/8</f>
        <v>0</v>
      </c>
      <c r="AM15" s="105">
        <f t="shared" ref="AM15" si="17">SUM(D15:AH17)/8+(AI15)/8</f>
        <v>0</v>
      </c>
    </row>
    <row r="16" ht="30" customHeight="1" spans="1:39">
      <c r="A16" s="58">
        <v>1904067</v>
      </c>
      <c r="B16" s="68"/>
      <c r="C16" s="77" t="s">
        <v>18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106"/>
      <c r="AJ16" s="107"/>
      <c r="AK16" s="107"/>
      <c r="AL16" s="107"/>
      <c r="AM16" s="107"/>
    </row>
    <row r="17" ht="30" customHeight="1" spans="1:39">
      <c r="A17" s="58">
        <v>1904067</v>
      </c>
      <c r="B17" s="72"/>
      <c r="C17" s="81" t="s">
        <v>10</v>
      </c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108"/>
      <c r="AJ17" s="109"/>
      <c r="AK17" s="109"/>
      <c r="AL17" s="109"/>
      <c r="AM17" s="109"/>
    </row>
    <row r="18" ht="30" customHeight="1" spans="1:39">
      <c r="A18" s="58">
        <v>1904054</v>
      </c>
      <c r="B18" s="85"/>
      <c r="C18" s="77" t="s">
        <v>17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104"/>
      <c r="AJ18" s="105">
        <f t="shared" ref="AJ18" si="18">SUM(E18:I19,L18:P19,S18:W19,Z18:AD19,AG18:AH19)/8</f>
        <v>0</v>
      </c>
      <c r="AK18" s="105">
        <f t="shared" ref="AK18" si="19">SUM(E20:I20,L20:P20,S20:W20,Z20:AD20,AG20:AH20)/8</f>
        <v>0</v>
      </c>
      <c r="AL18" s="105">
        <f t="shared" ref="AL18" si="20">SUM(D18:D20,J18:K20,Q18:R20,X18:Y20,AE18:AF20)/8</f>
        <v>0</v>
      </c>
      <c r="AM18" s="105">
        <f t="shared" ref="AM18" si="21">SUM(D18:AH20)/8+(AI18)/8</f>
        <v>0</v>
      </c>
    </row>
    <row r="19" ht="30" customHeight="1" spans="1:39">
      <c r="A19" s="58">
        <v>1904054</v>
      </c>
      <c r="B19" s="68"/>
      <c r="C19" s="77" t="s">
        <v>18</v>
      </c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106"/>
      <c r="AJ19" s="107"/>
      <c r="AK19" s="107"/>
      <c r="AL19" s="107"/>
      <c r="AM19" s="107"/>
    </row>
    <row r="20" ht="30" customHeight="1" spans="1:39">
      <c r="A20" s="58">
        <v>1904054</v>
      </c>
      <c r="B20" s="72"/>
      <c r="C20" s="81" t="s">
        <v>10</v>
      </c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108"/>
      <c r="AJ20" s="109"/>
      <c r="AK20" s="109"/>
      <c r="AL20" s="109"/>
      <c r="AM20" s="109"/>
    </row>
    <row r="21" ht="30" customHeight="1" spans="1:39">
      <c r="A21" s="49" t="s">
        <v>415</v>
      </c>
      <c r="B21" s="85"/>
      <c r="C21" s="77" t="s">
        <v>17</v>
      </c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104"/>
      <c r="AJ21" s="105">
        <f t="shared" ref="AJ21" si="22">SUM(E21:I22,L21:P22,S21:W22,Z21:AD22,AG21:AH22)/8</f>
        <v>0</v>
      </c>
      <c r="AK21" s="105">
        <f t="shared" ref="AK21" si="23">SUM(E23:I23,L23:P23,S23:W23,Z23:AD23,AG23:AH23)/8</f>
        <v>0</v>
      </c>
      <c r="AL21" s="105">
        <f t="shared" ref="AL21" si="24">SUM(D21:D23,J21:K23,Q21:R23,X21:Y23,AE21:AF23)/8</f>
        <v>0</v>
      </c>
      <c r="AM21" s="105">
        <f t="shared" ref="AM21" si="25">SUM(D21:AH23)/8+(AI21)/8</f>
        <v>0</v>
      </c>
    </row>
    <row r="22" ht="30" customHeight="1" spans="1:39">
      <c r="A22" s="49" t="s">
        <v>415</v>
      </c>
      <c r="B22" s="68"/>
      <c r="C22" s="77" t="s">
        <v>18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106"/>
      <c r="AJ22" s="107"/>
      <c r="AK22" s="107"/>
      <c r="AL22" s="107"/>
      <c r="AM22" s="107"/>
    </row>
    <row r="23" ht="30" customHeight="1" spans="1:39">
      <c r="A23" s="49" t="s">
        <v>415</v>
      </c>
      <c r="B23" s="72"/>
      <c r="C23" s="81" t="s">
        <v>10</v>
      </c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108"/>
      <c r="AJ23" s="109"/>
      <c r="AK23" s="109"/>
      <c r="AL23" s="109"/>
      <c r="AM23" s="109"/>
    </row>
    <row r="24" ht="21" customHeight="1" spans="1:39">
      <c r="A24" s="58"/>
      <c r="B24" s="86" t="s">
        <v>73</v>
      </c>
      <c r="C24" s="86"/>
      <c r="D24" s="86">
        <f t="shared" ref="D24:AH24" si="26">SUM(D6:D23)</f>
        <v>0</v>
      </c>
      <c r="E24" s="86">
        <f t="shared" si="26"/>
        <v>0</v>
      </c>
      <c r="F24" s="86">
        <f t="shared" si="26"/>
        <v>0</v>
      </c>
      <c r="G24" s="86">
        <f t="shared" si="26"/>
        <v>0</v>
      </c>
      <c r="H24" s="86">
        <f t="shared" si="26"/>
        <v>0</v>
      </c>
      <c r="I24" s="86">
        <f t="shared" si="26"/>
        <v>0</v>
      </c>
      <c r="J24" s="86">
        <f t="shared" si="26"/>
        <v>0</v>
      </c>
      <c r="K24" s="86">
        <f t="shared" si="26"/>
        <v>0</v>
      </c>
      <c r="L24" s="86">
        <f t="shared" si="26"/>
        <v>0</v>
      </c>
      <c r="M24" s="86">
        <f t="shared" si="26"/>
        <v>0</v>
      </c>
      <c r="N24" s="86">
        <f t="shared" si="26"/>
        <v>0</v>
      </c>
      <c r="O24" s="86">
        <f t="shared" si="26"/>
        <v>0</v>
      </c>
      <c r="P24" s="86">
        <f t="shared" si="26"/>
        <v>0</v>
      </c>
      <c r="Q24" s="86">
        <f t="shared" si="26"/>
        <v>0</v>
      </c>
      <c r="R24" s="86">
        <f t="shared" si="26"/>
        <v>0</v>
      </c>
      <c r="S24" s="86">
        <f t="shared" si="26"/>
        <v>0</v>
      </c>
      <c r="T24" s="86">
        <f t="shared" si="26"/>
        <v>0</v>
      </c>
      <c r="U24" s="86">
        <f t="shared" si="26"/>
        <v>0</v>
      </c>
      <c r="V24" s="86">
        <f t="shared" si="26"/>
        <v>0</v>
      </c>
      <c r="W24" s="86">
        <f t="shared" si="26"/>
        <v>0</v>
      </c>
      <c r="X24" s="86">
        <f t="shared" si="26"/>
        <v>0</v>
      </c>
      <c r="Y24" s="86">
        <f t="shared" si="26"/>
        <v>0</v>
      </c>
      <c r="Z24" s="86">
        <f t="shared" si="26"/>
        <v>0</v>
      </c>
      <c r="AA24" s="86">
        <f t="shared" si="26"/>
        <v>0</v>
      </c>
      <c r="AB24" s="86">
        <f t="shared" si="26"/>
        <v>0</v>
      </c>
      <c r="AC24" s="86">
        <f t="shared" si="26"/>
        <v>0</v>
      </c>
      <c r="AD24" s="86">
        <f t="shared" si="26"/>
        <v>0</v>
      </c>
      <c r="AE24" s="86">
        <f t="shared" si="26"/>
        <v>0</v>
      </c>
      <c r="AF24" s="86">
        <f t="shared" si="26"/>
        <v>0</v>
      </c>
      <c r="AG24" s="86">
        <f t="shared" si="26"/>
        <v>0</v>
      </c>
      <c r="AH24" s="86">
        <f t="shared" si="26"/>
        <v>0</v>
      </c>
      <c r="AJ24" s="110">
        <f>SUM(D24:AH24)</f>
        <v>0</v>
      </c>
      <c r="AK24" s="110"/>
      <c r="AL24" s="110"/>
      <c r="AM24" s="110"/>
    </row>
    <row r="25" s="48" customFormat="1" ht="30.75" customHeight="1" spans="1:39">
      <c r="A25" s="87"/>
      <c r="B25" s="88" t="s">
        <v>74</v>
      </c>
      <c r="C25" s="89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111"/>
      <c r="AK25" s="111"/>
      <c r="AL25" s="111"/>
      <c r="AM25" s="111"/>
    </row>
    <row r="26" ht="21" customHeight="1" spans="1:39">
      <c r="A26" s="58"/>
      <c r="B26" s="91" t="s">
        <v>75</v>
      </c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112"/>
    </row>
    <row r="27" ht="21" customHeight="1" spans="1:1">
      <c r="A27" s="58"/>
    </row>
    <row r="28" ht="21" customHeight="1" spans="1:1">
      <c r="A28" s="58"/>
    </row>
    <row r="29" ht="21" customHeight="1"/>
  </sheetData>
  <mergeCells count="47">
    <mergeCell ref="G1:AM1"/>
    <mergeCell ref="B26:AM26"/>
    <mergeCell ref="B4:B5"/>
    <mergeCell ref="B6:B8"/>
    <mergeCell ref="B9:B11"/>
    <mergeCell ref="B12:B14"/>
    <mergeCell ref="B15:B17"/>
    <mergeCell ref="B18:B20"/>
    <mergeCell ref="B21:B23"/>
    <mergeCell ref="AI4:AI5"/>
    <mergeCell ref="AI6:AI8"/>
    <mergeCell ref="AI9:AI11"/>
    <mergeCell ref="AI12:AI14"/>
    <mergeCell ref="AI15:AI17"/>
    <mergeCell ref="AI18:AI20"/>
    <mergeCell ref="AI21:AI23"/>
    <mergeCell ref="AJ4:AJ5"/>
    <mergeCell ref="AJ6:AJ8"/>
    <mergeCell ref="AJ9:AJ11"/>
    <mergeCell ref="AJ12:AJ14"/>
    <mergeCell ref="AJ15:AJ17"/>
    <mergeCell ref="AJ18:AJ20"/>
    <mergeCell ref="AJ21:AJ23"/>
    <mergeCell ref="AK4:AK5"/>
    <mergeCell ref="AK6:AK8"/>
    <mergeCell ref="AK9:AK11"/>
    <mergeCell ref="AK12:AK14"/>
    <mergeCell ref="AK15:AK17"/>
    <mergeCell ref="AK18:AK20"/>
    <mergeCell ref="AK21:AK23"/>
    <mergeCell ref="AL4:AL5"/>
    <mergeCell ref="AL6:AL8"/>
    <mergeCell ref="AL9:AL11"/>
    <mergeCell ref="AL12:AL14"/>
    <mergeCell ref="AL15:AL17"/>
    <mergeCell ref="AL18:AL20"/>
    <mergeCell ref="AL21:AL23"/>
    <mergeCell ref="AM4:AM5"/>
    <mergeCell ref="AM6:AM8"/>
    <mergeCell ref="AM9:AM11"/>
    <mergeCell ref="AM12:AM14"/>
    <mergeCell ref="AM15:AM17"/>
    <mergeCell ref="AM18:AM20"/>
    <mergeCell ref="AM21:AM23"/>
    <mergeCell ref="B2:C3"/>
    <mergeCell ref="D2:X3"/>
    <mergeCell ref="Y2:AM3"/>
  </mergeCells>
  <conditionalFormatting sqref="D4:AH5">
    <cfRule type="expression" dxfId="0" priority="2">
      <formula>WEEKDAY(#REF!,2)&gt;5</formula>
    </cfRule>
    <cfRule type="expression" dxfId="0" priority="3">
      <formula>WEEKDAY(#REF!,2)&gt;5</formula>
    </cfRule>
  </conditionalFormatting>
  <conditionalFormatting sqref="D4:AH23">
    <cfRule type="expression" dxfId="0" priority="1">
      <formula>WEEKDAY(D$4,2)&gt;5</formula>
    </cfRule>
  </conditionalFormatting>
  <printOptions horizontalCentered="1"/>
  <pageMargins left="0" right="0" top="0" bottom="0" header="0" footer="0"/>
  <pageSetup paperSize="9" scale="57" fitToHeight="0" orientation="landscape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name="Spinner 1" r:id="rId3">
              <controlPr defaultSize="0">
                <anchor moveWithCells="1" sizeWithCells="1">
                  <from>
                    <xdr:col>2</xdr:col>
                    <xdr:colOff>19050</xdr:colOff>
                    <xdr:row>0</xdr:row>
                    <xdr:rowOff>50800</xdr:rowOff>
                  </from>
                  <to>
                    <xdr:col>2</xdr:col>
                    <xdr:colOff>317500</xdr:colOff>
                    <xdr:row>0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name="Spinner 2" r:id="rId4">
              <controlPr defaultSize="0">
                <anchor moveWithCells="1" sizeWithCells="1">
                  <from>
                    <xdr:col>3</xdr:col>
                    <xdr:colOff>203200</xdr:colOff>
                    <xdr:row>0</xdr:row>
                    <xdr:rowOff>0</xdr:rowOff>
                  </from>
                  <to>
                    <xdr:col>4</xdr:col>
                    <xdr:colOff>31750</xdr:colOff>
                    <xdr:row>1</xdr:row>
                    <xdr:rowOff>412750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AI220"/>
  <sheetViews>
    <sheetView workbookViewId="0">
      <pane ySplit="2" topLeftCell="A123" activePane="bottomLeft" state="frozen"/>
      <selection/>
      <selection pane="bottomLeft" activeCell="A17" sqref="A17:A30"/>
    </sheetView>
  </sheetViews>
  <sheetFormatPr defaultColWidth="6.08333333333333" defaultRowHeight="19.5" customHeight="1"/>
  <cols>
    <col min="1" max="1" width="10" style="35" customWidth="1"/>
    <col min="2" max="3" width="10" style="37" customWidth="1"/>
    <col min="4" max="4" width="10" style="35" customWidth="1"/>
    <col min="5" max="28" width="4.83333333333333" style="35" customWidth="1"/>
    <col min="29" max="35" width="5.25" style="35" customWidth="1"/>
    <col min="36" max="16384" width="6.08333333333333" style="35"/>
  </cols>
  <sheetData>
    <row r="1" ht="41.25" customHeight="1" spans="1:35">
      <c r="A1" s="38" t="s">
        <v>448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</row>
    <row r="2" s="34" customFormat="1" ht="28.5" customHeight="1" spans="1:35">
      <c r="A2" s="44" t="s">
        <v>449</v>
      </c>
      <c r="B2" s="45" t="s">
        <v>6</v>
      </c>
      <c r="C2" s="45" t="s">
        <v>450</v>
      </c>
      <c r="D2" s="44" t="s">
        <v>14</v>
      </c>
      <c r="E2" s="44">
        <v>1</v>
      </c>
      <c r="F2" s="44">
        <v>2</v>
      </c>
      <c r="G2" s="44">
        <v>3</v>
      </c>
      <c r="H2" s="44">
        <v>4</v>
      </c>
      <c r="I2" s="44">
        <v>5</v>
      </c>
      <c r="J2" s="44">
        <v>6</v>
      </c>
      <c r="K2" s="44">
        <v>7</v>
      </c>
      <c r="L2" s="44">
        <v>8</v>
      </c>
      <c r="M2" s="44">
        <v>9</v>
      </c>
      <c r="N2" s="44">
        <v>10</v>
      </c>
      <c r="O2" s="44">
        <v>11</v>
      </c>
      <c r="P2" s="44">
        <v>12</v>
      </c>
      <c r="Q2" s="44">
        <v>13</v>
      </c>
      <c r="R2" s="44">
        <v>14</v>
      </c>
      <c r="S2" s="44">
        <v>15</v>
      </c>
      <c r="T2" s="44">
        <v>16</v>
      </c>
      <c r="U2" s="44">
        <v>17</v>
      </c>
      <c r="V2" s="44">
        <v>18</v>
      </c>
      <c r="W2" s="44">
        <v>19</v>
      </c>
      <c r="X2" s="44">
        <v>20</v>
      </c>
      <c r="Y2" s="44">
        <v>21</v>
      </c>
      <c r="Z2" s="44">
        <v>22</v>
      </c>
      <c r="AA2" s="44">
        <v>23</v>
      </c>
      <c r="AB2" s="44">
        <v>24</v>
      </c>
      <c r="AC2" s="44">
        <v>25</v>
      </c>
      <c r="AD2" s="44">
        <v>26</v>
      </c>
      <c r="AE2" s="44">
        <v>27</v>
      </c>
      <c r="AF2" s="44">
        <v>28</v>
      </c>
      <c r="AG2" s="44">
        <v>29</v>
      </c>
      <c r="AH2" s="44">
        <v>30</v>
      </c>
      <c r="AI2" s="44">
        <v>31</v>
      </c>
    </row>
    <row r="3" customHeight="1" spans="1:35">
      <c r="A3" s="42" t="s">
        <v>451</v>
      </c>
      <c r="B3" s="11" t="s">
        <v>452</v>
      </c>
      <c r="C3" s="11" t="s">
        <v>15</v>
      </c>
      <c r="D3" s="43">
        <f ca="1" t="shared" ref="D3:D31" si="0">SUM(E3:AI3)</f>
        <v>285</v>
      </c>
      <c r="E3" s="12">
        <f ca="1">IF(VLOOKUP($C3,工时汇总!$B$2:$AH$2694,3,0)&gt;15,15,IF(VLOOKUP($C3,工时汇总!$B$2:$AH$2694,3,0)&gt;10,10,IF(VLOOKUP($C3,工时汇总!$B$2:$AH$2694,3,0)&gt;=8,5,IF(VLOOKUP($C3,工时汇总!$B$2:$AH$2694,3,0)&lt;8,0))))</f>
        <v>10</v>
      </c>
      <c r="F3" s="12">
        <f ca="1">IF(VLOOKUP($C3,工时汇总!$B$2:$AH$2694,4,0)&gt;15,15,IF(VLOOKUP($C3,工时汇总!$B$2:$AH$2694,4,0)&gt;10,10,IF(VLOOKUP($C3,工时汇总!$B$2:$AH$2694,4,0)&gt;=8,5,IF(VLOOKUP($C3,工时汇总!$B$2:$AH$2694,4,0)&lt;8,0))))</f>
        <v>10</v>
      </c>
      <c r="G3" s="12">
        <f ca="1">IF(VLOOKUP($C3,工时汇总!$B$2:$AH$2694,5,0)&gt;15,15,IF(VLOOKUP($C3,工时汇总!$B$2:$AH$2694,5,0)&gt;10,10,IF(VLOOKUP($C3,工时汇总!$B$2:$AH$2694,5,0)&gt;=8,5,IF(VLOOKUP($C3,工时汇总!$B$2:$AH$2694,5,0)&lt;8,0))))</f>
        <v>10</v>
      </c>
      <c r="H3" s="12">
        <f ca="1">IF(VLOOKUP($C3,工时汇总!$B$2:$AH$2694,6,0)&gt;15,15,IF(VLOOKUP($C3,工时汇总!$B$2:$AH$2694,6,0)&gt;10,10,IF(VLOOKUP($C3,工时汇总!$B$2:$AH$2694,6,0)&gt;=8,5,IF(VLOOKUP($C3,工时汇总!$B$2:$AH$2694,6,0)&lt;8,0))))</f>
        <v>10</v>
      </c>
      <c r="I3" s="12">
        <f ca="1">IF(VLOOKUP($C3,工时汇总!$B$2:$AH$2694,7,0)&gt;15,15,IF(VLOOKUP($C3,工时汇总!$B$2:$AH$2694,7,0)&gt;10,10,IF(VLOOKUP($C3,工时汇总!$B$2:$AH$2694,7,0)&gt;=8,5,IF(VLOOKUP($C3,工时汇总!$B$2:$AH$2694,7,0)&lt;8,0))))</f>
        <v>5</v>
      </c>
      <c r="J3" s="12">
        <f ca="1">IF(VLOOKUP($C3,工时汇总!$B$2:$AH$2694,8,0)&gt;15,15,IF(VLOOKUP($C3,工时汇总!$B$2:$AH$2694,8,0)&gt;10,10,IF(VLOOKUP($C3,工时汇总!$B$2:$AH$2694,8,0)&gt;=8,5,IF(VLOOKUP($C3,工时汇总!$B$2:$AH$2694,8,0)&lt;8,0))))</f>
        <v>10</v>
      </c>
      <c r="K3" s="12">
        <f ca="1">IF(VLOOKUP($C3,工时汇总!$B$2:$AH$2694,9,0)&gt;15,15,IF(VLOOKUP($C3,工时汇总!$B$2:$AH$2694,9,0)&gt;10,10,IF(VLOOKUP($C3,工时汇总!$B$2:$AH$2694,9,0)&gt;=8,5,IF(VLOOKUP($C3,工时汇总!$B$2:$AH$2694,9,0)&lt;8,0))))</f>
        <v>10</v>
      </c>
      <c r="L3" s="12">
        <f ca="1">IF(VLOOKUP($C3,工时汇总!$B$2:$AH$2694,10,0)&gt;15,15,IF(VLOOKUP($C3,工时汇总!$B$2:$AH$2694,10,0)&gt;10,10,IF(VLOOKUP($C3,工时汇总!$B$2:$AH$2694,10,0)&gt;=8,5,IF(VLOOKUP($C3,工时汇总!$B$2:$AH$2694,10,0)&lt;8,0))))</f>
        <v>10</v>
      </c>
      <c r="M3" s="12">
        <f ca="1">IF(VLOOKUP($C3,工时汇总!$B$2:$AH$2694,11,0)&gt;15,15,IF(VLOOKUP($C3,工时汇总!$B$2:$AH$2694,11,0)&gt;10,10,IF(VLOOKUP($C3,工时汇总!$B$2:$AH$2694,11,0)&gt;=8,5,IF(VLOOKUP($C3,工时汇总!$B$2:$AH$2694,11,0)&lt;8,0))))</f>
        <v>10</v>
      </c>
      <c r="N3" s="12">
        <f ca="1">IF(VLOOKUP($C3,工时汇总!$B$2:$AH$2694,12,0)&gt;15,15,IF(VLOOKUP($C3,工时汇总!$B$2:$AH$2694,12,0)&gt;10,10,IF(VLOOKUP($C3,工时汇总!$B$2:$AH$2694,12,0)&gt;=8,5,IF(VLOOKUP($C3,工时汇总!$B$2:$AH$2694,12,0)&lt;8,0))))</f>
        <v>10</v>
      </c>
      <c r="O3" s="12">
        <f ca="1">IF(VLOOKUP($C3,工时汇总!$B$2:$AH$2694,13,0)&gt;15,15,IF(VLOOKUP($C3,工时汇总!$B$2:$AH$2694,13,0)&gt;10,10,IF(VLOOKUP($C3,工时汇总!$B$2:$AH$2694,13,0)&gt;=8,5,IF(VLOOKUP($C3,工时汇总!$B$2:$AH$2694,13,0)&lt;8,0))))</f>
        <v>10</v>
      </c>
      <c r="P3" s="12">
        <f ca="1">IF(VLOOKUP($C3,工时汇总!$B$2:$AH$2694,14,0)&gt;15,15,IF(VLOOKUP($C3,工时汇总!$B$2:$AH$2694,14,0)&gt;10,10,IF(VLOOKUP($C3,工时汇总!$B$2:$AH$2694,14,0)&gt;=8,5,IF(VLOOKUP($C3,工时汇总!$B$2:$AH$2694,14,0)&lt;8,0))))</f>
        <v>5</v>
      </c>
      <c r="Q3" s="12">
        <f ca="1">IF(VLOOKUP($C3,工时汇总!$B$2:$AH$2694,15,0)&gt;15,15,IF(VLOOKUP($C3,工时汇总!$B$2:$AH$2694,15,0)&gt;10,10,IF(VLOOKUP($C3,工时汇总!$B$2:$AH$2694,15,0)&gt;=8,5,IF(VLOOKUP($C3,工时汇总!$B$2:$AH$2694,15,0)&lt;8,0))))</f>
        <v>10</v>
      </c>
      <c r="R3" s="12">
        <f ca="1">IF(VLOOKUP($C3,工时汇总!$B$2:$AH$2694,16,0)&gt;15,15,IF(VLOOKUP($C3,工时汇总!$B$2:$AH$2694,16,0)&gt;10,10,IF(VLOOKUP($C3,工时汇总!$B$2:$AH$2694,16,0)&gt;=8,5,IF(VLOOKUP($C3,工时汇总!$B$2:$AH$2694,16,0)&lt;8,0))))</f>
        <v>10</v>
      </c>
      <c r="S3" s="12">
        <f ca="1">IF(VLOOKUP($C3,工时汇总!$B$2:$AH$2694,17,0)&gt;15,15,IF(VLOOKUP($C3,工时汇总!$B$2:$AH$2694,17,0)&gt;10,10,IF(VLOOKUP($C3,工时汇总!$B$2:$AH$2694,17,0)&gt;=8,5,IF(VLOOKUP($C3,工时汇总!$B$2:$AH$2694,17,0)&lt;8,0))))</f>
        <v>10</v>
      </c>
      <c r="T3" s="12">
        <f ca="1">IF(VLOOKUP($C3,工时汇总!$B$2:$AH$2694,18,0)&gt;15,15,IF(VLOOKUP($C3,工时汇总!$B$2:$AH$2694,18,0)&gt;10,10,IF(VLOOKUP($C3,工时汇总!$B$2:$AH$2694,18,0)&gt;=8,5,IF(VLOOKUP($C3,工时汇总!$B$2:$AH$2694,18,0)&lt;8,0))))</f>
        <v>10</v>
      </c>
      <c r="U3" s="12">
        <f ca="1">IF(VLOOKUP($C3,工时汇总!$B$2:$AH$2694,19,0)&gt;15,15,IF(VLOOKUP($C3,工时汇总!$B$2:$AH$2694,19,0)&gt;10,10,IF(VLOOKUP($C3,工时汇总!$B$2:$AH$2694,19,0)&gt;=8,5,IF(VLOOKUP($C3,工时汇总!$B$2:$AH$2694,19,0)&lt;8,0))))</f>
        <v>10</v>
      </c>
      <c r="V3" s="12">
        <f ca="1">IF(VLOOKUP($C3,工时汇总!$B$2:$AH$2694,20,0)&gt;15,15,IF(VLOOKUP($C3,工时汇总!$B$2:$AH$2694,20,0)&gt;10,10,IF(VLOOKUP($C3,工时汇总!$B$2:$AH$2694,20,0)&gt;=8,5,IF(VLOOKUP($C3,工时汇总!$B$2:$AH$2694,20,0)&lt;8,0))))</f>
        <v>10</v>
      </c>
      <c r="W3" s="12">
        <f ca="1">IF(VLOOKUP($C3,工时汇总!$B$2:$AH$2694,21,0)&gt;15,15,IF(VLOOKUP($C3,工时汇总!$B$2:$AH$2694,21,0)&gt;10,10,IF(VLOOKUP($C3,工时汇总!$B$2:$AH$2694,21,0)&gt;=8,5,IF(VLOOKUP($C3,工时汇总!$B$2:$AH$2694,21,0)&lt;8,0))))</f>
        <v>10</v>
      </c>
      <c r="X3" s="12">
        <f ca="1">IF(VLOOKUP($C3,工时汇总!$B$2:$AH$2694,22,0)&gt;15,15,IF(VLOOKUP($C3,工时汇总!$B$2:$AH$2694,22,0)&gt;10,10,IF(VLOOKUP($C3,工时汇总!$B$2:$AH$2694,22,0)&gt;=8,5,IF(VLOOKUP($C3,工时汇总!$B$2:$AH$2694,22,0)&lt;8,0))))</f>
        <v>10</v>
      </c>
      <c r="Y3" s="12">
        <f ca="1">IF(VLOOKUP($C3,工时汇总!$B$2:$AH$2694,23,0)&gt;15,15,IF(VLOOKUP($C3,工时汇总!$B$2:$AH$2694,23,0)&gt;10,10,IF(VLOOKUP($C3,工时汇总!$B$2:$AH$2694,23,0)&gt;=8,5,IF(VLOOKUP($C3,工时汇总!$B$2:$AH$2694,23,0)&lt;8,0))))</f>
        <v>10</v>
      </c>
      <c r="Z3" s="12">
        <f ca="1">IF(VLOOKUP($C3,工时汇总!$B$2:$AH$2694,24,0)&gt;15,15,IF(VLOOKUP($C3,工时汇总!$B$2:$AH$2694,24,0)&gt;10,10,IF(VLOOKUP($C3,工时汇总!$B$2:$AH$2694,24,0)&gt;=8,5,IF(VLOOKUP($C3,工时汇总!$B$2:$AH$2694,24,0)&lt;8,0))))</f>
        <v>10</v>
      </c>
      <c r="AA3" s="12">
        <f ca="1">IF(VLOOKUP($C3,工时汇总!$B$2:$AH$2694,25,0)&gt;15,15,IF(VLOOKUP($C3,工时汇总!$B$2:$AH$2694,25,0)&gt;10,10,IF(VLOOKUP($C3,工时汇总!$B$2:$AH$2694,25,0)&gt;=8,5,IF(VLOOKUP($C3,工时汇总!$B$2:$AH$2694,25,0)&lt;8,0))))</f>
        <v>10</v>
      </c>
      <c r="AB3" s="12">
        <f ca="1">IF(VLOOKUP($C3,工时汇总!$B$2:$AH$2694,26,0)&gt;15,15,IF(VLOOKUP($C3,工时汇总!$B$2:$AH$2694,26,0)&gt;10,10,IF(VLOOKUP($C3,工时汇总!$B$2:$AH$2694,26,0)&gt;=8,5,IF(VLOOKUP($C3,工时汇总!$B$2:$AH$2694,26,0)&lt;8,0))))</f>
        <v>10</v>
      </c>
      <c r="AC3" s="12">
        <f ca="1">IF(VLOOKUP($C3,工时汇总!$B$2:$AH$2694,27,0)&gt;15,15,IF(VLOOKUP($C3,工时汇总!$B$2:$AH$2694,27,0)&gt;10,10,IF(VLOOKUP($C3,工时汇总!$B$2:$AH$2694,27,0)&gt;=8,5,IF(VLOOKUP($C3,工时汇总!$B$2:$AH$2694,27,0)&lt;8,0))))</f>
        <v>10</v>
      </c>
      <c r="AD3" s="12">
        <f ca="1">IF(VLOOKUP($C3,工时汇总!$B$2:$AH$2694,28,0)&gt;15,15,IF(VLOOKUP($C3,工时汇总!$B$2:$AH$2694,28,0)&gt;10,10,IF(VLOOKUP($C3,工时汇总!$B$2:$AH$2694,28,0)&gt;=8,5,IF(VLOOKUP($C3,工时汇总!$B$2:$AH$2694,28,0)&lt;8,0))))</f>
        <v>5</v>
      </c>
      <c r="AE3" s="12">
        <f ca="1">IF(VLOOKUP($C3,工时汇总!$B$2:$AH$2694,29,0)&gt;15,15,IF(VLOOKUP($C3,工时汇总!$B$2:$AH$2694,29,0)&gt;10,10,IF(VLOOKUP($C3,工时汇总!$B$2:$AH$2694,29,0)&gt;=8,5,IF(VLOOKUP($C3,工时汇总!$B$2:$AH$2694,29,0)&lt;8,0))))</f>
        <v>10</v>
      </c>
      <c r="AF3" s="12">
        <f ca="1">IF(VLOOKUP($C3,工时汇总!$B$2:$AH$2694,30,0)&gt;15,15,IF(VLOOKUP($C3,工时汇总!$B$2:$AH$2694,30,0)&gt;10,10,IF(VLOOKUP($C3,工时汇总!$B$2:$AH$2694,30,0)&gt;=8,5,IF(VLOOKUP($C3,工时汇总!$B$2:$AH$2694,30,0)&lt;8,0))))</f>
        <v>10</v>
      </c>
      <c r="AG3" s="12">
        <f ca="1">IF(VLOOKUP($C3,工时汇总!$B$2:$AH$2694,31,0)&gt;15,15,IF(VLOOKUP($C3,工时汇总!$B$2:$AH$2694,31,0)&gt;10,10,IF(VLOOKUP($C3,工时汇总!$B$2:$AH$2694,31,0)&gt;=8,5,IF(VLOOKUP($C3,工时汇总!$B$2:$AH$2694,31,0)&lt;8,0))))</f>
        <v>10</v>
      </c>
      <c r="AH3" s="12">
        <f ca="1">IF(VLOOKUP($C3,工时汇总!$B$2:$AH$2694,32,0)&gt;15,15,IF(VLOOKUP($C3,工时汇总!$B$2:$AH$2694,32,0)&gt;10,10,IF(VLOOKUP($C3,工时汇总!$B$2:$AH$2694,32,0)&gt;=8,5,IF(VLOOKUP($C3,工时汇总!$B$2:$AH$2694,32,0)&lt;8,0))))</f>
        <v>10</v>
      </c>
      <c r="AI3" s="12">
        <f ca="1">IF(VLOOKUP($C3,工时汇总!$B$2:$AH$2694,33,0)&gt;15,15,IF(VLOOKUP($C3,工时汇总!$B$2:$AH$2694,33,0)&gt;10,10,IF(VLOOKUP($C3,工时汇总!$B$2:$AH$2694,33,0)&gt;=8,5,IF(VLOOKUP($C3,工时汇总!$B$2:$AH$2694,33,0)&lt;8,0))))</f>
        <v>0</v>
      </c>
    </row>
    <row r="4" customHeight="1" spans="1:35">
      <c r="A4" s="42" t="s">
        <v>451</v>
      </c>
      <c r="B4" s="11" t="s">
        <v>453</v>
      </c>
      <c r="C4" s="11" t="s">
        <v>19</v>
      </c>
      <c r="D4" s="43">
        <f ca="1" t="shared" si="0"/>
        <v>235</v>
      </c>
      <c r="E4" s="12">
        <f ca="1">IF(VLOOKUP($C4,工时汇总!$B$2:$AH$2694,3,0)&gt;15,15,IF(VLOOKUP($C4,工时汇总!$B$2:$AH$2694,3,0)&gt;10,10,IF(VLOOKUP($C4,工时汇总!$B$2:$AH$2694,3,0)&gt;=8,5,IF(VLOOKUP($C4,工时汇总!$B$2:$AH$2694,3,0)&lt;8,0))))</f>
        <v>10</v>
      </c>
      <c r="F4" s="12">
        <f ca="1">IF(VLOOKUP($C4,工时汇总!$B$2:$AH$2694,4,0)&gt;15,15,IF(VLOOKUP($C4,工时汇总!$B$2:$AH$2694,4,0)&gt;10,10,IF(VLOOKUP($C4,工时汇总!$B$2:$AH$2694,4,0)&gt;=8,5,IF(VLOOKUP($C4,工时汇总!$B$2:$AH$2694,4,0)&lt;8,0))))</f>
        <v>10</v>
      </c>
      <c r="G4" s="12">
        <f ca="1">IF(VLOOKUP($C4,工时汇总!$B$2:$AH$2694,5,0)&gt;15,15,IF(VLOOKUP($C4,工时汇总!$B$2:$AH$2694,5,0)&gt;10,10,IF(VLOOKUP($C4,工时汇总!$B$2:$AH$2694,5,0)&gt;=8,5,IF(VLOOKUP($C4,工时汇总!$B$2:$AH$2694,5,0)&lt;8,0))))</f>
        <v>10</v>
      </c>
      <c r="H4" s="12">
        <f ca="1">IF(VLOOKUP($C4,工时汇总!$B$2:$AH$2694,6,0)&gt;15,15,IF(VLOOKUP($C4,工时汇总!$B$2:$AH$2694,6,0)&gt;10,10,IF(VLOOKUP($C4,工时汇总!$B$2:$AH$2694,6,0)&gt;=8,5,IF(VLOOKUP($C4,工时汇总!$B$2:$AH$2694,6,0)&lt;8,0))))</f>
        <v>10</v>
      </c>
      <c r="I4" s="12">
        <f ca="1">IF(VLOOKUP($C4,工时汇总!$B$2:$AH$2694,7,0)&gt;15,15,IF(VLOOKUP($C4,工时汇总!$B$2:$AH$2694,7,0)&gt;10,10,IF(VLOOKUP($C4,工时汇总!$B$2:$AH$2694,7,0)&gt;=8,5,IF(VLOOKUP($C4,工时汇总!$B$2:$AH$2694,7,0)&lt;8,0))))</f>
        <v>0</v>
      </c>
      <c r="J4" s="12">
        <f ca="1">IF(VLOOKUP($C4,工时汇总!$B$2:$AH$2694,8,0)&gt;15,15,IF(VLOOKUP($C4,工时汇总!$B$2:$AH$2694,8,0)&gt;10,10,IF(VLOOKUP($C4,工时汇总!$B$2:$AH$2694,8,0)&gt;=8,5,IF(VLOOKUP($C4,工时汇总!$B$2:$AH$2694,8,0)&lt;8,0))))</f>
        <v>10</v>
      </c>
      <c r="K4" s="12">
        <f ca="1">IF(VLOOKUP($C4,工时汇总!$B$2:$AH$2694,9,0)&gt;15,15,IF(VLOOKUP($C4,工时汇总!$B$2:$AH$2694,9,0)&gt;10,10,IF(VLOOKUP($C4,工时汇总!$B$2:$AH$2694,9,0)&gt;=8,5,IF(VLOOKUP($C4,工时汇总!$B$2:$AH$2694,9,0)&lt;8,0))))</f>
        <v>10</v>
      </c>
      <c r="L4" s="12">
        <f ca="1">IF(VLOOKUP($C4,工时汇总!$B$2:$AH$2694,10,0)&gt;15,15,IF(VLOOKUP($C4,工时汇总!$B$2:$AH$2694,10,0)&gt;10,10,IF(VLOOKUP($C4,工时汇总!$B$2:$AH$2694,10,0)&gt;=8,5,IF(VLOOKUP($C4,工时汇总!$B$2:$AH$2694,10,0)&lt;8,0))))</f>
        <v>10</v>
      </c>
      <c r="M4" s="12">
        <f ca="1">IF(VLOOKUP($C4,工时汇总!$B$2:$AH$2694,11,0)&gt;15,15,IF(VLOOKUP($C4,工时汇总!$B$2:$AH$2694,11,0)&gt;10,10,IF(VLOOKUP($C4,工时汇总!$B$2:$AH$2694,11,0)&gt;=8,5,IF(VLOOKUP($C4,工时汇总!$B$2:$AH$2694,11,0)&lt;8,0))))</f>
        <v>10</v>
      </c>
      <c r="N4" s="12">
        <f ca="1">IF(VLOOKUP($C4,工时汇总!$B$2:$AH$2694,12,0)&gt;15,15,IF(VLOOKUP($C4,工时汇总!$B$2:$AH$2694,12,0)&gt;10,10,IF(VLOOKUP($C4,工时汇总!$B$2:$AH$2694,12,0)&gt;=8,5,IF(VLOOKUP($C4,工时汇总!$B$2:$AH$2694,12,0)&lt;8,0))))</f>
        <v>10</v>
      </c>
      <c r="O4" s="12">
        <f ca="1">IF(VLOOKUP($C4,工时汇总!$B$2:$AH$2694,13,0)&gt;15,15,IF(VLOOKUP($C4,工时汇总!$B$2:$AH$2694,13,0)&gt;10,10,IF(VLOOKUP($C4,工时汇总!$B$2:$AH$2694,13,0)&gt;=8,5,IF(VLOOKUP($C4,工时汇总!$B$2:$AH$2694,13,0)&lt;8,0))))</f>
        <v>5</v>
      </c>
      <c r="P4" s="12">
        <f ca="1">IF(VLOOKUP($C4,工时汇总!$B$2:$AH$2694,14,0)&gt;15,15,IF(VLOOKUP($C4,工时汇总!$B$2:$AH$2694,14,0)&gt;10,10,IF(VLOOKUP($C4,工时汇总!$B$2:$AH$2694,14,0)&gt;=8,5,IF(VLOOKUP($C4,工时汇总!$B$2:$AH$2694,14,0)&lt;8,0))))</f>
        <v>0</v>
      </c>
      <c r="Q4" s="12">
        <f ca="1">IF(VLOOKUP($C4,工时汇总!$B$2:$AH$2694,15,0)&gt;15,15,IF(VLOOKUP($C4,工时汇总!$B$2:$AH$2694,15,0)&gt;10,10,IF(VLOOKUP($C4,工时汇总!$B$2:$AH$2694,15,0)&gt;=8,5,IF(VLOOKUP($C4,工时汇总!$B$2:$AH$2694,15,0)&lt;8,0))))</f>
        <v>0</v>
      </c>
      <c r="R4" s="12">
        <f ca="1">IF(VLOOKUP($C4,工时汇总!$B$2:$AH$2694,16,0)&gt;15,15,IF(VLOOKUP($C4,工时汇总!$B$2:$AH$2694,16,0)&gt;10,10,IF(VLOOKUP($C4,工时汇总!$B$2:$AH$2694,16,0)&gt;=8,5,IF(VLOOKUP($C4,工时汇总!$B$2:$AH$2694,16,0)&lt;8,0))))</f>
        <v>0</v>
      </c>
      <c r="S4" s="12">
        <f ca="1">IF(VLOOKUP($C4,工时汇总!$B$2:$AH$2694,17,0)&gt;15,15,IF(VLOOKUP($C4,工时汇总!$B$2:$AH$2694,17,0)&gt;10,10,IF(VLOOKUP($C4,工时汇总!$B$2:$AH$2694,17,0)&gt;=8,5,IF(VLOOKUP($C4,工时汇总!$B$2:$AH$2694,17,0)&lt;8,0))))</f>
        <v>0</v>
      </c>
      <c r="T4" s="12">
        <f ca="1">IF(VLOOKUP($C4,工时汇总!$B$2:$AH$2694,18,0)&gt;15,15,IF(VLOOKUP($C4,工时汇总!$B$2:$AH$2694,18,0)&gt;10,10,IF(VLOOKUP($C4,工时汇总!$B$2:$AH$2694,18,0)&gt;=8,5,IF(VLOOKUP($C4,工时汇总!$B$2:$AH$2694,18,0)&lt;8,0))))</f>
        <v>10</v>
      </c>
      <c r="U4" s="12">
        <f ca="1">IF(VLOOKUP($C4,工时汇总!$B$2:$AH$2694,19,0)&gt;15,15,IF(VLOOKUP($C4,工时汇总!$B$2:$AH$2694,19,0)&gt;10,10,IF(VLOOKUP($C4,工时汇总!$B$2:$AH$2694,19,0)&gt;=8,5,IF(VLOOKUP($C4,工时汇总!$B$2:$AH$2694,19,0)&lt;8,0))))</f>
        <v>10</v>
      </c>
      <c r="V4" s="12">
        <f ca="1">IF(VLOOKUP($C4,工时汇总!$B$2:$AH$2694,20,0)&gt;15,15,IF(VLOOKUP($C4,工时汇总!$B$2:$AH$2694,20,0)&gt;10,10,IF(VLOOKUP($C4,工时汇总!$B$2:$AH$2694,20,0)&gt;=8,5,IF(VLOOKUP($C4,工时汇总!$B$2:$AH$2694,20,0)&lt;8,0))))</f>
        <v>10</v>
      </c>
      <c r="W4" s="12">
        <f ca="1">IF(VLOOKUP($C4,工时汇总!$B$2:$AH$2694,21,0)&gt;15,15,IF(VLOOKUP($C4,工时汇总!$B$2:$AH$2694,21,0)&gt;10,10,IF(VLOOKUP($C4,工时汇总!$B$2:$AH$2694,21,0)&gt;=8,5,IF(VLOOKUP($C4,工时汇总!$B$2:$AH$2694,21,0)&lt;8,0))))</f>
        <v>5</v>
      </c>
      <c r="X4" s="12">
        <f ca="1">IF(VLOOKUP($C4,工时汇总!$B$2:$AH$2694,22,0)&gt;15,15,IF(VLOOKUP($C4,工时汇总!$B$2:$AH$2694,22,0)&gt;10,10,IF(VLOOKUP($C4,工时汇总!$B$2:$AH$2694,22,0)&gt;=8,5,IF(VLOOKUP($C4,工时汇总!$B$2:$AH$2694,22,0)&lt;8,0))))</f>
        <v>10</v>
      </c>
      <c r="Y4" s="12">
        <f ca="1">IF(VLOOKUP($C4,工时汇总!$B$2:$AH$2694,23,0)&gt;15,15,IF(VLOOKUP($C4,工时汇总!$B$2:$AH$2694,23,0)&gt;10,10,IF(VLOOKUP($C4,工时汇总!$B$2:$AH$2694,23,0)&gt;=8,5,IF(VLOOKUP($C4,工时汇总!$B$2:$AH$2694,23,0)&lt;8,0))))</f>
        <v>10</v>
      </c>
      <c r="Z4" s="12">
        <f ca="1">IF(VLOOKUP($C4,工时汇总!$B$2:$AH$2694,24,0)&gt;15,15,IF(VLOOKUP($C4,工时汇总!$B$2:$AH$2694,24,0)&gt;10,10,IF(VLOOKUP($C4,工时汇总!$B$2:$AH$2694,24,0)&gt;=8,5,IF(VLOOKUP($C4,工时汇总!$B$2:$AH$2694,24,0)&lt;8,0))))</f>
        <v>10</v>
      </c>
      <c r="AA4" s="12">
        <f ca="1">IF(VLOOKUP($C4,工时汇总!$B$2:$AH$2694,25,0)&gt;15,15,IF(VLOOKUP($C4,工时汇总!$B$2:$AH$2694,25,0)&gt;10,10,IF(VLOOKUP($C4,工时汇总!$B$2:$AH$2694,25,0)&gt;=8,5,IF(VLOOKUP($C4,工时汇总!$B$2:$AH$2694,25,0)&lt;8,0))))</f>
        <v>10</v>
      </c>
      <c r="AB4" s="12">
        <f ca="1">IF(VLOOKUP($C4,工时汇总!$B$2:$AH$2694,26,0)&gt;15,15,IF(VLOOKUP($C4,工时汇总!$B$2:$AH$2694,26,0)&gt;10,10,IF(VLOOKUP($C4,工时汇总!$B$2:$AH$2694,26,0)&gt;=8,5,IF(VLOOKUP($C4,工时汇总!$B$2:$AH$2694,26,0)&lt;8,0))))</f>
        <v>10</v>
      </c>
      <c r="AC4" s="12">
        <f ca="1">IF(VLOOKUP($C4,工时汇总!$B$2:$AH$2694,27,0)&gt;15,15,IF(VLOOKUP($C4,工时汇总!$B$2:$AH$2694,27,0)&gt;10,10,IF(VLOOKUP($C4,工时汇总!$B$2:$AH$2694,27,0)&gt;=8,5,IF(VLOOKUP($C4,工时汇总!$B$2:$AH$2694,27,0)&lt;8,0))))</f>
        <v>10</v>
      </c>
      <c r="AD4" s="12">
        <f ca="1">IF(VLOOKUP($C4,工时汇总!$B$2:$AH$2694,28,0)&gt;15,15,IF(VLOOKUP($C4,工时汇总!$B$2:$AH$2694,28,0)&gt;10,10,IF(VLOOKUP($C4,工时汇总!$B$2:$AH$2694,28,0)&gt;=8,5,IF(VLOOKUP($C4,工时汇总!$B$2:$AH$2694,28,0)&lt;8,0))))</f>
        <v>5</v>
      </c>
      <c r="AE4" s="12">
        <f ca="1">IF(VLOOKUP($C4,工时汇总!$B$2:$AH$2694,29,0)&gt;15,15,IF(VLOOKUP($C4,工时汇总!$B$2:$AH$2694,29,0)&gt;10,10,IF(VLOOKUP($C4,工时汇总!$B$2:$AH$2694,29,0)&gt;=8,5,IF(VLOOKUP($C4,工时汇总!$B$2:$AH$2694,29,0)&lt;8,0))))</f>
        <v>10</v>
      </c>
      <c r="AF4" s="12">
        <f ca="1">IF(VLOOKUP($C4,工时汇总!$B$2:$AH$2694,30,0)&gt;15,15,IF(VLOOKUP($C4,工时汇总!$B$2:$AH$2694,30,0)&gt;10,10,IF(VLOOKUP($C4,工时汇总!$B$2:$AH$2694,30,0)&gt;=8,5,IF(VLOOKUP($C4,工时汇总!$B$2:$AH$2694,30,0)&lt;8,0))))</f>
        <v>10</v>
      </c>
      <c r="AG4" s="12">
        <f ca="1">IF(VLOOKUP($C4,工时汇总!$B$2:$AH$2694,31,0)&gt;15,15,IF(VLOOKUP($C4,工时汇总!$B$2:$AH$2694,31,0)&gt;10,10,IF(VLOOKUP($C4,工时汇总!$B$2:$AH$2694,31,0)&gt;=8,5,IF(VLOOKUP($C4,工时汇总!$B$2:$AH$2694,31,0)&lt;8,0))))</f>
        <v>10</v>
      </c>
      <c r="AH4" s="12">
        <f ca="1">IF(VLOOKUP($C4,工时汇总!$B$2:$AH$2694,32,0)&gt;15,15,IF(VLOOKUP($C4,工时汇总!$B$2:$AH$2694,32,0)&gt;10,10,IF(VLOOKUP($C4,工时汇总!$B$2:$AH$2694,32,0)&gt;=8,5,IF(VLOOKUP($C4,工时汇总!$B$2:$AH$2694,32,0)&lt;8,0))))</f>
        <v>10</v>
      </c>
      <c r="AI4" s="12">
        <f ca="1">IF(VLOOKUP($C4,工时汇总!$B$2:$AH$2694,33,0)&gt;15,15,IF(VLOOKUP($C4,工时汇总!$B$2:$AH$2694,33,0)&gt;10,10,IF(VLOOKUP($C4,工时汇总!$B$2:$AH$2694,33,0)&gt;=8,5,IF(VLOOKUP($C4,工时汇总!$B$2:$AH$2694,33,0)&lt;8,0))))</f>
        <v>0</v>
      </c>
    </row>
    <row r="5" customHeight="1" spans="1:35">
      <c r="A5" s="42" t="s">
        <v>451</v>
      </c>
      <c r="B5" s="11" t="s">
        <v>454</v>
      </c>
      <c r="C5" s="11" t="s">
        <v>22</v>
      </c>
      <c r="D5" s="43">
        <f ca="1" t="shared" si="0"/>
        <v>275</v>
      </c>
      <c r="E5" s="12">
        <f ca="1">IF(VLOOKUP($C5,工时汇总!$B$2:$AH$2694,3,0)&gt;15,15,IF(VLOOKUP($C5,工时汇总!$B$2:$AH$2694,3,0)&gt;10,10,IF(VLOOKUP($C5,工时汇总!$B$2:$AH$2694,3,0)&gt;=8,5,IF(VLOOKUP($C5,工时汇总!$B$2:$AH$2694,3,0)&lt;8,0))))</f>
        <v>10</v>
      </c>
      <c r="F5" s="12">
        <f ca="1">IF(VLOOKUP($C5,工时汇总!$B$2:$AH$2694,4,0)&gt;15,15,IF(VLOOKUP($C5,工时汇总!$B$2:$AH$2694,4,0)&gt;10,10,IF(VLOOKUP($C5,工时汇总!$B$2:$AH$2694,4,0)&gt;=8,5,IF(VLOOKUP($C5,工时汇总!$B$2:$AH$2694,4,0)&lt;8,0))))</f>
        <v>10</v>
      </c>
      <c r="G5" s="12">
        <f ca="1">IF(VLOOKUP($C5,工时汇总!$B$2:$AH$2694,5,0)&gt;15,15,IF(VLOOKUP($C5,工时汇总!$B$2:$AH$2694,5,0)&gt;10,10,IF(VLOOKUP($C5,工时汇总!$B$2:$AH$2694,5,0)&gt;=8,5,IF(VLOOKUP($C5,工时汇总!$B$2:$AH$2694,5,0)&lt;8,0))))</f>
        <v>10</v>
      </c>
      <c r="H5" s="12">
        <f ca="1">IF(VLOOKUP($C5,工时汇总!$B$2:$AH$2694,6,0)&gt;15,15,IF(VLOOKUP($C5,工时汇总!$B$2:$AH$2694,6,0)&gt;10,10,IF(VLOOKUP($C5,工时汇总!$B$2:$AH$2694,6,0)&gt;=8,5,IF(VLOOKUP($C5,工时汇总!$B$2:$AH$2694,6,0)&lt;8,0))))</f>
        <v>10</v>
      </c>
      <c r="I5" s="12">
        <f ca="1">IF(VLOOKUP($C5,工时汇总!$B$2:$AH$2694,7,0)&gt;15,15,IF(VLOOKUP($C5,工时汇总!$B$2:$AH$2694,7,0)&gt;10,10,IF(VLOOKUP($C5,工时汇总!$B$2:$AH$2694,7,0)&gt;=8,5,IF(VLOOKUP($C5,工时汇总!$B$2:$AH$2694,7,0)&lt;8,0))))</f>
        <v>5</v>
      </c>
      <c r="J5" s="12">
        <f ca="1">IF(VLOOKUP($C5,工时汇总!$B$2:$AH$2694,8,0)&gt;15,15,IF(VLOOKUP($C5,工时汇总!$B$2:$AH$2694,8,0)&gt;10,10,IF(VLOOKUP($C5,工时汇总!$B$2:$AH$2694,8,0)&gt;=8,5,IF(VLOOKUP($C5,工时汇总!$B$2:$AH$2694,8,0)&lt;8,0))))</f>
        <v>10</v>
      </c>
      <c r="K5" s="12">
        <f ca="1">IF(VLOOKUP($C5,工时汇总!$B$2:$AH$2694,9,0)&gt;15,15,IF(VLOOKUP($C5,工时汇总!$B$2:$AH$2694,9,0)&gt;10,10,IF(VLOOKUP($C5,工时汇总!$B$2:$AH$2694,9,0)&gt;=8,5,IF(VLOOKUP($C5,工时汇总!$B$2:$AH$2694,9,0)&lt;8,0))))</f>
        <v>10</v>
      </c>
      <c r="L5" s="12">
        <f ca="1">IF(VLOOKUP($C5,工时汇总!$B$2:$AH$2694,10,0)&gt;15,15,IF(VLOOKUP($C5,工时汇总!$B$2:$AH$2694,10,0)&gt;10,10,IF(VLOOKUP($C5,工时汇总!$B$2:$AH$2694,10,0)&gt;=8,5,IF(VLOOKUP($C5,工时汇总!$B$2:$AH$2694,10,0)&lt;8,0))))</f>
        <v>10</v>
      </c>
      <c r="M5" s="12">
        <f ca="1">IF(VLOOKUP($C5,工时汇总!$B$2:$AH$2694,11,0)&gt;15,15,IF(VLOOKUP($C5,工时汇总!$B$2:$AH$2694,11,0)&gt;10,10,IF(VLOOKUP($C5,工时汇总!$B$2:$AH$2694,11,0)&gt;=8,5,IF(VLOOKUP($C5,工时汇总!$B$2:$AH$2694,11,0)&lt;8,0))))</f>
        <v>10</v>
      </c>
      <c r="N5" s="12">
        <f ca="1">IF(VLOOKUP($C5,工时汇总!$B$2:$AH$2694,12,0)&gt;15,15,IF(VLOOKUP($C5,工时汇总!$B$2:$AH$2694,12,0)&gt;10,10,IF(VLOOKUP($C5,工时汇总!$B$2:$AH$2694,12,0)&gt;=8,5,IF(VLOOKUP($C5,工时汇总!$B$2:$AH$2694,12,0)&lt;8,0))))</f>
        <v>10</v>
      </c>
      <c r="O5" s="12">
        <f ca="1">IF(VLOOKUP($C5,工时汇总!$B$2:$AH$2694,13,0)&gt;15,15,IF(VLOOKUP($C5,工时汇总!$B$2:$AH$2694,13,0)&gt;10,10,IF(VLOOKUP($C5,工时汇总!$B$2:$AH$2694,13,0)&gt;=8,5,IF(VLOOKUP($C5,工时汇总!$B$2:$AH$2694,13,0)&lt;8,0))))</f>
        <v>10</v>
      </c>
      <c r="P5" s="12">
        <f ca="1">IF(VLOOKUP($C5,工时汇总!$B$2:$AH$2694,14,0)&gt;15,15,IF(VLOOKUP($C5,工时汇总!$B$2:$AH$2694,14,0)&gt;10,10,IF(VLOOKUP($C5,工时汇总!$B$2:$AH$2694,14,0)&gt;=8,5,IF(VLOOKUP($C5,工时汇总!$B$2:$AH$2694,14,0)&lt;8,0))))</f>
        <v>5</v>
      </c>
      <c r="Q5" s="12">
        <f ca="1">IF(VLOOKUP($C5,工时汇总!$B$2:$AH$2694,15,0)&gt;15,15,IF(VLOOKUP($C5,工时汇总!$B$2:$AH$2694,15,0)&gt;10,10,IF(VLOOKUP($C5,工时汇总!$B$2:$AH$2694,15,0)&gt;=8,5,IF(VLOOKUP($C5,工时汇总!$B$2:$AH$2694,15,0)&lt;8,0))))</f>
        <v>10</v>
      </c>
      <c r="R5" s="12">
        <f ca="1">IF(VLOOKUP($C5,工时汇总!$B$2:$AH$2694,16,0)&gt;15,15,IF(VLOOKUP($C5,工时汇总!$B$2:$AH$2694,16,0)&gt;10,10,IF(VLOOKUP($C5,工时汇总!$B$2:$AH$2694,16,0)&gt;=8,5,IF(VLOOKUP($C5,工时汇总!$B$2:$AH$2694,16,0)&lt;8,0))))</f>
        <v>10</v>
      </c>
      <c r="S5" s="12">
        <f ca="1">IF(VLOOKUP($C5,工时汇总!$B$2:$AH$2694,17,0)&gt;15,15,IF(VLOOKUP($C5,工时汇总!$B$2:$AH$2694,17,0)&gt;10,10,IF(VLOOKUP($C5,工时汇总!$B$2:$AH$2694,17,0)&gt;=8,5,IF(VLOOKUP($C5,工时汇总!$B$2:$AH$2694,17,0)&lt;8,0))))</f>
        <v>10</v>
      </c>
      <c r="T5" s="12">
        <f ca="1">IF(VLOOKUP($C5,工时汇总!$B$2:$AH$2694,18,0)&gt;15,15,IF(VLOOKUP($C5,工时汇总!$B$2:$AH$2694,18,0)&gt;10,10,IF(VLOOKUP($C5,工时汇总!$B$2:$AH$2694,18,0)&gt;=8,5,IF(VLOOKUP($C5,工时汇总!$B$2:$AH$2694,18,0)&lt;8,0))))</f>
        <v>10</v>
      </c>
      <c r="U5" s="12">
        <f ca="1">IF(VLOOKUP($C5,工时汇总!$B$2:$AH$2694,19,0)&gt;15,15,IF(VLOOKUP($C5,工时汇总!$B$2:$AH$2694,19,0)&gt;10,10,IF(VLOOKUP($C5,工时汇总!$B$2:$AH$2694,19,0)&gt;=8,5,IF(VLOOKUP($C5,工时汇总!$B$2:$AH$2694,19,0)&lt;8,0))))</f>
        <v>10</v>
      </c>
      <c r="V5" s="12">
        <f ca="1">IF(VLOOKUP($C5,工时汇总!$B$2:$AH$2694,20,0)&gt;15,15,IF(VLOOKUP($C5,工时汇总!$B$2:$AH$2694,20,0)&gt;10,10,IF(VLOOKUP($C5,工时汇总!$B$2:$AH$2694,20,0)&gt;=8,5,IF(VLOOKUP($C5,工时汇总!$B$2:$AH$2694,20,0)&lt;8,0))))</f>
        <v>10</v>
      </c>
      <c r="W5" s="12">
        <f ca="1">IF(VLOOKUP($C5,工时汇总!$B$2:$AH$2694,21,0)&gt;15,15,IF(VLOOKUP($C5,工时汇总!$B$2:$AH$2694,21,0)&gt;10,10,IF(VLOOKUP($C5,工时汇总!$B$2:$AH$2694,21,0)&gt;=8,5,IF(VLOOKUP($C5,工时汇总!$B$2:$AH$2694,21,0)&lt;8,0))))</f>
        <v>0</v>
      </c>
      <c r="X5" s="12">
        <f ca="1">IF(VLOOKUP($C5,工时汇总!$B$2:$AH$2694,22,0)&gt;15,15,IF(VLOOKUP($C5,工时汇总!$B$2:$AH$2694,22,0)&gt;10,10,IF(VLOOKUP($C5,工时汇总!$B$2:$AH$2694,22,0)&gt;=8,5,IF(VLOOKUP($C5,工时汇总!$B$2:$AH$2694,22,0)&lt;8,0))))</f>
        <v>10</v>
      </c>
      <c r="Y5" s="12">
        <f ca="1">IF(VLOOKUP($C5,工时汇总!$B$2:$AH$2694,23,0)&gt;15,15,IF(VLOOKUP($C5,工时汇总!$B$2:$AH$2694,23,0)&gt;10,10,IF(VLOOKUP($C5,工时汇总!$B$2:$AH$2694,23,0)&gt;=8,5,IF(VLOOKUP($C5,工时汇总!$B$2:$AH$2694,23,0)&lt;8,0))))</f>
        <v>10</v>
      </c>
      <c r="Z5" s="12">
        <f ca="1">IF(VLOOKUP($C5,工时汇总!$B$2:$AH$2694,24,0)&gt;15,15,IF(VLOOKUP($C5,工时汇总!$B$2:$AH$2694,24,0)&gt;10,10,IF(VLOOKUP($C5,工时汇总!$B$2:$AH$2694,24,0)&gt;=8,5,IF(VLOOKUP($C5,工时汇总!$B$2:$AH$2694,24,0)&lt;8,0))))</f>
        <v>10</v>
      </c>
      <c r="AA5" s="12">
        <f ca="1">IF(VLOOKUP($C5,工时汇总!$B$2:$AH$2694,25,0)&gt;15,15,IF(VLOOKUP($C5,工时汇总!$B$2:$AH$2694,25,0)&gt;10,10,IF(VLOOKUP($C5,工时汇总!$B$2:$AH$2694,25,0)&gt;=8,5,IF(VLOOKUP($C5,工时汇总!$B$2:$AH$2694,25,0)&lt;8,0))))</f>
        <v>10</v>
      </c>
      <c r="AB5" s="12">
        <f ca="1">IF(VLOOKUP($C5,工时汇总!$B$2:$AH$2694,26,0)&gt;15,15,IF(VLOOKUP($C5,工时汇总!$B$2:$AH$2694,26,0)&gt;10,10,IF(VLOOKUP($C5,工时汇总!$B$2:$AH$2694,26,0)&gt;=8,5,IF(VLOOKUP($C5,工时汇总!$B$2:$AH$2694,26,0)&lt;8,0))))</f>
        <v>10</v>
      </c>
      <c r="AC5" s="12">
        <f ca="1">IF(VLOOKUP($C5,工时汇总!$B$2:$AH$2694,27,0)&gt;15,15,IF(VLOOKUP($C5,工时汇总!$B$2:$AH$2694,27,0)&gt;10,10,IF(VLOOKUP($C5,工时汇总!$B$2:$AH$2694,27,0)&gt;=8,5,IF(VLOOKUP($C5,工时汇总!$B$2:$AH$2694,27,0)&lt;8,0))))</f>
        <v>10</v>
      </c>
      <c r="AD5" s="12">
        <f ca="1">IF(VLOOKUP($C5,工时汇总!$B$2:$AH$2694,28,0)&gt;15,15,IF(VLOOKUP($C5,工时汇总!$B$2:$AH$2694,28,0)&gt;10,10,IF(VLOOKUP($C5,工时汇总!$B$2:$AH$2694,28,0)&gt;=8,5,IF(VLOOKUP($C5,工时汇总!$B$2:$AH$2694,28,0)&lt;8,0))))</f>
        <v>5</v>
      </c>
      <c r="AE5" s="12">
        <f ca="1">IF(VLOOKUP($C5,工时汇总!$B$2:$AH$2694,29,0)&gt;15,15,IF(VLOOKUP($C5,工时汇总!$B$2:$AH$2694,29,0)&gt;10,10,IF(VLOOKUP($C5,工时汇总!$B$2:$AH$2694,29,0)&gt;=8,5,IF(VLOOKUP($C5,工时汇总!$B$2:$AH$2694,29,0)&lt;8,0))))</f>
        <v>10</v>
      </c>
      <c r="AF5" s="12">
        <f ca="1">IF(VLOOKUP($C5,工时汇总!$B$2:$AH$2694,30,0)&gt;15,15,IF(VLOOKUP($C5,工时汇总!$B$2:$AH$2694,30,0)&gt;10,10,IF(VLOOKUP($C5,工时汇总!$B$2:$AH$2694,30,0)&gt;=8,5,IF(VLOOKUP($C5,工时汇总!$B$2:$AH$2694,30,0)&lt;8,0))))</f>
        <v>10</v>
      </c>
      <c r="AG5" s="12">
        <f ca="1">IF(VLOOKUP($C5,工时汇总!$B$2:$AH$2694,31,0)&gt;15,15,IF(VLOOKUP($C5,工时汇总!$B$2:$AH$2694,31,0)&gt;10,10,IF(VLOOKUP($C5,工时汇总!$B$2:$AH$2694,31,0)&gt;=8,5,IF(VLOOKUP($C5,工时汇总!$B$2:$AH$2694,31,0)&lt;8,0))))</f>
        <v>10</v>
      </c>
      <c r="AH5" s="12">
        <f ca="1">IF(VLOOKUP($C5,工时汇总!$B$2:$AH$2694,32,0)&gt;15,15,IF(VLOOKUP($C5,工时汇总!$B$2:$AH$2694,32,0)&gt;10,10,IF(VLOOKUP($C5,工时汇总!$B$2:$AH$2694,32,0)&gt;=8,5,IF(VLOOKUP($C5,工时汇总!$B$2:$AH$2694,32,0)&lt;8,0))))</f>
        <v>10</v>
      </c>
      <c r="AI5" s="12">
        <f ca="1">IF(VLOOKUP($C5,工时汇总!$B$2:$AH$2694,33,0)&gt;15,15,IF(VLOOKUP($C5,工时汇总!$B$2:$AH$2694,33,0)&gt;10,10,IF(VLOOKUP($C5,工时汇总!$B$2:$AH$2694,33,0)&gt;=8,5,IF(VLOOKUP($C5,工时汇总!$B$2:$AH$2694,33,0)&lt;8,0))))</f>
        <v>0</v>
      </c>
    </row>
    <row r="6" customHeight="1" spans="1:35">
      <c r="A6" s="42" t="s">
        <v>451</v>
      </c>
      <c r="B6" s="11" t="s">
        <v>455</v>
      </c>
      <c r="C6" s="11" t="s">
        <v>24</v>
      </c>
      <c r="D6" s="43">
        <f ca="1" t="shared" si="0"/>
        <v>275</v>
      </c>
      <c r="E6" s="12">
        <f ca="1">IF(VLOOKUP($C6,工时汇总!$B$2:$AH$2694,3,0)&gt;15,15,IF(VLOOKUP($C6,工时汇总!$B$2:$AH$2694,3,0)&gt;10,10,IF(VLOOKUP($C6,工时汇总!$B$2:$AH$2694,3,0)&gt;=8,5,IF(VLOOKUP($C6,工时汇总!$B$2:$AH$2694,3,0)&lt;8,0))))</f>
        <v>10</v>
      </c>
      <c r="F6" s="12">
        <f ca="1">IF(VLOOKUP($C6,工时汇总!$B$2:$AH$2694,4,0)&gt;15,15,IF(VLOOKUP($C6,工时汇总!$B$2:$AH$2694,4,0)&gt;10,10,IF(VLOOKUP($C6,工时汇总!$B$2:$AH$2694,4,0)&gt;=8,5,IF(VLOOKUP($C6,工时汇总!$B$2:$AH$2694,4,0)&lt;8,0))))</f>
        <v>10</v>
      </c>
      <c r="G6" s="12">
        <f ca="1">IF(VLOOKUP($C6,工时汇总!$B$2:$AH$2694,5,0)&gt;15,15,IF(VLOOKUP($C6,工时汇总!$B$2:$AH$2694,5,0)&gt;10,10,IF(VLOOKUP($C6,工时汇总!$B$2:$AH$2694,5,0)&gt;=8,5,IF(VLOOKUP($C6,工时汇总!$B$2:$AH$2694,5,0)&lt;8,0))))</f>
        <v>10</v>
      </c>
      <c r="H6" s="12">
        <f ca="1">IF(VLOOKUP($C6,工时汇总!$B$2:$AH$2694,6,0)&gt;15,15,IF(VLOOKUP($C6,工时汇总!$B$2:$AH$2694,6,0)&gt;10,10,IF(VLOOKUP($C6,工时汇总!$B$2:$AH$2694,6,0)&gt;=8,5,IF(VLOOKUP($C6,工时汇总!$B$2:$AH$2694,6,0)&lt;8,0))))</f>
        <v>10</v>
      </c>
      <c r="I6" s="12">
        <f ca="1">IF(VLOOKUP($C6,工时汇总!$B$2:$AH$2694,7,0)&gt;15,15,IF(VLOOKUP($C6,工时汇总!$B$2:$AH$2694,7,0)&gt;10,10,IF(VLOOKUP($C6,工时汇总!$B$2:$AH$2694,7,0)&gt;=8,5,IF(VLOOKUP($C6,工时汇总!$B$2:$AH$2694,7,0)&lt;8,0))))</f>
        <v>5</v>
      </c>
      <c r="J6" s="12">
        <f ca="1">IF(VLOOKUP($C6,工时汇总!$B$2:$AH$2694,8,0)&gt;15,15,IF(VLOOKUP($C6,工时汇总!$B$2:$AH$2694,8,0)&gt;10,10,IF(VLOOKUP($C6,工时汇总!$B$2:$AH$2694,8,0)&gt;=8,5,IF(VLOOKUP($C6,工时汇总!$B$2:$AH$2694,8,0)&lt;8,0))))</f>
        <v>10</v>
      </c>
      <c r="K6" s="12">
        <f ca="1">IF(VLOOKUP($C6,工时汇总!$B$2:$AH$2694,9,0)&gt;15,15,IF(VLOOKUP($C6,工时汇总!$B$2:$AH$2694,9,0)&gt;10,10,IF(VLOOKUP($C6,工时汇总!$B$2:$AH$2694,9,0)&gt;=8,5,IF(VLOOKUP($C6,工时汇总!$B$2:$AH$2694,9,0)&lt;8,0))))</f>
        <v>10</v>
      </c>
      <c r="L6" s="12">
        <f ca="1">IF(VLOOKUP($C6,工时汇总!$B$2:$AH$2694,10,0)&gt;15,15,IF(VLOOKUP($C6,工时汇总!$B$2:$AH$2694,10,0)&gt;10,10,IF(VLOOKUP($C6,工时汇总!$B$2:$AH$2694,10,0)&gt;=8,5,IF(VLOOKUP($C6,工时汇总!$B$2:$AH$2694,10,0)&lt;8,0))))</f>
        <v>10</v>
      </c>
      <c r="M6" s="12">
        <f ca="1">IF(VLOOKUP($C6,工时汇总!$B$2:$AH$2694,11,0)&gt;15,15,IF(VLOOKUP($C6,工时汇总!$B$2:$AH$2694,11,0)&gt;10,10,IF(VLOOKUP($C6,工时汇总!$B$2:$AH$2694,11,0)&gt;=8,5,IF(VLOOKUP($C6,工时汇总!$B$2:$AH$2694,11,0)&lt;8,0))))</f>
        <v>10</v>
      </c>
      <c r="N6" s="12">
        <f ca="1">IF(VLOOKUP($C6,工时汇总!$B$2:$AH$2694,12,0)&gt;15,15,IF(VLOOKUP($C6,工时汇总!$B$2:$AH$2694,12,0)&gt;10,10,IF(VLOOKUP($C6,工时汇总!$B$2:$AH$2694,12,0)&gt;=8,5,IF(VLOOKUP($C6,工时汇总!$B$2:$AH$2694,12,0)&lt;8,0))))</f>
        <v>10</v>
      </c>
      <c r="O6" s="12">
        <f ca="1">IF(VLOOKUP($C6,工时汇总!$B$2:$AH$2694,13,0)&gt;15,15,IF(VLOOKUP($C6,工时汇总!$B$2:$AH$2694,13,0)&gt;10,10,IF(VLOOKUP($C6,工时汇总!$B$2:$AH$2694,13,0)&gt;=8,5,IF(VLOOKUP($C6,工时汇总!$B$2:$AH$2694,13,0)&lt;8,0))))</f>
        <v>10</v>
      </c>
      <c r="P6" s="12">
        <f ca="1">IF(VLOOKUP($C6,工时汇总!$B$2:$AH$2694,14,0)&gt;15,15,IF(VLOOKUP($C6,工时汇总!$B$2:$AH$2694,14,0)&gt;10,10,IF(VLOOKUP($C6,工时汇总!$B$2:$AH$2694,14,0)&gt;=8,5,IF(VLOOKUP($C6,工时汇总!$B$2:$AH$2694,14,0)&lt;8,0))))</f>
        <v>5</v>
      </c>
      <c r="Q6" s="12">
        <f ca="1">IF(VLOOKUP($C6,工时汇总!$B$2:$AH$2694,15,0)&gt;15,15,IF(VLOOKUP($C6,工时汇总!$B$2:$AH$2694,15,0)&gt;10,10,IF(VLOOKUP($C6,工时汇总!$B$2:$AH$2694,15,0)&gt;=8,5,IF(VLOOKUP($C6,工时汇总!$B$2:$AH$2694,15,0)&lt;8,0))))</f>
        <v>10</v>
      </c>
      <c r="R6" s="12">
        <f ca="1">IF(VLOOKUP($C6,工时汇总!$B$2:$AH$2694,16,0)&gt;15,15,IF(VLOOKUP($C6,工时汇总!$B$2:$AH$2694,16,0)&gt;10,10,IF(VLOOKUP($C6,工时汇总!$B$2:$AH$2694,16,0)&gt;=8,5,IF(VLOOKUP($C6,工时汇总!$B$2:$AH$2694,16,0)&lt;8,0))))</f>
        <v>10</v>
      </c>
      <c r="S6" s="12">
        <f ca="1">IF(VLOOKUP($C6,工时汇总!$B$2:$AH$2694,17,0)&gt;15,15,IF(VLOOKUP($C6,工时汇总!$B$2:$AH$2694,17,0)&gt;10,10,IF(VLOOKUP($C6,工时汇总!$B$2:$AH$2694,17,0)&gt;=8,5,IF(VLOOKUP($C6,工时汇总!$B$2:$AH$2694,17,0)&lt;8,0))))</f>
        <v>10</v>
      </c>
      <c r="T6" s="12">
        <f ca="1">IF(VLOOKUP($C6,工时汇总!$B$2:$AH$2694,18,0)&gt;15,15,IF(VLOOKUP($C6,工时汇总!$B$2:$AH$2694,18,0)&gt;10,10,IF(VLOOKUP($C6,工时汇总!$B$2:$AH$2694,18,0)&gt;=8,5,IF(VLOOKUP($C6,工时汇总!$B$2:$AH$2694,18,0)&lt;8,0))))</f>
        <v>10</v>
      </c>
      <c r="U6" s="12">
        <f ca="1">IF(VLOOKUP($C6,工时汇总!$B$2:$AH$2694,19,0)&gt;15,15,IF(VLOOKUP($C6,工时汇总!$B$2:$AH$2694,19,0)&gt;10,10,IF(VLOOKUP($C6,工时汇总!$B$2:$AH$2694,19,0)&gt;=8,5,IF(VLOOKUP($C6,工时汇总!$B$2:$AH$2694,19,0)&lt;8,0))))</f>
        <v>10</v>
      </c>
      <c r="V6" s="12">
        <f ca="1">IF(VLOOKUP($C6,工时汇总!$B$2:$AH$2694,20,0)&gt;15,15,IF(VLOOKUP($C6,工时汇总!$B$2:$AH$2694,20,0)&gt;10,10,IF(VLOOKUP($C6,工时汇总!$B$2:$AH$2694,20,0)&gt;=8,5,IF(VLOOKUP($C6,工时汇总!$B$2:$AH$2694,20,0)&lt;8,0))))</f>
        <v>10</v>
      </c>
      <c r="W6" s="12">
        <f ca="1">IF(VLOOKUP($C6,工时汇总!$B$2:$AH$2694,21,0)&gt;15,15,IF(VLOOKUP($C6,工时汇总!$B$2:$AH$2694,21,0)&gt;10,10,IF(VLOOKUP($C6,工时汇总!$B$2:$AH$2694,21,0)&gt;=8,5,IF(VLOOKUP($C6,工时汇总!$B$2:$AH$2694,21,0)&lt;8,0))))</f>
        <v>0</v>
      </c>
      <c r="X6" s="12">
        <f ca="1">IF(VLOOKUP($C6,工时汇总!$B$2:$AH$2694,22,0)&gt;15,15,IF(VLOOKUP($C6,工时汇总!$B$2:$AH$2694,22,0)&gt;10,10,IF(VLOOKUP($C6,工时汇总!$B$2:$AH$2694,22,0)&gt;=8,5,IF(VLOOKUP($C6,工时汇总!$B$2:$AH$2694,22,0)&lt;8,0))))</f>
        <v>10</v>
      </c>
      <c r="Y6" s="12">
        <f ca="1">IF(VLOOKUP($C6,工时汇总!$B$2:$AH$2694,23,0)&gt;15,15,IF(VLOOKUP($C6,工时汇总!$B$2:$AH$2694,23,0)&gt;10,10,IF(VLOOKUP($C6,工时汇总!$B$2:$AH$2694,23,0)&gt;=8,5,IF(VLOOKUP($C6,工时汇总!$B$2:$AH$2694,23,0)&lt;8,0))))</f>
        <v>10</v>
      </c>
      <c r="Z6" s="12">
        <f ca="1">IF(VLOOKUP($C6,工时汇总!$B$2:$AH$2694,24,0)&gt;15,15,IF(VLOOKUP($C6,工时汇总!$B$2:$AH$2694,24,0)&gt;10,10,IF(VLOOKUP($C6,工时汇总!$B$2:$AH$2694,24,0)&gt;=8,5,IF(VLOOKUP($C6,工时汇总!$B$2:$AH$2694,24,0)&lt;8,0))))</f>
        <v>10</v>
      </c>
      <c r="AA6" s="12">
        <f ca="1">IF(VLOOKUP($C6,工时汇总!$B$2:$AH$2694,25,0)&gt;15,15,IF(VLOOKUP($C6,工时汇总!$B$2:$AH$2694,25,0)&gt;10,10,IF(VLOOKUP($C6,工时汇总!$B$2:$AH$2694,25,0)&gt;=8,5,IF(VLOOKUP($C6,工时汇总!$B$2:$AH$2694,25,0)&lt;8,0))))</f>
        <v>10</v>
      </c>
      <c r="AB6" s="12">
        <f ca="1">IF(VLOOKUP($C6,工时汇总!$B$2:$AH$2694,26,0)&gt;15,15,IF(VLOOKUP($C6,工时汇总!$B$2:$AH$2694,26,0)&gt;10,10,IF(VLOOKUP($C6,工时汇总!$B$2:$AH$2694,26,0)&gt;=8,5,IF(VLOOKUP($C6,工时汇总!$B$2:$AH$2694,26,0)&lt;8,0))))</f>
        <v>10</v>
      </c>
      <c r="AC6" s="12">
        <f ca="1">IF(VLOOKUP($C6,工时汇总!$B$2:$AH$2694,27,0)&gt;15,15,IF(VLOOKUP($C6,工时汇总!$B$2:$AH$2694,27,0)&gt;10,10,IF(VLOOKUP($C6,工时汇总!$B$2:$AH$2694,27,0)&gt;=8,5,IF(VLOOKUP($C6,工时汇总!$B$2:$AH$2694,27,0)&lt;8,0))))</f>
        <v>10</v>
      </c>
      <c r="AD6" s="12">
        <f ca="1">IF(VLOOKUP($C6,工时汇总!$B$2:$AH$2694,28,0)&gt;15,15,IF(VLOOKUP($C6,工时汇总!$B$2:$AH$2694,28,0)&gt;10,10,IF(VLOOKUP($C6,工时汇总!$B$2:$AH$2694,28,0)&gt;=8,5,IF(VLOOKUP($C6,工时汇总!$B$2:$AH$2694,28,0)&lt;8,0))))</f>
        <v>5</v>
      </c>
      <c r="AE6" s="12">
        <f ca="1">IF(VLOOKUP($C6,工时汇总!$B$2:$AH$2694,29,0)&gt;15,15,IF(VLOOKUP($C6,工时汇总!$B$2:$AH$2694,29,0)&gt;10,10,IF(VLOOKUP($C6,工时汇总!$B$2:$AH$2694,29,0)&gt;=8,5,IF(VLOOKUP($C6,工时汇总!$B$2:$AH$2694,29,0)&lt;8,0))))</f>
        <v>10</v>
      </c>
      <c r="AF6" s="12">
        <f ca="1">IF(VLOOKUP($C6,工时汇总!$B$2:$AH$2694,30,0)&gt;15,15,IF(VLOOKUP($C6,工时汇总!$B$2:$AH$2694,30,0)&gt;10,10,IF(VLOOKUP($C6,工时汇总!$B$2:$AH$2694,30,0)&gt;=8,5,IF(VLOOKUP($C6,工时汇总!$B$2:$AH$2694,30,0)&lt;8,0))))</f>
        <v>10</v>
      </c>
      <c r="AG6" s="12">
        <f ca="1">IF(VLOOKUP($C6,工时汇总!$B$2:$AH$2694,31,0)&gt;15,15,IF(VLOOKUP($C6,工时汇总!$B$2:$AH$2694,31,0)&gt;10,10,IF(VLOOKUP($C6,工时汇总!$B$2:$AH$2694,31,0)&gt;=8,5,IF(VLOOKUP($C6,工时汇总!$B$2:$AH$2694,31,0)&lt;8,0))))</f>
        <v>10</v>
      </c>
      <c r="AH6" s="12">
        <f ca="1">IF(VLOOKUP($C6,工时汇总!$B$2:$AH$2694,32,0)&gt;15,15,IF(VLOOKUP($C6,工时汇总!$B$2:$AH$2694,32,0)&gt;10,10,IF(VLOOKUP($C6,工时汇总!$B$2:$AH$2694,32,0)&gt;=8,5,IF(VLOOKUP($C6,工时汇总!$B$2:$AH$2694,32,0)&lt;8,0))))</f>
        <v>10</v>
      </c>
      <c r="AI6" s="12">
        <f ca="1">IF(VLOOKUP($C6,工时汇总!$B$2:$AH$2694,33,0)&gt;15,15,IF(VLOOKUP($C6,工时汇总!$B$2:$AH$2694,33,0)&gt;10,10,IF(VLOOKUP($C6,工时汇总!$B$2:$AH$2694,33,0)&gt;=8,5,IF(VLOOKUP($C6,工时汇总!$B$2:$AH$2694,33,0)&lt;8,0))))</f>
        <v>0</v>
      </c>
    </row>
    <row r="7" customHeight="1" spans="1:35">
      <c r="A7" s="42" t="s">
        <v>451</v>
      </c>
      <c r="B7" s="11" t="s">
        <v>456</v>
      </c>
      <c r="C7" s="11" t="s">
        <v>26</v>
      </c>
      <c r="D7" s="43">
        <f ca="1" t="shared" si="0"/>
        <v>160</v>
      </c>
      <c r="E7" s="12">
        <f ca="1">IF(VLOOKUP($C7,工时汇总!$B$2:$AH$2694,3,0)&gt;15,15,IF(VLOOKUP($C7,工时汇总!$B$2:$AH$2694,3,0)&gt;10,10,IF(VLOOKUP($C7,工时汇总!$B$2:$AH$2694,3,0)&gt;=8,5,IF(VLOOKUP($C7,工时汇总!$B$2:$AH$2694,3,0)&lt;8,0))))</f>
        <v>10</v>
      </c>
      <c r="F7" s="12">
        <f ca="1">IF(VLOOKUP($C7,工时汇总!$B$2:$AH$2694,4,0)&gt;15,15,IF(VLOOKUP($C7,工时汇总!$B$2:$AH$2694,4,0)&gt;10,10,IF(VLOOKUP($C7,工时汇总!$B$2:$AH$2694,4,0)&gt;=8,5,IF(VLOOKUP($C7,工时汇总!$B$2:$AH$2694,4,0)&lt;8,0))))</f>
        <v>10</v>
      </c>
      <c r="G7" s="12">
        <f ca="1">IF(VLOOKUP($C7,工时汇总!$B$2:$AH$2694,5,0)&gt;15,15,IF(VLOOKUP($C7,工时汇总!$B$2:$AH$2694,5,0)&gt;10,10,IF(VLOOKUP($C7,工时汇总!$B$2:$AH$2694,5,0)&gt;=8,5,IF(VLOOKUP($C7,工时汇总!$B$2:$AH$2694,5,0)&lt;8,0))))</f>
        <v>10</v>
      </c>
      <c r="H7" s="12">
        <f ca="1">IF(VLOOKUP($C7,工时汇总!$B$2:$AH$2694,6,0)&gt;15,15,IF(VLOOKUP($C7,工时汇总!$B$2:$AH$2694,6,0)&gt;10,10,IF(VLOOKUP($C7,工时汇总!$B$2:$AH$2694,6,0)&gt;=8,5,IF(VLOOKUP($C7,工时汇总!$B$2:$AH$2694,6,0)&lt;8,0))))</f>
        <v>10</v>
      </c>
      <c r="I7" s="12">
        <f ca="1">IF(VLOOKUP($C7,工时汇总!$B$2:$AH$2694,7,0)&gt;15,15,IF(VLOOKUP($C7,工时汇总!$B$2:$AH$2694,7,0)&gt;10,10,IF(VLOOKUP($C7,工时汇总!$B$2:$AH$2694,7,0)&gt;=8,5,IF(VLOOKUP($C7,工时汇总!$B$2:$AH$2694,7,0)&lt;8,0))))</f>
        <v>5</v>
      </c>
      <c r="J7" s="12">
        <f ca="1">IF(VLOOKUP($C7,工时汇总!$B$2:$AH$2694,8,0)&gt;15,15,IF(VLOOKUP($C7,工时汇总!$B$2:$AH$2694,8,0)&gt;10,10,IF(VLOOKUP($C7,工时汇总!$B$2:$AH$2694,8,0)&gt;=8,5,IF(VLOOKUP($C7,工时汇总!$B$2:$AH$2694,8,0)&lt;8,0))))</f>
        <v>10</v>
      </c>
      <c r="K7" s="12">
        <f ca="1">IF(VLOOKUP($C7,工时汇总!$B$2:$AH$2694,9,0)&gt;15,15,IF(VLOOKUP($C7,工时汇总!$B$2:$AH$2694,9,0)&gt;10,10,IF(VLOOKUP($C7,工时汇总!$B$2:$AH$2694,9,0)&gt;=8,5,IF(VLOOKUP($C7,工时汇总!$B$2:$AH$2694,9,0)&lt;8,0))))</f>
        <v>10</v>
      </c>
      <c r="L7" s="12">
        <f ca="1">IF(VLOOKUP($C7,工时汇总!$B$2:$AH$2694,10,0)&gt;15,15,IF(VLOOKUP($C7,工时汇总!$B$2:$AH$2694,10,0)&gt;10,10,IF(VLOOKUP($C7,工时汇总!$B$2:$AH$2694,10,0)&gt;=8,5,IF(VLOOKUP($C7,工时汇总!$B$2:$AH$2694,10,0)&lt;8,0))))</f>
        <v>10</v>
      </c>
      <c r="M7" s="12">
        <f ca="1">IF(VLOOKUP($C7,工时汇总!$B$2:$AH$2694,11,0)&gt;15,15,IF(VLOOKUP($C7,工时汇总!$B$2:$AH$2694,11,0)&gt;10,10,IF(VLOOKUP($C7,工时汇总!$B$2:$AH$2694,11,0)&gt;=8,5,IF(VLOOKUP($C7,工时汇总!$B$2:$AH$2694,11,0)&lt;8,0))))</f>
        <v>10</v>
      </c>
      <c r="N7" s="12">
        <f ca="1">IF(VLOOKUP($C7,工时汇总!$B$2:$AH$2694,12,0)&gt;15,15,IF(VLOOKUP($C7,工时汇总!$B$2:$AH$2694,12,0)&gt;10,10,IF(VLOOKUP($C7,工时汇总!$B$2:$AH$2694,12,0)&gt;=8,5,IF(VLOOKUP($C7,工时汇总!$B$2:$AH$2694,12,0)&lt;8,0))))</f>
        <v>10</v>
      </c>
      <c r="O7" s="12">
        <f ca="1">IF(VLOOKUP($C7,工时汇总!$B$2:$AH$2694,13,0)&gt;15,15,IF(VLOOKUP($C7,工时汇总!$B$2:$AH$2694,13,0)&gt;10,10,IF(VLOOKUP($C7,工时汇总!$B$2:$AH$2694,13,0)&gt;=8,5,IF(VLOOKUP($C7,工时汇总!$B$2:$AH$2694,13,0)&lt;8,0))))</f>
        <v>0</v>
      </c>
      <c r="P7" s="12">
        <f ca="1">IF(VLOOKUP($C7,工时汇总!$B$2:$AH$2694,14,0)&gt;15,15,IF(VLOOKUP($C7,工时汇总!$B$2:$AH$2694,14,0)&gt;10,10,IF(VLOOKUP($C7,工时汇总!$B$2:$AH$2694,14,0)&gt;=8,5,IF(VLOOKUP($C7,工时汇总!$B$2:$AH$2694,14,0)&lt;8,0))))</f>
        <v>5</v>
      </c>
      <c r="Q7" s="12">
        <f ca="1">IF(VLOOKUP($C7,工时汇总!$B$2:$AH$2694,15,0)&gt;15,15,IF(VLOOKUP($C7,工时汇总!$B$2:$AH$2694,15,0)&gt;10,10,IF(VLOOKUP($C7,工时汇总!$B$2:$AH$2694,15,0)&gt;=8,5,IF(VLOOKUP($C7,工时汇总!$B$2:$AH$2694,15,0)&lt;8,0))))</f>
        <v>10</v>
      </c>
      <c r="R7" s="12">
        <f ca="1">IF(VLOOKUP($C7,工时汇总!$B$2:$AH$2694,16,0)&gt;15,15,IF(VLOOKUP($C7,工时汇总!$B$2:$AH$2694,16,0)&gt;10,10,IF(VLOOKUP($C7,工时汇总!$B$2:$AH$2694,16,0)&gt;=8,5,IF(VLOOKUP($C7,工时汇总!$B$2:$AH$2694,16,0)&lt;8,0))))</f>
        <v>10</v>
      </c>
      <c r="S7" s="12">
        <f ca="1">IF(VLOOKUP($C7,工时汇总!$B$2:$AH$2694,17,0)&gt;15,15,IF(VLOOKUP($C7,工时汇总!$B$2:$AH$2694,17,0)&gt;10,10,IF(VLOOKUP($C7,工时汇总!$B$2:$AH$2694,17,0)&gt;=8,5,IF(VLOOKUP($C7,工时汇总!$B$2:$AH$2694,17,0)&lt;8,0))))</f>
        <v>10</v>
      </c>
      <c r="T7" s="12">
        <f ca="1">IF(VLOOKUP($C7,工时汇总!$B$2:$AH$2694,18,0)&gt;15,15,IF(VLOOKUP($C7,工时汇总!$B$2:$AH$2694,18,0)&gt;10,10,IF(VLOOKUP($C7,工时汇总!$B$2:$AH$2694,18,0)&gt;=8,5,IF(VLOOKUP($C7,工时汇总!$B$2:$AH$2694,18,0)&lt;8,0))))</f>
        <v>10</v>
      </c>
      <c r="U7" s="12">
        <f ca="1">IF(VLOOKUP($C7,工时汇总!$B$2:$AH$2694,19,0)&gt;15,15,IF(VLOOKUP($C7,工时汇总!$B$2:$AH$2694,19,0)&gt;10,10,IF(VLOOKUP($C7,工时汇总!$B$2:$AH$2694,19,0)&gt;=8,5,IF(VLOOKUP($C7,工时汇总!$B$2:$AH$2694,19,0)&lt;8,0))))</f>
        <v>10</v>
      </c>
      <c r="V7" s="12">
        <f ca="1">IF(VLOOKUP($C7,工时汇总!$B$2:$AH$2694,20,0)&gt;15,15,IF(VLOOKUP($C7,工时汇总!$B$2:$AH$2694,20,0)&gt;10,10,IF(VLOOKUP($C7,工时汇总!$B$2:$AH$2694,20,0)&gt;=8,5,IF(VLOOKUP($C7,工时汇总!$B$2:$AH$2694,20,0)&lt;8,0))))</f>
        <v>10</v>
      </c>
      <c r="W7" s="12">
        <f ca="1">IF(VLOOKUP($C7,工时汇总!$B$2:$AH$2694,21,0)&gt;15,15,IF(VLOOKUP($C7,工时汇总!$B$2:$AH$2694,21,0)&gt;10,10,IF(VLOOKUP($C7,工时汇总!$B$2:$AH$2694,21,0)&gt;=8,5,IF(VLOOKUP($C7,工时汇总!$B$2:$AH$2694,21,0)&lt;8,0))))</f>
        <v>0</v>
      </c>
      <c r="X7" s="12">
        <f ca="1">IF(VLOOKUP($C7,工时汇总!$B$2:$AH$2694,22,0)&gt;15,15,IF(VLOOKUP($C7,工时汇总!$B$2:$AH$2694,22,0)&gt;10,10,IF(VLOOKUP($C7,工时汇总!$B$2:$AH$2694,22,0)&gt;=8,5,IF(VLOOKUP($C7,工时汇总!$B$2:$AH$2694,22,0)&lt;8,0))))</f>
        <v>0</v>
      </c>
      <c r="Y7" s="12">
        <f ca="1">IF(VLOOKUP($C7,工时汇总!$B$2:$AH$2694,23,0)&gt;15,15,IF(VLOOKUP($C7,工时汇总!$B$2:$AH$2694,23,0)&gt;10,10,IF(VLOOKUP($C7,工时汇总!$B$2:$AH$2694,23,0)&gt;=8,5,IF(VLOOKUP($C7,工时汇总!$B$2:$AH$2694,23,0)&lt;8,0))))</f>
        <v>0</v>
      </c>
      <c r="Z7" s="12">
        <f ca="1">IF(VLOOKUP($C7,工时汇总!$B$2:$AH$2694,24,0)&gt;15,15,IF(VLOOKUP($C7,工时汇总!$B$2:$AH$2694,24,0)&gt;10,10,IF(VLOOKUP($C7,工时汇总!$B$2:$AH$2694,24,0)&gt;=8,5,IF(VLOOKUP($C7,工时汇总!$B$2:$AH$2694,24,0)&lt;8,0))))</f>
        <v>0</v>
      </c>
      <c r="AA7" s="12">
        <f ca="1">IF(VLOOKUP($C7,工时汇总!$B$2:$AH$2694,25,0)&gt;15,15,IF(VLOOKUP($C7,工时汇总!$B$2:$AH$2694,25,0)&gt;10,10,IF(VLOOKUP($C7,工时汇总!$B$2:$AH$2694,25,0)&gt;=8,5,IF(VLOOKUP($C7,工时汇总!$B$2:$AH$2694,25,0)&lt;8,0))))</f>
        <v>0</v>
      </c>
      <c r="AB7" s="12">
        <f ca="1">IF(VLOOKUP($C7,工时汇总!$B$2:$AH$2694,26,0)&gt;15,15,IF(VLOOKUP($C7,工时汇总!$B$2:$AH$2694,26,0)&gt;10,10,IF(VLOOKUP($C7,工时汇总!$B$2:$AH$2694,26,0)&gt;=8,5,IF(VLOOKUP($C7,工时汇总!$B$2:$AH$2694,26,0)&lt;8,0))))</f>
        <v>0</v>
      </c>
      <c r="AC7" s="12">
        <f ca="1">IF(VLOOKUP($C7,工时汇总!$B$2:$AH$2694,27,0)&gt;15,15,IF(VLOOKUP($C7,工时汇总!$B$2:$AH$2694,27,0)&gt;10,10,IF(VLOOKUP($C7,工时汇总!$B$2:$AH$2694,27,0)&gt;=8,5,IF(VLOOKUP($C7,工时汇总!$B$2:$AH$2694,27,0)&lt;8,0))))</f>
        <v>0</v>
      </c>
      <c r="AD7" s="12">
        <f ca="1">IF(VLOOKUP($C7,工时汇总!$B$2:$AH$2694,28,0)&gt;15,15,IF(VLOOKUP($C7,工时汇总!$B$2:$AH$2694,28,0)&gt;10,10,IF(VLOOKUP($C7,工时汇总!$B$2:$AH$2694,28,0)&gt;=8,5,IF(VLOOKUP($C7,工时汇总!$B$2:$AH$2694,28,0)&lt;8,0))))</f>
        <v>0</v>
      </c>
      <c r="AE7" s="12">
        <f ca="1">IF(VLOOKUP($C7,工时汇总!$B$2:$AH$2694,29,0)&gt;15,15,IF(VLOOKUP($C7,工时汇总!$B$2:$AH$2694,29,0)&gt;10,10,IF(VLOOKUP($C7,工时汇总!$B$2:$AH$2694,29,0)&gt;=8,5,IF(VLOOKUP($C7,工时汇总!$B$2:$AH$2694,29,0)&lt;8,0))))</f>
        <v>0</v>
      </c>
      <c r="AF7" s="12">
        <f ca="1">IF(VLOOKUP($C7,工时汇总!$B$2:$AH$2694,30,0)&gt;15,15,IF(VLOOKUP($C7,工时汇总!$B$2:$AH$2694,30,0)&gt;10,10,IF(VLOOKUP($C7,工时汇总!$B$2:$AH$2694,30,0)&gt;=8,5,IF(VLOOKUP($C7,工时汇总!$B$2:$AH$2694,30,0)&lt;8,0))))</f>
        <v>0</v>
      </c>
      <c r="AG7" s="12">
        <f ca="1">IF(VLOOKUP($C7,工时汇总!$B$2:$AH$2694,31,0)&gt;15,15,IF(VLOOKUP($C7,工时汇总!$B$2:$AH$2694,31,0)&gt;10,10,IF(VLOOKUP($C7,工时汇总!$B$2:$AH$2694,31,0)&gt;=8,5,IF(VLOOKUP($C7,工时汇总!$B$2:$AH$2694,31,0)&lt;8,0))))</f>
        <v>0</v>
      </c>
      <c r="AH7" s="12">
        <f ca="1">IF(VLOOKUP($C7,工时汇总!$B$2:$AH$2694,32,0)&gt;15,15,IF(VLOOKUP($C7,工时汇总!$B$2:$AH$2694,32,0)&gt;10,10,IF(VLOOKUP($C7,工时汇总!$B$2:$AH$2694,32,0)&gt;=8,5,IF(VLOOKUP($C7,工时汇总!$B$2:$AH$2694,32,0)&lt;8,0))))</f>
        <v>0</v>
      </c>
      <c r="AI7" s="12">
        <f ca="1">IF(VLOOKUP($C7,工时汇总!$B$2:$AH$2694,33,0)&gt;15,15,IF(VLOOKUP($C7,工时汇总!$B$2:$AH$2694,33,0)&gt;10,10,IF(VLOOKUP($C7,工时汇总!$B$2:$AH$2694,33,0)&gt;=8,5,IF(VLOOKUP($C7,工时汇总!$B$2:$AH$2694,33,0)&lt;8,0))))</f>
        <v>0</v>
      </c>
    </row>
    <row r="8" customHeight="1" spans="1:35">
      <c r="A8" s="42" t="s">
        <v>451</v>
      </c>
      <c r="B8" s="11" t="s">
        <v>457</v>
      </c>
      <c r="C8" s="11" t="s">
        <v>28</v>
      </c>
      <c r="D8" s="43">
        <f ca="1" t="shared" si="0"/>
        <v>275</v>
      </c>
      <c r="E8" s="12">
        <f ca="1">IF(VLOOKUP($C8,工时汇总!$B$2:$AH$2694,3,0)&gt;15,15,IF(VLOOKUP($C8,工时汇总!$B$2:$AH$2694,3,0)&gt;10,10,IF(VLOOKUP($C8,工时汇总!$B$2:$AH$2694,3,0)&gt;=8,5,IF(VLOOKUP($C8,工时汇总!$B$2:$AH$2694,3,0)&lt;8,0))))</f>
        <v>10</v>
      </c>
      <c r="F8" s="12">
        <f ca="1">IF(VLOOKUP($C8,工时汇总!$B$2:$AH$2694,4,0)&gt;15,15,IF(VLOOKUP($C8,工时汇总!$B$2:$AH$2694,4,0)&gt;10,10,IF(VLOOKUP($C8,工时汇总!$B$2:$AH$2694,4,0)&gt;=8,5,IF(VLOOKUP($C8,工时汇总!$B$2:$AH$2694,4,0)&lt;8,0))))</f>
        <v>10</v>
      </c>
      <c r="G8" s="12">
        <f ca="1">IF(VLOOKUP($C8,工时汇总!$B$2:$AH$2694,5,0)&gt;15,15,IF(VLOOKUP($C8,工时汇总!$B$2:$AH$2694,5,0)&gt;10,10,IF(VLOOKUP($C8,工时汇总!$B$2:$AH$2694,5,0)&gt;=8,5,IF(VLOOKUP($C8,工时汇总!$B$2:$AH$2694,5,0)&lt;8,0))))</f>
        <v>10</v>
      </c>
      <c r="H8" s="12">
        <f ca="1">IF(VLOOKUP($C8,工时汇总!$B$2:$AH$2694,6,0)&gt;15,15,IF(VLOOKUP($C8,工时汇总!$B$2:$AH$2694,6,0)&gt;10,10,IF(VLOOKUP($C8,工时汇总!$B$2:$AH$2694,6,0)&gt;=8,5,IF(VLOOKUP($C8,工时汇总!$B$2:$AH$2694,6,0)&lt;8,0))))</f>
        <v>10</v>
      </c>
      <c r="I8" s="12">
        <f ca="1">IF(VLOOKUP($C8,工时汇总!$B$2:$AH$2694,7,0)&gt;15,15,IF(VLOOKUP($C8,工时汇总!$B$2:$AH$2694,7,0)&gt;10,10,IF(VLOOKUP($C8,工时汇总!$B$2:$AH$2694,7,0)&gt;=8,5,IF(VLOOKUP($C8,工时汇总!$B$2:$AH$2694,7,0)&lt;8,0))))</f>
        <v>5</v>
      </c>
      <c r="J8" s="12">
        <f ca="1">IF(VLOOKUP($C8,工时汇总!$B$2:$AH$2694,8,0)&gt;15,15,IF(VLOOKUP($C8,工时汇总!$B$2:$AH$2694,8,0)&gt;10,10,IF(VLOOKUP($C8,工时汇总!$B$2:$AH$2694,8,0)&gt;=8,5,IF(VLOOKUP($C8,工时汇总!$B$2:$AH$2694,8,0)&lt;8,0))))</f>
        <v>10</v>
      </c>
      <c r="K8" s="12">
        <f ca="1">IF(VLOOKUP($C8,工时汇总!$B$2:$AH$2694,9,0)&gt;15,15,IF(VLOOKUP($C8,工时汇总!$B$2:$AH$2694,9,0)&gt;10,10,IF(VLOOKUP($C8,工时汇总!$B$2:$AH$2694,9,0)&gt;=8,5,IF(VLOOKUP($C8,工时汇总!$B$2:$AH$2694,9,0)&lt;8,0))))</f>
        <v>10</v>
      </c>
      <c r="L8" s="12">
        <f ca="1">IF(VLOOKUP($C8,工时汇总!$B$2:$AH$2694,10,0)&gt;15,15,IF(VLOOKUP($C8,工时汇总!$B$2:$AH$2694,10,0)&gt;10,10,IF(VLOOKUP($C8,工时汇总!$B$2:$AH$2694,10,0)&gt;=8,5,IF(VLOOKUP($C8,工时汇总!$B$2:$AH$2694,10,0)&lt;8,0))))</f>
        <v>10</v>
      </c>
      <c r="M8" s="12">
        <f ca="1">IF(VLOOKUP($C8,工时汇总!$B$2:$AH$2694,11,0)&gt;15,15,IF(VLOOKUP($C8,工时汇总!$B$2:$AH$2694,11,0)&gt;10,10,IF(VLOOKUP($C8,工时汇总!$B$2:$AH$2694,11,0)&gt;=8,5,IF(VLOOKUP($C8,工时汇总!$B$2:$AH$2694,11,0)&lt;8,0))))</f>
        <v>10</v>
      </c>
      <c r="N8" s="12">
        <f ca="1">IF(VLOOKUP($C8,工时汇总!$B$2:$AH$2694,12,0)&gt;15,15,IF(VLOOKUP($C8,工时汇总!$B$2:$AH$2694,12,0)&gt;10,10,IF(VLOOKUP($C8,工时汇总!$B$2:$AH$2694,12,0)&gt;=8,5,IF(VLOOKUP($C8,工时汇总!$B$2:$AH$2694,12,0)&lt;8,0))))</f>
        <v>10</v>
      </c>
      <c r="O8" s="12">
        <f ca="1">IF(VLOOKUP($C8,工时汇总!$B$2:$AH$2694,13,0)&gt;15,15,IF(VLOOKUP($C8,工时汇总!$B$2:$AH$2694,13,0)&gt;10,10,IF(VLOOKUP($C8,工时汇总!$B$2:$AH$2694,13,0)&gt;=8,5,IF(VLOOKUP($C8,工时汇总!$B$2:$AH$2694,13,0)&lt;8,0))))</f>
        <v>10</v>
      </c>
      <c r="P8" s="12">
        <f ca="1">IF(VLOOKUP($C8,工时汇总!$B$2:$AH$2694,14,0)&gt;15,15,IF(VLOOKUP($C8,工时汇总!$B$2:$AH$2694,14,0)&gt;10,10,IF(VLOOKUP($C8,工时汇总!$B$2:$AH$2694,14,0)&gt;=8,5,IF(VLOOKUP($C8,工时汇总!$B$2:$AH$2694,14,0)&lt;8,0))))</f>
        <v>5</v>
      </c>
      <c r="Q8" s="12">
        <f ca="1">IF(VLOOKUP($C8,工时汇总!$B$2:$AH$2694,15,0)&gt;15,15,IF(VLOOKUP($C8,工时汇总!$B$2:$AH$2694,15,0)&gt;10,10,IF(VLOOKUP($C8,工时汇总!$B$2:$AH$2694,15,0)&gt;=8,5,IF(VLOOKUP($C8,工时汇总!$B$2:$AH$2694,15,0)&lt;8,0))))</f>
        <v>10</v>
      </c>
      <c r="R8" s="12">
        <f ca="1">IF(VLOOKUP($C8,工时汇总!$B$2:$AH$2694,16,0)&gt;15,15,IF(VLOOKUP($C8,工时汇总!$B$2:$AH$2694,16,0)&gt;10,10,IF(VLOOKUP($C8,工时汇总!$B$2:$AH$2694,16,0)&gt;=8,5,IF(VLOOKUP($C8,工时汇总!$B$2:$AH$2694,16,0)&lt;8,0))))</f>
        <v>10</v>
      </c>
      <c r="S8" s="12">
        <f ca="1">IF(VLOOKUP($C8,工时汇总!$B$2:$AH$2694,17,0)&gt;15,15,IF(VLOOKUP($C8,工时汇总!$B$2:$AH$2694,17,0)&gt;10,10,IF(VLOOKUP($C8,工时汇总!$B$2:$AH$2694,17,0)&gt;=8,5,IF(VLOOKUP($C8,工时汇总!$B$2:$AH$2694,17,0)&lt;8,0))))</f>
        <v>10</v>
      </c>
      <c r="T8" s="12">
        <f ca="1">IF(VLOOKUP($C8,工时汇总!$B$2:$AH$2694,18,0)&gt;15,15,IF(VLOOKUP($C8,工时汇总!$B$2:$AH$2694,18,0)&gt;10,10,IF(VLOOKUP($C8,工时汇总!$B$2:$AH$2694,18,0)&gt;=8,5,IF(VLOOKUP($C8,工时汇总!$B$2:$AH$2694,18,0)&lt;8,0))))</f>
        <v>10</v>
      </c>
      <c r="U8" s="12">
        <f ca="1">IF(VLOOKUP($C8,工时汇总!$B$2:$AH$2694,19,0)&gt;15,15,IF(VLOOKUP($C8,工时汇总!$B$2:$AH$2694,19,0)&gt;10,10,IF(VLOOKUP($C8,工时汇总!$B$2:$AH$2694,19,0)&gt;=8,5,IF(VLOOKUP($C8,工时汇总!$B$2:$AH$2694,19,0)&lt;8,0))))</f>
        <v>10</v>
      </c>
      <c r="V8" s="12">
        <f ca="1">IF(VLOOKUP($C8,工时汇总!$B$2:$AH$2694,20,0)&gt;15,15,IF(VLOOKUP($C8,工时汇总!$B$2:$AH$2694,20,0)&gt;10,10,IF(VLOOKUP($C8,工时汇总!$B$2:$AH$2694,20,0)&gt;=8,5,IF(VLOOKUP($C8,工时汇总!$B$2:$AH$2694,20,0)&lt;8,0))))</f>
        <v>10</v>
      </c>
      <c r="W8" s="12">
        <f ca="1">IF(VLOOKUP($C8,工时汇总!$B$2:$AH$2694,21,0)&gt;15,15,IF(VLOOKUP($C8,工时汇总!$B$2:$AH$2694,21,0)&gt;10,10,IF(VLOOKUP($C8,工时汇总!$B$2:$AH$2694,21,0)&gt;=8,5,IF(VLOOKUP($C8,工时汇总!$B$2:$AH$2694,21,0)&lt;8,0))))</f>
        <v>0</v>
      </c>
      <c r="X8" s="12">
        <f ca="1">IF(VLOOKUP($C8,工时汇总!$B$2:$AH$2694,22,0)&gt;15,15,IF(VLOOKUP($C8,工时汇总!$B$2:$AH$2694,22,0)&gt;10,10,IF(VLOOKUP($C8,工时汇总!$B$2:$AH$2694,22,0)&gt;=8,5,IF(VLOOKUP($C8,工时汇总!$B$2:$AH$2694,22,0)&lt;8,0))))</f>
        <v>10</v>
      </c>
      <c r="Y8" s="12">
        <f ca="1">IF(VLOOKUP($C8,工时汇总!$B$2:$AH$2694,23,0)&gt;15,15,IF(VLOOKUP($C8,工时汇总!$B$2:$AH$2694,23,0)&gt;10,10,IF(VLOOKUP($C8,工时汇总!$B$2:$AH$2694,23,0)&gt;=8,5,IF(VLOOKUP($C8,工时汇总!$B$2:$AH$2694,23,0)&lt;8,0))))</f>
        <v>10</v>
      </c>
      <c r="Z8" s="12">
        <f ca="1">IF(VLOOKUP($C8,工时汇总!$B$2:$AH$2694,24,0)&gt;15,15,IF(VLOOKUP($C8,工时汇总!$B$2:$AH$2694,24,0)&gt;10,10,IF(VLOOKUP($C8,工时汇总!$B$2:$AH$2694,24,0)&gt;=8,5,IF(VLOOKUP($C8,工时汇总!$B$2:$AH$2694,24,0)&lt;8,0))))</f>
        <v>10</v>
      </c>
      <c r="AA8" s="12">
        <f ca="1">IF(VLOOKUP($C8,工时汇总!$B$2:$AH$2694,25,0)&gt;15,15,IF(VLOOKUP($C8,工时汇总!$B$2:$AH$2694,25,0)&gt;10,10,IF(VLOOKUP($C8,工时汇总!$B$2:$AH$2694,25,0)&gt;=8,5,IF(VLOOKUP($C8,工时汇总!$B$2:$AH$2694,25,0)&lt;8,0))))</f>
        <v>10</v>
      </c>
      <c r="AB8" s="12">
        <f ca="1">IF(VLOOKUP($C8,工时汇总!$B$2:$AH$2694,26,0)&gt;15,15,IF(VLOOKUP($C8,工时汇总!$B$2:$AH$2694,26,0)&gt;10,10,IF(VLOOKUP($C8,工时汇总!$B$2:$AH$2694,26,0)&gt;=8,5,IF(VLOOKUP($C8,工时汇总!$B$2:$AH$2694,26,0)&lt;8,0))))</f>
        <v>10</v>
      </c>
      <c r="AC8" s="12">
        <f ca="1">IF(VLOOKUP($C8,工时汇总!$B$2:$AH$2694,27,0)&gt;15,15,IF(VLOOKUP($C8,工时汇总!$B$2:$AH$2694,27,0)&gt;10,10,IF(VLOOKUP($C8,工时汇总!$B$2:$AH$2694,27,0)&gt;=8,5,IF(VLOOKUP($C8,工时汇总!$B$2:$AH$2694,27,0)&lt;8,0))))</f>
        <v>10</v>
      </c>
      <c r="AD8" s="12">
        <f ca="1">IF(VLOOKUP($C8,工时汇总!$B$2:$AH$2694,28,0)&gt;15,15,IF(VLOOKUP($C8,工时汇总!$B$2:$AH$2694,28,0)&gt;10,10,IF(VLOOKUP($C8,工时汇总!$B$2:$AH$2694,28,0)&gt;=8,5,IF(VLOOKUP($C8,工时汇总!$B$2:$AH$2694,28,0)&lt;8,0))))</f>
        <v>5</v>
      </c>
      <c r="AE8" s="12">
        <f ca="1">IF(VLOOKUP($C8,工时汇总!$B$2:$AH$2694,29,0)&gt;15,15,IF(VLOOKUP($C8,工时汇总!$B$2:$AH$2694,29,0)&gt;10,10,IF(VLOOKUP($C8,工时汇总!$B$2:$AH$2694,29,0)&gt;=8,5,IF(VLOOKUP($C8,工时汇总!$B$2:$AH$2694,29,0)&lt;8,0))))</f>
        <v>10</v>
      </c>
      <c r="AF8" s="12">
        <f ca="1">IF(VLOOKUP($C8,工时汇总!$B$2:$AH$2694,30,0)&gt;15,15,IF(VLOOKUP($C8,工时汇总!$B$2:$AH$2694,30,0)&gt;10,10,IF(VLOOKUP($C8,工时汇总!$B$2:$AH$2694,30,0)&gt;=8,5,IF(VLOOKUP($C8,工时汇总!$B$2:$AH$2694,30,0)&lt;8,0))))</f>
        <v>10</v>
      </c>
      <c r="AG8" s="12">
        <f ca="1">IF(VLOOKUP($C8,工时汇总!$B$2:$AH$2694,31,0)&gt;15,15,IF(VLOOKUP($C8,工时汇总!$B$2:$AH$2694,31,0)&gt;10,10,IF(VLOOKUP($C8,工时汇总!$B$2:$AH$2694,31,0)&gt;=8,5,IF(VLOOKUP($C8,工时汇总!$B$2:$AH$2694,31,0)&lt;8,0))))</f>
        <v>10</v>
      </c>
      <c r="AH8" s="12">
        <f ca="1">IF(VLOOKUP($C8,工时汇总!$B$2:$AH$2694,32,0)&gt;15,15,IF(VLOOKUP($C8,工时汇总!$B$2:$AH$2694,32,0)&gt;10,10,IF(VLOOKUP($C8,工时汇总!$B$2:$AH$2694,32,0)&gt;=8,5,IF(VLOOKUP($C8,工时汇总!$B$2:$AH$2694,32,0)&lt;8,0))))</f>
        <v>10</v>
      </c>
      <c r="AI8" s="12">
        <f ca="1">IF(VLOOKUP($C8,工时汇总!$B$2:$AH$2694,33,0)&gt;15,15,IF(VLOOKUP($C8,工时汇总!$B$2:$AH$2694,33,0)&gt;10,10,IF(VLOOKUP($C8,工时汇总!$B$2:$AH$2694,33,0)&gt;=8,5,IF(VLOOKUP($C8,工时汇总!$B$2:$AH$2694,33,0)&lt;8,0))))</f>
        <v>0</v>
      </c>
    </row>
    <row r="9" customHeight="1" spans="1:35">
      <c r="A9" s="42" t="s">
        <v>451</v>
      </c>
      <c r="B9" s="11" t="s">
        <v>458</v>
      </c>
      <c r="C9" s="11" t="s">
        <v>31</v>
      </c>
      <c r="D9" s="43">
        <f ca="1" t="shared" si="0"/>
        <v>275</v>
      </c>
      <c r="E9" s="12">
        <f ca="1">IF(VLOOKUP($C9,工时汇总!$B$2:$AH$2694,3,0)&gt;15,15,IF(VLOOKUP($C9,工时汇总!$B$2:$AH$2694,3,0)&gt;10,10,IF(VLOOKUP($C9,工时汇总!$B$2:$AH$2694,3,0)&gt;=8,5,IF(VLOOKUP($C9,工时汇总!$B$2:$AH$2694,3,0)&lt;8,0))))</f>
        <v>10</v>
      </c>
      <c r="F9" s="12">
        <f ca="1">IF(VLOOKUP($C9,工时汇总!$B$2:$AH$2694,4,0)&gt;15,15,IF(VLOOKUP($C9,工时汇总!$B$2:$AH$2694,4,0)&gt;10,10,IF(VLOOKUP($C9,工时汇总!$B$2:$AH$2694,4,0)&gt;=8,5,IF(VLOOKUP($C9,工时汇总!$B$2:$AH$2694,4,0)&lt;8,0))))</f>
        <v>10</v>
      </c>
      <c r="G9" s="12">
        <f ca="1">IF(VLOOKUP($C9,工时汇总!$B$2:$AH$2694,5,0)&gt;15,15,IF(VLOOKUP($C9,工时汇总!$B$2:$AH$2694,5,0)&gt;10,10,IF(VLOOKUP($C9,工时汇总!$B$2:$AH$2694,5,0)&gt;=8,5,IF(VLOOKUP($C9,工时汇总!$B$2:$AH$2694,5,0)&lt;8,0))))</f>
        <v>10</v>
      </c>
      <c r="H9" s="12">
        <f ca="1">IF(VLOOKUP($C9,工时汇总!$B$2:$AH$2694,6,0)&gt;15,15,IF(VLOOKUP($C9,工时汇总!$B$2:$AH$2694,6,0)&gt;10,10,IF(VLOOKUP($C9,工时汇总!$B$2:$AH$2694,6,0)&gt;=8,5,IF(VLOOKUP($C9,工时汇总!$B$2:$AH$2694,6,0)&lt;8,0))))</f>
        <v>10</v>
      </c>
      <c r="I9" s="12">
        <f ca="1">IF(VLOOKUP($C9,工时汇总!$B$2:$AH$2694,7,0)&gt;15,15,IF(VLOOKUP($C9,工时汇总!$B$2:$AH$2694,7,0)&gt;10,10,IF(VLOOKUP($C9,工时汇总!$B$2:$AH$2694,7,0)&gt;=8,5,IF(VLOOKUP($C9,工时汇总!$B$2:$AH$2694,7,0)&lt;8,0))))</f>
        <v>5</v>
      </c>
      <c r="J9" s="12">
        <f ca="1">IF(VLOOKUP($C9,工时汇总!$B$2:$AH$2694,8,0)&gt;15,15,IF(VLOOKUP($C9,工时汇总!$B$2:$AH$2694,8,0)&gt;10,10,IF(VLOOKUP($C9,工时汇总!$B$2:$AH$2694,8,0)&gt;=8,5,IF(VLOOKUP($C9,工时汇总!$B$2:$AH$2694,8,0)&lt;8,0))))</f>
        <v>10</v>
      </c>
      <c r="K9" s="12">
        <f ca="1">IF(VLOOKUP($C9,工时汇总!$B$2:$AH$2694,9,0)&gt;15,15,IF(VLOOKUP($C9,工时汇总!$B$2:$AH$2694,9,0)&gt;10,10,IF(VLOOKUP($C9,工时汇总!$B$2:$AH$2694,9,0)&gt;=8,5,IF(VLOOKUP($C9,工时汇总!$B$2:$AH$2694,9,0)&lt;8,0))))</f>
        <v>10</v>
      </c>
      <c r="L9" s="12">
        <f ca="1">IF(VLOOKUP($C9,工时汇总!$B$2:$AH$2694,10,0)&gt;15,15,IF(VLOOKUP($C9,工时汇总!$B$2:$AH$2694,10,0)&gt;10,10,IF(VLOOKUP($C9,工时汇总!$B$2:$AH$2694,10,0)&gt;=8,5,IF(VLOOKUP($C9,工时汇总!$B$2:$AH$2694,10,0)&lt;8,0))))</f>
        <v>10</v>
      </c>
      <c r="M9" s="12">
        <f ca="1">IF(VLOOKUP($C9,工时汇总!$B$2:$AH$2694,11,0)&gt;15,15,IF(VLOOKUP($C9,工时汇总!$B$2:$AH$2694,11,0)&gt;10,10,IF(VLOOKUP($C9,工时汇总!$B$2:$AH$2694,11,0)&gt;=8,5,IF(VLOOKUP($C9,工时汇总!$B$2:$AH$2694,11,0)&lt;8,0))))</f>
        <v>10</v>
      </c>
      <c r="N9" s="12">
        <f ca="1">IF(VLOOKUP($C9,工时汇总!$B$2:$AH$2694,12,0)&gt;15,15,IF(VLOOKUP($C9,工时汇总!$B$2:$AH$2694,12,0)&gt;10,10,IF(VLOOKUP($C9,工时汇总!$B$2:$AH$2694,12,0)&gt;=8,5,IF(VLOOKUP($C9,工时汇总!$B$2:$AH$2694,12,0)&lt;8,0))))</f>
        <v>10</v>
      </c>
      <c r="O9" s="12">
        <f ca="1">IF(VLOOKUP($C9,工时汇总!$B$2:$AH$2694,13,0)&gt;15,15,IF(VLOOKUP($C9,工时汇总!$B$2:$AH$2694,13,0)&gt;10,10,IF(VLOOKUP($C9,工时汇总!$B$2:$AH$2694,13,0)&gt;=8,5,IF(VLOOKUP($C9,工时汇总!$B$2:$AH$2694,13,0)&lt;8,0))))</f>
        <v>10</v>
      </c>
      <c r="P9" s="12">
        <f ca="1">IF(VLOOKUP($C9,工时汇总!$B$2:$AH$2694,14,0)&gt;15,15,IF(VLOOKUP($C9,工时汇总!$B$2:$AH$2694,14,0)&gt;10,10,IF(VLOOKUP($C9,工时汇总!$B$2:$AH$2694,14,0)&gt;=8,5,IF(VLOOKUP($C9,工时汇总!$B$2:$AH$2694,14,0)&lt;8,0))))</f>
        <v>5</v>
      </c>
      <c r="Q9" s="12">
        <f ca="1">IF(VLOOKUP($C9,工时汇总!$B$2:$AH$2694,15,0)&gt;15,15,IF(VLOOKUP($C9,工时汇总!$B$2:$AH$2694,15,0)&gt;10,10,IF(VLOOKUP($C9,工时汇总!$B$2:$AH$2694,15,0)&gt;=8,5,IF(VLOOKUP($C9,工时汇总!$B$2:$AH$2694,15,0)&lt;8,0))))</f>
        <v>10</v>
      </c>
      <c r="R9" s="12">
        <f ca="1">IF(VLOOKUP($C9,工时汇总!$B$2:$AH$2694,16,0)&gt;15,15,IF(VLOOKUP($C9,工时汇总!$B$2:$AH$2694,16,0)&gt;10,10,IF(VLOOKUP($C9,工时汇总!$B$2:$AH$2694,16,0)&gt;=8,5,IF(VLOOKUP($C9,工时汇总!$B$2:$AH$2694,16,0)&lt;8,0))))</f>
        <v>10</v>
      </c>
      <c r="S9" s="12">
        <f ca="1">IF(VLOOKUP($C9,工时汇总!$B$2:$AH$2694,17,0)&gt;15,15,IF(VLOOKUP($C9,工时汇总!$B$2:$AH$2694,17,0)&gt;10,10,IF(VLOOKUP($C9,工时汇总!$B$2:$AH$2694,17,0)&gt;=8,5,IF(VLOOKUP($C9,工时汇总!$B$2:$AH$2694,17,0)&lt;8,0))))</f>
        <v>10</v>
      </c>
      <c r="T9" s="12">
        <f ca="1">IF(VLOOKUP($C9,工时汇总!$B$2:$AH$2694,18,0)&gt;15,15,IF(VLOOKUP($C9,工时汇总!$B$2:$AH$2694,18,0)&gt;10,10,IF(VLOOKUP($C9,工时汇总!$B$2:$AH$2694,18,0)&gt;=8,5,IF(VLOOKUP($C9,工时汇总!$B$2:$AH$2694,18,0)&lt;8,0))))</f>
        <v>10</v>
      </c>
      <c r="U9" s="12">
        <f ca="1">IF(VLOOKUP($C9,工时汇总!$B$2:$AH$2694,19,0)&gt;15,15,IF(VLOOKUP($C9,工时汇总!$B$2:$AH$2694,19,0)&gt;10,10,IF(VLOOKUP($C9,工时汇总!$B$2:$AH$2694,19,0)&gt;=8,5,IF(VLOOKUP($C9,工时汇总!$B$2:$AH$2694,19,0)&lt;8,0))))</f>
        <v>10</v>
      </c>
      <c r="V9" s="12">
        <f ca="1">IF(VLOOKUP($C9,工时汇总!$B$2:$AH$2694,20,0)&gt;15,15,IF(VLOOKUP($C9,工时汇总!$B$2:$AH$2694,20,0)&gt;10,10,IF(VLOOKUP($C9,工时汇总!$B$2:$AH$2694,20,0)&gt;=8,5,IF(VLOOKUP($C9,工时汇总!$B$2:$AH$2694,20,0)&lt;8,0))))</f>
        <v>10</v>
      </c>
      <c r="W9" s="12">
        <f ca="1">IF(VLOOKUP($C9,工时汇总!$B$2:$AH$2694,21,0)&gt;15,15,IF(VLOOKUP($C9,工时汇总!$B$2:$AH$2694,21,0)&gt;10,10,IF(VLOOKUP($C9,工时汇总!$B$2:$AH$2694,21,0)&gt;=8,5,IF(VLOOKUP($C9,工时汇总!$B$2:$AH$2694,21,0)&lt;8,0))))</f>
        <v>0</v>
      </c>
      <c r="X9" s="12">
        <f ca="1">IF(VLOOKUP($C9,工时汇总!$B$2:$AH$2694,22,0)&gt;15,15,IF(VLOOKUP($C9,工时汇总!$B$2:$AH$2694,22,0)&gt;10,10,IF(VLOOKUP($C9,工时汇总!$B$2:$AH$2694,22,0)&gt;=8,5,IF(VLOOKUP($C9,工时汇总!$B$2:$AH$2694,22,0)&lt;8,0))))</f>
        <v>10</v>
      </c>
      <c r="Y9" s="12">
        <f ca="1">IF(VLOOKUP($C9,工时汇总!$B$2:$AH$2694,23,0)&gt;15,15,IF(VLOOKUP($C9,工时汇总!$B$2:$AH$2694,23,0)&gt;10,10,IF(VLOOKUP($C9,工时汇总!$B$2:$AH$2694,23,0)&gt;=8,5,IF(VLOOKUP($C9,工时汇总!$B$2:$AH$2694,23,0)&lt;8,0))))</f>
        <v>10</v>
      </c>
      <c r="Z9" s="12">
        <f ca="1">IF(VLOOKUP($C9,工时汇总!$B$2:$AH$2694,24,0)&gt;15,15,IF(VLOOKUP($C9,工时汇总!$B$2:$AH$2694,24,0)&gt;10,10,IF(VLOOKUP($C9,工时汇总!$B$2:$AH$2694,24,0)&gt;=8,5,IF(VLOOKUP($C9,工时汇总!$B$2:$AH$2694,24,0)&lt;8,0))))</f>
        <v>10</v>
      </c>
      <c r="AA9" s="12">
        <f ca="1">IF(VLOOKUP($C9,工时汇总!$B$2:$AH$2694,25,0)&gt;15,15,IF(VLOOKUP($C9,工时汇总!$B$2:$AH$2694,25,0)&gt;10,10,IF(VLOOKUP($C9,工时汇总!$B$2:$AH$2694,25,0)&gt;=8,5,IF(VLOOKUP($C9,工时汇总!$B$2:$AH$2694,25,0)&lt;8,0))))</f>
        <v>10</v>
      </c>
      <c r="AB9" s="12">
        <f ca="1">IF(VLOOKUP($C9,工时汇总!$B$2:$AH$2694,26,0)&gt;15,15,IF(VLOOKUP($C9,工时汇总!$B$2:$AH$2694,26,0)&gt;10,10,IF(VLOOKUP($C9,工时汇总!$B$2:$AH$2694,26,0)&gt;=8,5,IF(VLOOKUP($C9,工时汇总!$B$2:$AH$2694,26,0)&lt;8,0))))</f>
        <v>10</v>
      </c>
      <c r="AC9" s="12">
        <f ca="1">IF(VLOOKUP($C9,工时汇总!$B$2:$AH$2694,27,0)&gt;15,15,IF(VLOOKUP($C9,工时汇总!$B$2:$AH$2694,27,0)&gt;10,10,IF(VLOOKUP($C9,工时汇总!$B$2:$AH$2694,27,0)&gt;=8,5,IF(VLOOKUP($C9,工时汇总!$B$2:$AH$2694,27,0)&lt;8,0))))</f>
        <v>10</v>
      </c>
      <c r="AD9" s="12">
        <f ca="1">IF(VLOOKUP($C9,工时汇总!$B$2:$AH$2694,28,0)&gt;15,15,IF(VLOOKUP($C9,工时汇总!$B$2:$AH$2694,28,0)&gt;10,10,IF(VLOOKUP($C9,工时汇总!$B$2:$AH$2694,28,0)&gt;=8,5,IF(VLOOKUP($C9,工时汇总!$B$2:$AH$2694,28,0)&lt;8,0))))</f>
        <v>5</v>
      </c>
      <c r="AE9" s="12">
        <f ca="1">IF(VLOOKUP($C9,工时汇总!$B$2:$AH$2694,29,0)&gt;15,15,IF(VLOOKUP($C9,工时汇总!$B$2:$AH$2694,29,0)&gt;10,10,IF(VLOOKUP($C9,工时汇总!$B$2:$AH$2694,29,0)&gt;=8,5,IF(VLOOKUP($C9,工时汇总!$B$2:$AH$2694,29,0)&lt;8,0))))</f>
        <v>10</v>
      </c>
      <c r="AF9" s="12">
        <f ca="1">IF(VLOOKUP($C9,工时汇总!$B$2:$AH$2694,30,0)&gt;15,15,IF(VLOOKUP($C9,工时汇总!$B$2:$AH$2694,30,0)&gt;10,10,IF(VLOOKUP($C9,工时汇总!$B$2:$AH$2694,30,0)&gt;=8,5,IF(VLOOKUP($C9,工时汇总!$B$2:$AH$2694,30,0)&lt;8,0))))</f>
        <v>10</v>
      </c>
      <c r="AG9" s="12">
        <f ca="1">IF(VLOOKUP($C9,工时汇总!$B$2:$AH$2694,31,0)&gt;15,15,IF(VLOOKUP($C9,工时汇总!$B$2:$AH$2694,31,0)&gt;10,10,IF(VLOOKUP($C9,工时汇总!$B$2:$AH$2694,31,0)&gt;=8,5,IF(VLOOKUP($C9,工时汇总!$B$2:$AH$2694,31,0)&lt;8,0))))</f>
        <v>10</v>
      </c>
      <c r="AH9" s="12">
        <f ca="1">IF(VLOOKUP($C9,工时汇总!$B$2:$AH$2694,32,0)&gt;15,15,IF(VLOOKUP($C9,工时汇总!$B$2:$AH$2694,32,0)&gt;10,10,IF(VLOOKUP($C9,工时汇总!$B$2:$AH$2694,32,0)&gt;=8,5,IF(VLOOKUP($C9,工时汇总!$B$2:$AH$2694,32,0)&lt;8,0))))</f>
        <v>10</v>
      </c>
      <c r="AI9" s="12">
        <f ca="1">IF(VLOOKUP($C9,工时汇总!$B$2:$AH$2694,33,0)&gt;15,15,IF(VLOOKUP($C9,工时汇总!$B$2:$AH$2694,33,0)&gt;10,10,IF(VLOOKUP($C9,工时汇总!$B$2:$AH$2694,33,0)&gt;=8,5,IF(VLOOKUP($C9,工时汇总!$B$2:$AH$2694,33,0)&lt;8,0))))</f>
        <v>0</v>
      </c>
    </row>
    <row r="10" customHeight="1" spans="1:35">
      <c r="A10" s="42" t="s">
        <v>451</v>
      </c>
      <c r="B10" s="11" t="s">
        <v>5</v>
      </c>
      <c r="C10" s="11" t="s">
        <v>459</v>
      </c>
      <c r="D10" s="43">
        <f ca="1" t="shared" si="0"/>
        <v>260</v>
      </c>
      <c r="E10" s="12">
        <f ca="1">IF(VLOOKUP($C10,工时汇总!$B$2:$AH$2694,3,0)&gt;15,15,IF(VLOOKUP($C10,工时汇总!$B$2:$AH$2694,3,0)&gt;10,10,IF(VLOOKUP($C10,工时汇总!$B$2:$AH$2694,3,0)&gt;=8,5,IF(VLOOKUP($C10,工时汇总!$B$2:$AH$2694,3,0)&lt;8,0))))</f>
        <v>10</v>
      </c>
      <c r="F10" s="12">
        <f ca="1">IF(VLOOKUP($C10,工时汇总!$B$2:$AH$2694,4,0)&gt;15,15,IF(VLOOKUP($C10,工时汇总!$B$2:$AH$2694,4,0)&gt;10,10,IF(VLOOKUP($C10,工时汇总!$B$2:$AH$2694,4,0)&gt;=8,5,IF(VLOOKUP($C10,工时汇总!$B$2:$AH$2694,4,0)&lt;8,0))))</f>
        <v>10</v>
      </c>
      <c r="G10" s="12">
        <f ca="1">IF(VLOOKUP($C10,工时汇总!$B$2:$AH$2694,5,0)&gt;15,15,IF(VLOOKUP($C10,工时汇总!$B$2:$AH$2694,5,0)&gt;10,10,IF(VLOOKUP($C10,工时汇总!$B$2:$AH$2694,5,0)&gt;=8,5,IF(VLOOKUP($C10,工时汇总!$B$2:$AH$2694,5,0)&lt;8,0))))</f>
        <v>0</v>
      </c>
      <c r="H10" s="12">
        <f ca="1">IF(VLOOKUP($C10,工时汇总!$B$2:$AH$2694,6,0)&gt;15,15,IF(VLOOKUP($C10,工时汇总!$B$2:$AH$2694,6,0)&gt;10,10,IF(VLOOKUP($C10,工时汇总!$B$2:$AH$2694,6,0)&gt;=8,5,IF(VLOOKUP($C10,工时汇总!$B$2:$AH$2694,6,0)&lt;8,0))))</f>
        <v>10</v>
      </c>
      <c r="I10" s="12">
        <f ca="1">IF(VLOOKUP($C10,工时汇总!$B$2:$AH$2694,7,0)&gt;15,15,IF(VLOOKUP($C10,工时汇总!$B$2:$AH$2694,7,0)&gt;10,10,IF(VLOOKUP($C10,工时汇总!$B$2:$AH$2694,7,0)&gt;=8,5,IF(VLOOKUP($C10,工时汇总!$B$2:$AH$2694,7,0)&lt;8,0))))</f>
        <v>5</v>
      </c>
      <c r="J10" s="12">
        <f ca="1">IF(VLOOKUP($C10,工时汇总!$B$2:$AH$2694,8,0)&gt;15,15,IF(VLOOKUP($C10,工时汇总!$B$2:$AH$2694,8,0)&gt;10,10,IF(VLOOKUP($C10,工时汇总!$B$2:$AH$2694,8,0)&gt;=8,5,IF(VLOOKUP($C10,工时汇总!$B$2:$AH$2694,8,0)&lt;8,0))))</f>
        <v>10</v>
      </c>
      <c r="K10" s="12">
        <f ca="1">IF(VLOOKUP($C10,工时汇总!$B$2:$AH$2694,9,0)&gt;15,15,IF(VLOOKUP($C10,工时汇总!$B$2:$AH$2694,9,0)&gt;10,10,IF(VLOOKUP($C10,工时汇总!$B$2:$AH$2694,9,0)&gt;=8,5,IF(VLOOKUP($C10,工时汇总!$B$2:$AH$2694,9,0)&lt;8,0))))</f>
        <v>10</v>
      </c>
      <c r="L10" s="12">
        <f ca="1">IF(VLOOKUP($C10,工时汇总!$B$2:$AH$2694,10,0)&gt;15,15,IF(VLOOKUP($C10,工时汇总!$B$2:$AH$2694,10,0)&gt;10,10,IF(VLOOKUP($C10,工时汇总!$B$2:$AH$2694,10,0)&gt;=8,5,IF(VLOOKUP($C10,工时汇总!$B$2:$AH$2694,10,0)&lt;8,0))))</f>
        <v>10</v>
      </c>
      <c r="M10" s="12">
        <f ca="1">IF(VLOOKUP($C10,工时汇总!$B$2:$AH$2694,11,0)&gt;15,15,IF(VLOOKUP($C10,工时汇总!$B$2:$AH$2694,11,0)&gt;10,10,IF(VLOOKUP($C10,工时汇总!$B$2:$AH$2694,11,0)&gt;=8,5,IF(VLOOKUP($C10,工时汇总!$B$2:$AH$2694,11,0)&lt;8,0))))</f>
        <v>10</v>
      </c>
      <c r="N10" s="12">
        <f ca="1">IF(VLOOKUP($C10,工时汇总!$B$2:$AH$2694,12,0)&gt;15,15,IF(VLOOKUP($C10,工时汇总!$B$2:$AH$2694,12,0)&gt;10,10,IF(VLOOKUP($C10,工时汇总!$B$2:$AH$2694,12,0)&gt;=8,5,IF(VLOOKUP($C10,工时汇总!$B$2:$AH$2694,12,0)&lt;8,0))))</f>
        <v>10</v>
      </c>
      <c r="O10" s="12">
        <f ca="1">IF(VLOOKUP($C10,工时汇总!$B$2:$AH$2694,13,0)&gt;15,15,IF(VLOOKUP($C10,工时汇总!$B$2:$AH$2694,13,0)&gt;10,10,IF(VLOOKUP($C10,工时汇总!$B$2:$AH$2694,13,0)&gt;=8,5,IF(VLOOKUP($C10,工时汇总!$B$2:$AH$2694,13,0)&lt;8,0))))</f>
        <v>10</v>
      </c>
      <c r="P10" s="12">
        <f ca="1">IF(VLOOKUP($C10,工时汇总!$B$2:$AH$2694,14,0)&gt;15,15,IF(VLOOKUP($C10,工时汇总!$B$2:$AH$2694,14,0)&gt;10,10,IF(VLOOKUP($C10,工时汇总!$B$2:$AH$2694,14,0)&gt;=8,5,IF(VLOOKUP($C10,工时汇总!$B$2:$AH$2694,14,0)&lt;8,0))))</f>
        <v>5</v>
      </c>
      <c r="Q10" s="12">
        <f ca="1">IF(VLOOKUP($C10,工时汇总!$B$2:$AH$2694,15,0)&gt;15,15,IF(VLOOKUP($C10,工时汇总!$B$2:$AH$2694,15,0)&gt;10,10,IF(VLOOKUP($C10,工时汇总!$B$2:$AH$2694,15,0)&gt;=8,5,IF(VLOOKUP($C10,工时汇总!$B$2:$AH$2694,15,0)&lt;8,0))))</f>
        <v>10</v>
      </c>
      <c r="R10" s="12">
        <f ca="1">IF(VLOOKUP($C10,工时汇总!$B$2:$AH$2694,16,0)&gt;15,15,IF(VLOOKUP($C10,工时汇总!$B$2:$AH$2694,16,0)&gt;10,10,IF(VLOOKUP($C10,工时汇总!$B$2:$AH$2694,16,0)&gt;=8,5,IF(VLOOKUP($C10,工时汇总!$B$2:$AH$2694,16,0)&lt;8,0))))</f>
        <v>10</v>
      </c>
      <c r="S10" s="12">
        <f ca="1">IF(VLOOKUP($C10,工时汇总!$B$2:$AH$2694,17,0)&gt;15,15,IF(VLOOKUP($C10,工时汇总!$B$2:$AH$2694,17,0)&gt;10,10,IF(VLOOKUP($C10,工时汇总!$B$2:$AH$2694,17,0)&gt;=8,5,IF(VLOOKUP($C10,工时汇总!$B$2:$AH$2694,17,0)&lt;8,0))))</f>
        <v>10</v>
      </c>
      <c r="T10" s="12">
        <f ca="1">IF(VLOOKUP($C10,工时汇总!$B$2:$AH$2694,18,0)&gt;15,15,IF(VLOOKUP($C10,工时汇总!$B$2:$AH$2694,18,0)&gt;10,10,IF(VLOOKUP($C10,工时汇总!$B$2:$AH$2694,18,0)&gt;=8,5,IF(VLOOKUP($C10,工时汇总!$B$2:$AH$2694,18,0)&lt;8,0))))</f>
        <v>10</v>
      </c>
      <c r="U10" s="12">
        <f ca="1">IF(VLOOKUP($C10,工时汇总!$B$2:$AH$2694,19,0)&gt;15,15,IF(VLOOKUP($C10,工时汇总!$B$2:$AH$2694,19,0)&gt;10,10,IF(VLOOKUP($C10,工时汇总!$B$2:$AH$2694,19,0)&gt;=8,5,IF(VLOOKUP($C10,工时汇总!$B$2:$AH$2694,19,0)&lt;8,0))))</f>
        <v>10</v>
      </c>
      <c r="V10" s="12">
        <f ca="1">IF(VLOOKUP($C10,工时汇总!$B$2:$AH$2694,20,0)&gt;15,15,IF(VLOOKUP($C10,工时汇总!$B$2:$AH$2694,20,0)&gt;10,10,IF(VLOOKUP($C10,工时汇总!$B$2:$AH$2694,20,0)&gt;=8,5,IF(VLOOKUP($C10,工时汇总!$B$2:$AH$2694,20,0)&lt;8,0))))</f>
        <v>10</v>
      </c>
      <c r="W10" s="12">
        <f ca="1">IF(VLOOKUP($C10,工时汇总!$B$2:$AH$2694,21,0)&gt;15,15,IF(VLOOKUP($C10,工时汇总!$B$2:$AH$2694,21,0)&gt;10,10,IF(VLOOKUP($C10,工时汇总!$B$2:$AH$2694,21,0)&gt;=8,5,IF(VLOOKUP($C10,工时汇总!$B$2:$AH$2694,21,0)&lt;8,0))))</f>
        <v>0</v>
      </c>
      <c r="X10" s="12">
        <f ca="1">IF(VLOOKUP($C10,工时汇总!$B$2:$AH$2694,22,0)&gt;15,15,IF(VLOOKUP($C10,工时汇总!$B$2:$AH$2694,22,0)&gt;10,10,IF(VLOOKUP($C10,工时汇总!$B$2:$AH$2694,22,0)&gt;=8,5,IF(VLOOKUP($C10,工时汇总!$B$2:$AH$2694,22,0)&lt;8,0))))</f>
        <v>10</v>
      </c>
      <c r="Y10" s="12">
        <f ca="1">IF(VLOOKUP($C10,工时汇总!$B$2:$AH$2694,23,0)&gt;15,15,IF(VLOOKUP($C10,工时汇总!$B$2:$AH$2694,23,0)&gt;10,10,IF(VLOOKUP($C10,工时汇总!$B$2:$AH$2694,23,0)&gt;=8,5,IF(VLOOKUP($C10,工时汇总!$B$2:$AH$2694,23,0)&lt;8,0))))</f>
        <v>10</v>
      </c>
      <c r="Z10" s="12">
        <f ca="1">IF(VLOOKUP($C10,工时汇总!$B$2:$AH$2694,24,0)&gt;15,15,IF(VLOOKUP($C10,工时汇总!$B$2:$AH$2694,24,0)&gt;10,10,IF(VLOOKUP($C10,工时汇总!$B$2:$AH$2694,24,0)&gt;=8,5,IF(VLOOKUP($C10,工时汇总!$B$2:$AH$2694,24,0)&lt;8,0))))</f>
        <v>10</v>
      </c>
      <c r="AA10" s="12">
        <f ca="1">IF(VLOOKUP($C10,工时汇总!$B$2:$AH$2694,25,0)&gt;15,15,IF(VLOOKUP($C10,工时汇总!$B$2:$AH$2694,25,0)&gt;10,10,IF(VLOOKUP($C10,工时汇总!$B$2:$AH$2694,25,0)&gt;=8,5,IF(VLOOKUP($C10,工时汇总!$B$2:$AH$2694,25,0)&lt;8,0))))</f>
        <v>10</v>
      </c>
      <c r="AB10" s="12">
        <f ca="1">IF(VLOOKUP($C10,工时汇总!$B$2:$AH$2694,26,0)&gt;15,15,IF(VLOOKUP($C10,工时汇总!$B$2:$AH$2694,26,0)&gt;10,10,IF(VLOOKUP($C10,工时汇总!$B$2:$AH$2694,26,0)&gt;=8,5,IF(VLOOKUP($C10,工时汇总!$B$2:$AH$2694,26,0)&lt;8,0))))</f>
        <v>10</v>
      </c>
      <c r="AC10" s="12">
        <f ca="1">IF(VLOOKUP($C10,工时汇总!$B$2:$AH$2694,27,0)&gt;15,15,IF(VLOOKUP($C10,工时汇总!$B$2:$AH$2694,27,0)&gt;10,10,IF(VLOOKUP($C10,工时汇总!$B$2:$AH$2694,27,0)&gt;=8,5,IF(VLOOKUP($C10,工时汇总!$B$2:$AH$2694,27,0)&lt;8,0))))</f>
        <v>10</v>
      </c>
      <c r="AD10" s="12">
        <f ca="1">IF(VLOOKUP($C10,工时汇总!$B$2:$AH$2694,28,0)&gt;15,15,IF(VLOOKUP($C10,工时汇总!$B$2:$AH$2694,28,0)&gt;10,10,IF(VLOOKUP($C10,工时汇总!$B$2:$AH$2694,28,0)&gt;=8,5,IF(VLOOKUP($C10,工时汇总!$B$2:$AH$2694,28,0)&lt;8,0))))</f>
        <v>5</v>
      </c>
      <c r="AE10" s="12">
        <f ca="1">IF(VLOOKUP($C10,工时汇总!$B$2:$AH$2694,29,0)&gt;15,15,IF(VLOOKUP($C10,工时汇总!$B$2:$AH$2694,29,0)&gt;10,10,IF(VLOOKUP($C10,工时汇总!$B$2:$AH$2694,29,0)&gt;=8,5,IF(VLOOKUP($C10,工时汇总!$B$2:$AH$2694,29,0)&lt;8,0))))</f>
        <v>10</v>
      </c>
      <c r="AF10" s="12">
        <f ca="1">IF(VLOOKUP($C10,工时汇总!$B$2:$AH$2694,30,0)&gt;15,15,IF(VLOOKUP($C10,工时汇总!$B$2:$AH$2694,30,0)&gt;10,10,IF(VLOOKUP($C10,工时汇总!$B$2:$AH$2694,30,0)&gt;=8,5,IF(VLOOKUP($C10,工时汇总!$B$2:$AH$2694,30,0)&lt;8,0))))</f>
        <v>5</v>
      </c>
      <c r="AG10" s="12">
        <f ca="1">IF(VLOOKUP($C10,工时汇总!$B$2:$AH$2694,31,0)&gt;15,15,IF(VLOOKUP($C10,工时汇总!$B$2:$AH$2694,31,0)&gt;10,10,IF(VLOOKUP($C10,工时汇总!$B$2:$AH$2694,31,0)&gt;=8,5,IF(VLOOKUP($C10,工时汇总!$B$2:$AH$2694,31,0)&lt;8,0))))</f>
        <v>10</v>
      </c>
      <c r="AH10" s="12">
        <f ca="1">IF(VLOOKUP($C10,工时汇总!$B$2:$AH$2694,32,0)&gt;15,15,IF(VLOOKUP($C10,工时汇总!$B$2:$AH$2694,32,0)&gt;10,10,IF(VLOOKUP($C10,工时汇总!$B$2:$AH$2694,32,0)&gt;=8,5,IF(VLOOKUP($C10,工时汇总!$B$2:$AH$2694,32,0)&lt;8,0))))</f>
        <v>10</v>
      </c>
      <c r="AI10" s="12">
        <f ca="1">IF(VLOOKUP($C10,工时汇总!$B$2:$AH$2694,33,0)&gt;15,15,IF(VLOOKUP($C10,工时汇总!$B$2:$AH$2694,33,0)&gt;10,10,IF(VLOOKUP($C10,工时汇总!$B$2:$AH$2694,33,0)&gt;=8,5,IF(VLOOKUP($C10,工时汇总!$B$2:$AH$2694,33,0)&lt;8,0))))</f>
        <v>0</v>
      </c>
    </row>
    <row r="11" customHeight="1" spans="1:35">
      <c r="A11" s="42" t="s">
        <v>451</v>
      </c>
      <c r="B11" s="11" t="s">
        <v>460</v>
      </c>
      <c r="C11" s="11" t="s">
        <v>33</v>
      </c>
      <c r="D11" s="43">
        <f ca="1" t="shared" si="0"/>
        <v>275</v>
      </c>
      <c r="E11" s="12">
        <f ca="1">IF(VLOOKUP($C11,工时汇总!$B$2:$AH$2694,3,0)&gt;15,15,IF(VLOOKUP($C11,工时汇总!$B$2:$AH$2694,3,0)&gt;10,10,IF(VLOOKUP($C11,工时汇总!$B$2:$AH$2694,3,0)&gt;=8,5,IF(VLOOKUP($C11,工时汇总!$B$2:$AH$2694,3,0)&lt;8,0))))</f>
        <v>10</v>
      </c>
      <c r="F11" s="12">
        <f ca="1">IF(VLOOKUP($C11,工时汇总!$B$2:$AH$2694,4,0)&gt;15,15,IF(VLOOKUP($C11,工时汇总!$B$2:$AH$2694,4,0)&gt;10,10,IF(VLOOKUP($C11,工时汇总!$B$2:$AH$2694,4,0)&gt;=8,5,IF(VLOOKUP($C11,工时汇总!$B$2:$AH$2694,4,0)&lt;8,0))))</f>
        <v>10</v>
      </c>
      <c r="G11" s="12">
        <f ca="1">IF(VLOOKUP($C11,工时汇总!$B$2:$AH$2694,5,0)&gt;15,15,IF(VLOOKUP($C11,工时汇总!$B$2:$AH$2694,5,0)&gt;10,10,IF(VLOOKUP($C11,工时汇总!$B$2:$AH$2694,5,0)&gt;=8,5,IF(VLOOKUP($C11,工时汇总!$B$2:$AH$2694,5,0)&lt;8,0))))</f>
        <v>10</v>
      </c>
      <c r="H11" s="12">
        <f ca="1">IF(VLOOKUP($C11,工时汇总!$B$2:$AH$2694,6,0)&gt;15,15,IF(VLOOKUP($C11,工时汇总!$B$2:$AH$2694,6,0)&gt;10,10,IF(VLOOKUP($C11,工时汇总!$B$2:$AH$2694,6,0)&gt;=8,5,IF(VLOOKUP($C11,工时汇总!$B$2:$AH$2694,6,0)&lt;8,0))))</f>
        <v>10</v>
      </c>
      <c r="I11" s="12">
        <f ca="1">IF(VLOOKUP($C11,工时汇总!$B$2:$AH$2694,7,0)&gt;15,15,IF(VLOOKUP($C11,工时汇总!$B$2:$AH$2694,7,0)&gt;10,10,IF(VLOOKUP($C11,工时汇总!$B$2:$AH$2694,7,0)&gt;=8,5,IF(VLOOKUP($C11,工时汇总!$B$2:$AH$2694,7,0)&lt;8,0))))</f>
        <v>5</v>
      </c>
      <c r="J11" s="12">
        <f ca="1">IF(VLOOKUP($C11,工时汇总!$B$2:$AH$2694,8,0)&gt;15,15,IF(VLOOKUP($C11,工时汇总!$B$2:$AH$2694,8,0)&gt;10,10,IF(VLOOKUP($C11,工时汇总!$B$2:$AH$2694,8,0)&gt;=8,5,IF(VLOOKUP($C11,工时汇总!$B$2:$AH$2694,8,0)&lt;8,0))))</f>
        <v>10</v>
      </c>
      <c r="K11" s="12">
        <f ca="1">IF(VLOOKUP($C11,工时汇总!$B$2:$AH$2694,9,0)&gt;15,15,IF(VLOOKUP($C11,工时汇总!$B$2:$AH$2694,9,0)&gt;10,10,IF(VLOOKUP($C11,工时汇总!$B$2:$AH$2694,9,0)&gt;=8,5,IF(VLOOKUP($C11,工时汇总!$B$2:$AH$2694,9,0)&lt;8,0))))</f>
        <v>10</v>
      </c>
      <c r="L11" s="12">
        <f ca="1">IF(VLOOKUP($C11,工时汇总!$B$2:$AH$2694,10,0)&gt;15,15,IF(VLOOKUP($C11,工时汇总!$B$2:$AH$2694,10,0)&gt;10,10,IF(VLOOKUP($C11,工时汇总!$B$2:$AH$2694,10,0)&gt;=8,5,IF(VLOOKUP($C11,工时汇总!$B$2:$AH$2694,10,0)&lt;8,0))))</f>
        <v>10</v>
      </c>
      <c r="M11" s="12">
        <f ca="1">IF(VLOOKUP($C11,工时汇总!$B$2:$AH$2694,11,0)&gt;15,15,IF(VLOOKUP($C11,工时汇总!$B$2:$AH$2694,11,0)&gt;10,10,IF(VLOOKUP($C11,工时汇总!$B$2:$AH$2694,11,0)&gt;=8,5,IF(VLOOKUP($C11,工时汇总!$B$2:$AH$2694,11,0)&lt;8,0))))</f>
        <v>10</v>
      </c>
      <c r="N11" s="12">
        <f ca="1">IF(VLOOKUP($C11,工时汇总!$B$2:$AH$2694,12,0)&gt;15,15,IF(VLOOKUP($C11,工时汇总!$B$2:$AH$2694,12,0)&gt;10,10,IF(VLOOKUP($C11,工时汇总!$B$2:$AH$2694,12,0)&gt;=8,5,IF(VLOOKUP($C11,工时汇总!$B$2:$AH$2694,12,0)&lt;8,0))))</f>
        <v>10</v>
      </c>
      <c r="O11" s="12">
        <f ca="1">IF(VLOOKUP($C11,工时汇总!$B$2:$AH$2694,13,0)&gt;15,15,IF(VLOOKUP($C11,工时汇总!$B$2:$AH$2694,13,0)&gt;10,10,IF(VLOOKUP($C11,工时汇总!$B$2:$AH$2694,13,0)&gt;=8,5,IF(VLOOKUP($C11,工时汇总!$B$2:$AH$2694,13,0)&lt;8,0))))</f>
        <v>10</v>
      </c>
      <c r="P11" s="12">
        <f ca="1">IF(VLOOKUP($C11,工时汇总!$B$2:$AH$2694,14,0)&gt;15,15,IF(VLOOKUP($C11,工时汇总!$B$2:$AH$2694,14,0)&gt;10,10,IF(VLOOKUP($C11,工时汇总!$B$2:$AH$2694,14,0)&gt;=8,5,IF(VLOOKUP($C11,工时汇总!$B$2:$AH$2694,14,0)&lt;8,0))))</f>
        <v>5</v>
      </c>
      <c r="Q11" s="12">
        <f ca="1">IF(VLOOKUP($C11,工时汇总!$B$2:$AH$2694,15,0)&gt;15,15,IF(VLOOKUP($C11,工时汇总!$B$2:$AH$2694,15,0)&gt;10,10,IF(VLOOKUP($C11,工时汇总!$B$2:$AH$2694,15,0)&gt;=8,5,IF(VLOOKUP($C11,工时汇总!$B$2:$AH$2694,15,0)&lt;8,0))))</f>
        <v>10</v>
      </c>
      <c r="R11" s="12">
        <f ca="1">IF(VLOOKUP($C11,工时汇总!$B$2:$AH$2694,16,0)&gt;15,15,IF(VLOOKUP($C11,工时汇总!$B$2:$AH$2694,16,0)&gt;10,10,IF(VLOOKUP($C11,工时汇总!$B$2:$AH$2694,16,0)&gt;=8,5,IF(VLOOKUP($C11,工时汇总!$B$2:$AH$2694,16,0)&lt;8,0))))</f>
        <v>10</v>
      </c>
      <c r="S11" s="12">
        <f ca="1">IF(VLOOKUP($C11,工时汇总!$B$2:$AH$2694,17,0)&gt;15,15,IF(VLOOKUP($C11,工时汇总!$B$2:$AH$2694,17,0)&gt;10,10,IF(VLOOKUP($C11,工时汇总!$B$2:$AH$2694,17,0)&gt;=8,5,IF(VLOOKUP($C11,工时汇总!$B$2:$AH$2694,17,0)&lt;8,0))))</f>
        <v>10</v>
      </c>
      <c r="T11" s="12">
        <f ca="1">IF(VLOOKUP($C11,工时汇总!$B$2:$AH$2694,18,0)&gt;15,15,IF(VLOOKUP($C11,工时汇总!$B$2:$AH$2694,18,0)&gt;10,10,IF(VLOOKUP($C11,工时汇总!$B$2:$AH$2694,18,0)&gt;=8,5,IF(VLOOKUP($C11,工时汇总!$B$2:$AH$2694,18,0)&lt;8,0))))</f>
        <v>10</v>
      </c>
      <c r="U11" s="12">
        <f ca="1">IF(VLOOKUP($C11,工时汇总!$B$2:$AH$2694,19,0)&gt;15,15,IF(VLOOKUP($C11,工时汇总!$B$2:$AH$2694,19,0)&gt;10,10,IF(VLOOKUP($C11,工时汇总!$B$2:$AH$2694,19,0)&gt;=8,5,IF(VLOOKUP($C11,工时汇总!$B$2:$AH$2694,19,0)&lt;8,0))))</f>
        <v>10</v>
      </c>
      <c r="V11" s="12">
        <f ca="1">IF(VLOOKUP($C11,工时汇总!$B$2:$AH$2694,20,0)&gt;15,15,IF(VLOOKUP($C11,工时汇总!$B$2:$AH$2694,20,0)&gt;10,10,IF(VLOOKUP($C11,工时汇总!$B$2:$AH$2694,20,0)&gt;=8,5,IF(VLOOKUP($C11,工时汇总!$B$2:$AH$2694,20,0)&lt;8,0))))</f>
        <v>10</v>
      </c>
      <c r="W11" s="12">
        <f ca="1">IF(VLOOKUP($C11,工时汇总!$B$2:$AH$2694,21,0)&gt;15,15,IF(VLOOKUP($C11,工时汇总!$B$2:$AH$2694,21,0)&gt;10,10,IF(VLOOKUP($C11,工时汇总!$B$2:$AH$2694,21,0)&gt;=8,5,IF(VLOOKUP($C11,工时汇总!$B$2:$AH$2694,21,0)&lt;8,0))))</f>
        <v>0</v>
      </c>
      <c r="X11" s="12">
        <f ca="1">IF(VLOOKUP($C11,工时汇总!$B$2:$AH$2694,22,0)&gt;15,15,IF(VLOOKUP($C11,工时汇总!$B$2:$AH$2694,22,0)&gt;10,10,IF(VLOOKUP($C11,工时汇总!$B$2:$AH$2694,22,0)&gt;=8,5,IF(VLOOKUP($C11,工时汇总!$B$2:$AH$2694,22,0)&lt;8,0))))</f>
        <v>10</v>
      </c>
      <c r="Y11" s="12">
        <f ca="1">IF(VLOOKUP($C11,工时汇总!$B$2:$AH$2694,23,0)&gt;15,15,IF(VLOOKUP($C11,工时汇总!$B$2:$AH$2694,23,0)&gt;10,10,IF(VLOOKUP($C11,工时汇总!$B$2:$AH$2694,23,0)&gt;=8,5,IF(VLOOKUP($C11,工时汇总!$B$2:$AH$2694,23,0)&lt;8,0))))</f>
        <v>10</v>
      </c>
      <c r="Z11" s="12">
        <f ca="1">IF(VLOOKUP($C11,工时汇总!$B$2:$AH$2694,24,0)&gt;15,15,IF(VLOOKUP($C11,工时汇总!$B$2:$AH$2694,24,0)&gt;10,10,IF(VLOOKUP($C11,工时汇总!$B$2:$AH$2694,24,0)&gt;=8,5,IF(VLOOKUP($C11,工时汇总!$B$2:$AH$2694,24,0)&lt;8,0))))</f>
        <v>10</v>
      </c>
      <c r="AA11" s="12">
        <f ca="1">IF(VLOOKUP($C11,工时汇总!$B$2:$AH$2694,25,0)&gt;15,15,IF(VLOOKUP($C11,工时汇总!$B$2:$AH$2694,25,0)&gt;10,10,IF(VLOOKUP($C11,工时汇总!$B$2:$AH$2694,25,0)&gt;=8,5,IF(VLOOKUP($C11,工时汇总!$B$2:$AH$2694,25,0)&lt;8,0))))</f>
        <v>10</v>
      </c>
      <c r="AB11" s="12">
        <f ca="1">IF(VLOOKUP($C11,工时汇总!$B$2:$AH$2694,26,0)&gt;15,15,IF(VLOOKUP($C11,工时汇总!$B$2:$AH$2694,26,0)&gt;10,10,IF(VLOOKUP($C11,工时汇总!$B$2:$AH$2694,26,0)&gt;=8,5,IF(VLOOKUP($C11,工时汇总!$B$2:$AH$2694,26,0)&lt;8,0))))</f>
        <v>10</v>
      </c>
      <c r="AC11" s="12">
        <f ca="1">IF(VLOOKUP($C11,工时汇总!$B$2:$AH$2694,27,0)&gt;15,15,IF(VLOOKUP($C11,工时汇总!$B$2:$AH$2694,27,0)&gt;10,10,IF(VLOOKUP($C11,工时汇总!$B$2:$AH$2694,27,0)&gt;=8,5,IF(VLOOKUP($C11,工时汇总!$B$2:$AH$2694,27,0)&lt;8,0))))</f>
        <v>10</v>
      </c>
      <c r="AD11" s="12">
        <f ca="1">IF(VLOOKUP($C11,工时汇总!$B$2:$AH$2694,28,0)&gt;15,15,IF(VLOOKUP($C11,工时汇总!$B$2:$AH$2694,28,0)&gt;10,10,IF(VLOOKUP($C11,工时汇总!$B$2:$AH$2694,28,0)&gt;=8,5,IF(VLOOKUP($C11,工时汇总!$B$2:$AH$2694,28,0)&lt;8,0))))</f>
        <v>5</v>
      </c>
      <c r="AE11" s="12">
        <f ca="1">IF(VLOOKUP($C11,工时汇总!$B$2:$AH$2694,29,0)&gt;15,15,IF(VLOOKUP($C11,工时汇总!$B$2:$AH$2694,29,0)&gt;10,10,IF(VLOOKUP($C11,工时汇总!$B$2:$AH$2694,29,0)&gt;=8,5,IF(VLOOKUP($C11,工时汇总!$B$2:$AH$2694,29,0)&lt;8,0))))</f>
        <v>10</v>
      </c>
      <c r="AF11" s="12">
        <f ca="1">IF(VLOOKUP($C11,工时汇总!$B$2:$AH$2694,30,0)&gt;15,15,IF(VLOOKUP($C11,工时汇总!$B$2:$AH$2694,30,0)&gt;10,10,IF(VLOOKUP($C11,工时汇总!$B$2:$AH$2694,30,0)&gt;=8,5,IF(VLOOKUP($C11,工时汇总!$B$2:$AH$2694,30,0)&lt;8,0))))</f>
        <v>10</v>
      </c>
      <c r="AG11" s="12">
        <f ca="1">IF(VLOOKUP($C11,工时汇总!$B$2:$AH$2694,31,0)&gt;15,15,IF(VLOOKUP($C11,工时汇总!$B$2:$AH$2694,31,0)&gt;10,10,IF(VLOOKUP($C11,工时汇总!$B$2:$AH$2694,31,0)&gt;=8,5,IF(VLOOKUP($C11,工时汇总!$B$2:$AH$2694,31,0)&lt;8,0))))</f>
        <v>10</v>
      </c>
      <c r="AH11" s="12">
        <f ca="1">IF(VLOOKUP($C11,工时汇总!$B$2:$AH$2694,32,0)&gt;15,15,IF(VLOOKUP($C11,工时汇总!$B$2:$AH$2694,32,0)&gt;10,10,IF(VLOOKUP($C11,工时汇总!$B$2:$AH$2694,32,0)&gt;=8,5,IF(VLOOKUP($C11,工时汇总!$B$2:$AH$2694,32,0)&lt;8,0))))</f>
        <v>10</v>
      </c>
      <c r="AI11" s="12">
        <f ca="1">IF(VLOOKUP($C11,工时汇总!$B$2:$AH$2694,33,0)&gt;15,15,IF(VLOOKUP($C11,工时汇总!$B$2:$AH$2694,33,0)&gt;10,10,IF(VLOOKUP($C11,工时汇总!$B$2:$AH$2694,33,0)&gt;=8,5,IF(VLOOKUP($C11,工时汇总!$B$2:$AH$2694,33,0)&lt;8,0))))</f>
        <v>0</v>
      </c>
    </row>
    <row r="12" customHeight="1" spans="1:35">
      <c r="A12" s="42" t="s">
        <v>451</v>
      </c>
      <c r="B12" s="11" t="s">
        <v>461</v>
      </c>
      <c r="C12" s="11" t="s">
        <v>462</v>
      </c>
      <c r="D12" s="43">
        <f ca="1" t="shared" si="0"/>
        <v>255</v>
      </c>
      <c r="E12" s="12">
        <f ca="1">IF(VLOOKUP($C12,工时汇总!$B$2:$AH$2694,3,0)&gt;15,15,IF(VLOOKUP($C12,工时汇总!$B$2:$AH$2694,3,0)&gt;10,10,IF(VLOOKUP($C12,工时汇总!$B$2:$AH$2694,3,0)&gt;=8,5,IF(VLOOKUP($C12,工时汇总!$B$2:$AH$2694,3,0)&lt;8,0))))</f>
        <v>10</v>
      </c>
      <c r="F12" s="12">
        <f ca="1">IF(VLOOKUP($C12,工时汇总!$B$2:$AH$2694,4,0)&gt;15,15,IF(VLOOKUP($C12,工时汇总!$B$2:$AH$2694,4,0)&gt;10,10,IF(VLOOKUP($C12,工时汇总!$B$2:$AH$2694,4,0)&gt;=8,5,IF(VLOOKUP($C12,工时汇总!$B$2:$AH$2694,4,0)&lt;8,0))))</f>
        <v>10</v>
      </c>
      <c r="G12" s="12">
        <f ca="1">IF(VLOOKUP($C12,工时汇总!$B$2:$AH$2694,5,0)&gt;15,15,IF(VLOOKUP($C12,工时汇总!$B$2:$AH$2694,5,0)&gt;10,10,IF(VLOOKUP($C12,工时汇总!$B$2:$AH$2694,5,0)&gt;=8,5,IF(VLOOKUP($C12,工时汇总!$B$2:$AH$2694,5,0)&lt;8,0))))</f>
        <v>10</v>
      </c>
      <c r="H12" s="12">
        <f ca="1">IF(VLOOKUP($C12,工时汇总!$B$2:$AH$2694,6,0)&gt;15,15,IF(VLOOKUP($C12,工时汇总!$B$2:$AH$2694,6,0)&gt;10,10,IF(VLOOKUP($C12,工时汇总!$B$2:$AH$2694,6,0)&gt;=8,5,IF(VLOOKUP($C12,工时汇总!$B$2:$AH$2694,6,0)&lt;8,0))))</f>
        <v>10</v>
      </c>
      <c r="I12" s="12">
        <f ca="1">IF(VLOOKUP($C12,工时汇总!$B$2:$AH$2694,7,0)&gt;15,15,IF(VLOOKUP($C12,工时汇总!$B$2:$AH$2694,7,0)&gt;10,10,IF(VLOOKUP($C12,工时汇总!$B$2:$AH$2694,7,0)&gt;=8,5,IF(VLOOKUP($C12,工时汇总!$B$2:$AH$2694,7,0)&lt;8,0))))</f>
        <v>5</v>
      </c>
      <c r="J12" s="12">
        <f ca="1">IF(VLOOKUP($C12,工时汇总!$B$2:$AH$2694,8,0)&gt;15,15,IF(VLOOKUP($C12,工时汇总!$B$2:$AH$2694,8,0)&gt;10,10,IF(VLOOKUP($C12,工时汇总!$B$2:$AH$2694,8,0)&gt;=8,5,IF(VLOOKUP($C12,工时汇总!$B$2:$AH$2694,8,0)&lt;8,0))))</f>
        <v>10</v>
      </c>
      <c r="K12" s="12">
        <f ca="1">IF(VLOOKUP($C12,工时汇总!$B$2:$AH$2694,9,0)&gt;15,15,IF(VLOOKUP($C12,工时汇总!$B$2:$AH$2694,9,0)&gt;10,10,IF(VLOOKUP($C12,工时汇总!$B$2:$AH$2694,9,0)&gt;=8,5,IF(VLOOKUP($C12,工时汇总!$B$2:$AH$2694,9,0)&lt;8,0))))</f>
        <v>10</v>
      </c>
      <c r="L12" s="12">
        <f ca="1">IF(VLOOKUP($C12,工时汇总!$B$2:$AH$2694,10,0)&gt;15,15,IF(VLOOKUP($C12,工时汇总!$B$2:$AH$2694,10,0)&gt;10,10,IF(VLOOKUP($C12,工时汇总!$B$2:$AH$2694,10,0)&gt;=8,5,IF(VLOOKUP($C12,工时汇总!$B$2:$AH$2694,10,0)&lt;8,0))))</f>
        <v>5</v>
      </c>
      <c r="M12" s="12">
        <f ca="1">IF(VLOOKUP($C12,工时汇总!$B$2:$AH$2694,11,0)&gt;15,15,IF(VLOOKUP($C12,工时汇总!$B$2:$AH$2694,11,0)&gt;10,10,IF(VLOOKUP($C12,工时汇总!$B$2:$AH$2694,11,0)&gt;=8,5,IF(VLOOKUP($C12,工时汇总!$B$2:$AH$2694,11,0)&lt;8,0))))</f>
        <v>10</v>
      </c>
      <c r="N12" s="12">
        <f ca="1">IF(VLOOKUP($C12,工时汇总!$B$2:$AH$2694,12,0)&gt;15,15,IF(VLOOKUP($C12,工时汇总!$B$2:$AH$2694,12,0)&gt;10,10,IF(VLOOKUP($C12,工时汇总!$B$2:$AH$2694,12,0)&gt;=8,5,IF(VLOOKUP($C12,工时汇总!$B$2:$AH$2694,12,0)&lt;8,0))))</f>
        <v>5</v>
      </c>
      <c r="O12" s="12">
        <f ca="1">IF(VLOOKUP($C12,工时汇总!$B$2:$AH$2694,13,0)&gt;15,15,IF(VLOOKUP($C12,工时汇总!$B$2:$AH$2694,13,0)&gt;10,10,IF(VLOOKUP($C12,工时汇总!$B$2:$AH$2694,13,0)&gt;=8,5,IF(VLOOKUP($C12,工时汇总!$B$2:$AH$2694,13,0)&lt;8,0))))</f>
        <v>10</v>
      </c>
      <c r="P12" s="12">
        <f ca="1">IF(VLOOKUP($C12,工时汇总!$B$2:$AH$2694,14,0)&gt;15,15,IF(VLOOKUP($C12,工时汇总!$B$2:$AH$2694,14,0)&gt;10,10,IF(VLOOKUP($C12,工时汇总!$B$2:$AH$2694,14,0)&gt;=8,5,IF(VLOOKUP($C12,工时汇总!$B$2:$AH$2694,14,0)&lt;8,0))))</f>
        <v>0</v>
      </c>
      <c r="Q12" s="12">
        <f ca="1">IF(VLOOKUP($C12,工时汇总!$B$2:$AH$2694,15,0)&gt;15,15,IF(VLOOKUP($C12,工时汇总!$B$2:$AH$2694,15,0)&gt;10,10,IF(VLOOKUP($C12,工时汇总!$B$2:$AH$2694,15,0)&gt;=8,5,IF(VLOOKUP($C12,工时汇总!$B$2:$AH$2694,15,0)&lt;8,0))))</f>
        <v>10</v>
      </c>
      <c r="R12" s="12">
        <f ca="1">IF(VLOOKUP($C12,工时汇总!$B$2:$AH$2694,16,0)&gt;15,15,IF(VLOOKUP($C12,工时汇总!$B$2:$AH$2694,16,0)&gt;10,10,IF(VLOOKUP($C12,工时汇总!$B$2:$AH$2694,16,0)&gt;=8,5,IF(VLOOKUP($C12,工时汇总!$B$2:$AH$2694,16,0)&lt;8,0))))</f>
        <v>10</v>
      </c>
      <c r="S12" s="12">
        <f ca="1">IF(VLOOKUP($C12,工时汇总!$B$2:$AH$2694,17,0)&gt;15,15,IF(VLOOKUP($C12,工时汇总!$B$2:$AH$2694,17,0)&gt;10,10,IF(VLOOKUP($C12,工时汇总!$B$2:$AH$2694,17,0)&gt;=8,5,IF(VLOOKUP($C12,工时汇总!$B$2:$AH$2694,17,0)&lt;8,0))))</f>
        <v>10</v>
      </c>
      <c r="T12" s="12">
        <f ca="1">IF(VLOOKUP($C12,工时汇总!$B$2:$AH$2694,18,0)&gt;15,15,IF(VLOOKUP($C12,工时汇总!$B$2:$AH$2694,18,0)&gt;10,10,IF(VLOOKUP($C12,工时汇总!$B$2:$AH$2694,18,0)&gt;=8,5,IF(VLOOKUP($C12,工时汇总!$B$2:$AH$2694,18,0)&lt;8,0))))</f>
        <v>10</v>
      </c>
      <c r="U12" s="12">
        <f ca="1">IF(VLOOKUP($C12,工时汇总!$B$2:$AH$2694,19,0)&gt;15,15,IF(VLOOKUP($C12,工时汇总!$B$2:$AH$2694,19,0)&gt;10,10,IF(VLOOKUP($C12,工时汇总!$B$2:$AH$2694,19,0)&gt;=8,5,IF(VLOOKUP($C12,工时汇总!$B$2:$AH$2694,19,0)&lt;8,0))))</f>
        <v>10</v>
      </c>
      <c r="V12" s="12">
        <f ca="1">IF(VLOOKUP($C12,工时汇总!$B$2:$AH$2694,20,0)&gt;15,15,IF(VLOOKUP($C12,工时汇总!$B$2:$AH$2694,20,0)&gt;10,10,IF(VLOOKUP($C12,工时汇总!$B$2:$AH$2694,20,0)&gt;=8,5,IF(VLOOKUP($C12,工时汇总!$B$2:$AH$2694,20,0)&lt;8,0))))</f>
        <v>10</v>
      </c>
      <c r="W12" s="12">
        <f ca="1">IF(VLOOKUP($C12,工时汇总!$B$2:$AH$2694,21,0)&gt;15,15,IF(VLOOKUP($C12,工时汇总!$B$2:$AH$2694,21,0)&gt;10,10,IF(VLOOKUP($C12,工时汇总!$B$2:$AH$2694,21,0)&gt;=8,5,IF(VLOOKUP($C12,工时汇总!$B$2:$AH$2694,21,0)&lt;8,0))))</f>
        <v>5</v>
      </c>
      <c r="X12" s="12">
        <f ca="1">IF(VLOOKUP($C12,工时汇总!$B$2:$AH$2694,22,0)&gt;15,15,IF(VLOOKUP($C12,工时汇总!$B$2:$AH$2694,22,0)&gt;10,10,IF(VLOOKUP($C12,工时汇总!$B$2:$AH$2694,22,0)&gt;=8,5,IF(VLOOKUP($C12,工时汇总!$B$2:$AH$2694,22,0)&lt;8,0))))</f>
        <v>10</v>
      </c>
      <c r="Y12" s="12">
        <f ca="1">IF(VLOOKUP($C12,工时汇总!$B$2:$AH$2694,23,0)&gt;15,15,IF(VLOOKUP($C12,工时汇总!$B$2:$AH$2694,23,0)&gt;10,10,IF(VLOOKUP($C12,工时汇总!$B$2:$AH$2694,23,0)&gt;=8,5,IF(VLOOKUP($C12,工时汇总!$B$2:$AH$2694,23,0)&lt;8,0))))</f>
        <v>10</v>
      </c>
      <c r="Z12" s="12">
        <f ca="1">IF(VLOOKUP($C12,工时汇总!$B$2:$AH$2694,24,0)&gt;15,15,IF(VLOOKUP($C12,工时汇总!$B$2:$AH$2694,24,0)&gt;10,10,IF(VLOOKUP($C12,工时汇总!$B$2:$AH$2694,24,0)&gt;=8,5,IF(VLOOKUP($C12,工时汇总!$B$2:$AH$2694,24,0)&lt;8,0))))</f>
        <v>10</v>
      </c>
      <c r="AA12" s="12">
        <f ca="1">IF(VLOOKUP($C12,工时汇总!$B$2:$AH$2694,25,0)&gt;15,15,IF(VLOOKUP($C12,工时汇总!$B$2:$AH$2694,25,0)&gt;10,10,IF(VLOOKUP($C12,工时汇总!$B$2:$AH$2694,25,0)&gt;=8,5,IF(VLOOKUP($C12,工时汇总!$B$2:$AH$2694,25,0)&lt;8,0))))</f>
        <v>10</v>
      </c>
      <c r="AB12" s="12">
        <f ca="1">IF(VLOOKUP($C12,工时汇总!$B$2:$AH$2694,26,0)&gt;15,15,IF(VLOOKUP($C12,工时汇总!$B$2:$AH$2694,26,0)&gt;10,10,IF(VLOOKUP($C12,工时汇总!$B$2:$AH$2694,26,0)&gt;=8,5,IF(VLOOKUP($C12,工时汇总!$B$2:$AH$2694,26,0)&lt;8,0))))</f>
        <v>5</v>
      </c>
      <c r="AC12" s="12">
        <f ca="1">IF(VLOOKUP($C12,工时汇总!$B$2:$AH$2694,27,0)&gt;15,15,IF(VLOOKUP($C12,工时汇总!$B$2:$AH$2694,27,0)&gt;10,10,IF(VLOOKUP($C12,工时汇总!$B$2:$AH$2694,27,0)&gt;=8,5,IF(VLOOKUP($C12,工时汇总!$B$2:$AH$2694,27,0)&lt;8,0))))</f>
        <v>10</v>
      </c>
      <c r="AD12" s="12">
        <f ca="1">IF(VLOOKUP($C12,工时汇总!$B$2:$AH$2694,28,0)&gt;15,15,IF(VLOOKUP($C12,工时汇总!$B$2:$AH$2694,28,0)&gt;10,10,IF(VLOOKUP($C12,工时汇总!$B$2:$AH$2694,28,0)&gt;=8,5,IF(VLOOKUP($C12,工时汇总!$B$2:$AH$2694,28,0)&lt;8,0))))</f>
        <v>0</v>
      </c>
      <c r="AE12" s="12">
        <f ca="1">IF(VLOOKUP($C12,工时汇总!$B$2:$AH$2694,29,0)&gt;15,15,IF(VLOOKUP($C12,工时汇总!$B$2:$AH$2694,29,0)&gt;10,10,IF(VLOOKUP($C12,工时汇总!$B$2:$AH$2694,29,0)&gt;=8,5,IF(VLOOKUP($C12,工时汇总!$B$2:$AH$2694,29,0)&lt;8,0))))</f>
        <v>10</v>
      </c>
      <c r="AF12" s="12">
        <f ca="1">IF(VLOOKUP($C12,工时汇总!$B$2:$AH$2694,30,0)&gt;15,15,IF(VLOOKUP($C12,工时汇总!$B$2:$AH$2694,30,0)&gt;10,10,IF(VLOOKUP($C12,工时汇总!$B$2:$AH$2694,30,0)&gt;=8,5,IF(VLOOKUP($C12,工时汇总!$B$2:$AH$2694,30,0)&lt;8,0))))</f>
        <v>10</v>
      </c>
      <c r="AG12" s="12">
        <f ca="1">IF(VLOOKUP($C12,工时汇总!$B$2:$AH$2694,31,0)&gt;15,15,IF(VLOOKUP($C12,工时汇总!$B$2:$AH$2694,31,0)&gt;10,10,IF(VLOOKUP($C12,工时汇总!$B$2:$AH$2694,31,0)&gt;=8,5,IF(VLOOKUP($C12,工时汇总!$B$2:$AH$2694,31,0)&lt;8,0))))</f>
        <v>10</v>
      </c>
      <c r="AH12" s="12">
        <f ca="1">IF(VLOOKUP($C12,工时汇总!$B$2:$AH$2694,32,0)&gt;15,15,IF(VLOOKUP($C12,工时汇总!$B$2:$AH$2694,32,0)&gt;10,10,IF(VLOOKUP($C12,工时汇总!$B$2:$AH$2694,32,0)&gt;=8,5,IF(VLOOKUP($C12,工时汇总!$B$2:$AH$2694,32,0)&lt;8,0))))</f>
        <v>10</v>
      </c>
      <c r="AI12" s="12">
        <f ca="1">IF(VLOOKUP($C12,工时汇总!$B$2:$AH$2694,33,0)&gt;15,15,IF(VLOOKUP($C12,工时汇总!$B$2:$AH$2694,33,0)&gt;10,10,IF(VLOOKUP($C12,工时汇总!$B$2:$AH$2694,33,0)&gt;=8,5,IF(VLOOKUP($C12,工时汇总!$B$2:$AH$2694,33,0)&lt;8,0))))</f>
        <v>0</v>
      </c>
    </row>
    <row r="13" customHeight="1" spans="1:35">
      <c r="A13" s="42" t="s">
        <v>451</v>
      </c>
      <c r="B13" s="11" t="s">
        <v>463</v>
      </c>
      <c r="C13" s="11" t="s">
        <v>36</v>
      </c>
      <c r="D13" s="43">
        <f ca="1" t="shared" si="0"/>
        <v>275</v>
      </c>
      <c r="E13" s="12">
        <f ca="1">IF(VLOOKUP($C13,工时汇总!$B$2:$AH$2694,3,0)&gt;15,15,IF(VLOOKUP($C13,工时汇总!$B$2:$AH$2694,3,0)&gt;10,10,IF(VLOOKUP($C13,工时汇总!$B$2:$AH$2694,3,0)&gt;=8,5,IF(VLOOKUP($C13,工时汇总!$B$2:$AH$2694,3,0)&lt;8,0))))</f>
        <v>10</v>
      </c>
      <c r="F13" s="12">
        <f ca="1">IF(VLOOKUP($C13,工时汇总!$B$2:$AH$2694,4,0)&gt;15,15,IF(VLOOKUP($C13,工时汇总!$B$2:$AH$2694,4,0)&gt;10,10,IF(VLOOKUP($C13,工时汇总!$B$2:$AH$2694,4,0)&gt;=8,5,IF(VLOOKUP($C13,工时汇总!$B$2:$AH$2694,4,0)&lt;8,0))))</f>
        <v>10</v>
      </c>
      <c r="G13" s="12">
        <f ca="1">IF(VLOOKUP($C13,工时汇总!$B$2:$AH$2694,5,0)&gt;15,15,IF(VLOOKUP($C13,工时汇总!$B$2:$AH$2694,5,0)&gt;10,10,IF(VLOOKUP($C13,工时汇总!$B$2:$AH$2694,5,0)&gt;=8,5,IF(VLOOKUP($C13,工时汇总!$B$2:$AH$2694,5,0)&lt;8,0))))</f>
        <v>10</v>
      </c>
      <c r="H13" s="12">
        <f ca="1">IF(VLOOKUP($C13,工时汇总!$B$2:$AH$2694,6,0)&gt;15,15,IF(VLOOKUP($C13,工时汇总!$B$2:$AH$2694,6,0)&gt;10,10,IF(VLOOKUP($C13,工时汇总!$B$2:$AH$2694,6,0)&gt;=8,5,IF(VLOOKUP($C13,工时汇总!$B$2:$AH$2694,6,0)&lt;8,0))))</f>
        <v>10</v>
      </c>
      <c r="I13" s="12">
        <f ca="1">IF(VLOOKUP($C13,工时汇总!$B$2:$AH$2694,7,0)&gt;15,15,IF(VLOOKUP($C13,工时汇总!$B$2:$AH$2694,7,0)&gt;10,10,IF(VLOOKUP($C13,工时汇总!$B$2:$AH$2694,7,0)&gt;=8,5,IF(VLOOKUP($C13,工时汇总!$B$2:$AH$2694,7,0)&lt;8,0))))</f>
        <v>5</v>
      </c>
      <c r="J13" s="12">
        <f ca="1">IF(VLOOKUP($C13,工时汇总!$B$2:$AH$2694,8,0)&gt;15,15,IF(VLOOKUP($C13,工时汇总!$B$2:$AH$2694,8,0)&gt;10,10,IF(VLOOKUP($C13,工时汇总!$B$2:$AH$2694,8,0)&gt;=8,5,IF(VLOOKUP($C13,工时汇总!$B$2:$AH$2694,8,0)&lt;8,0))))</f>
        <v>10</v>
      </c>
      <c r="K13" s="12">
        <f ca="1">IF(VLOOKUP($C13,工时汇总!$B$2:$AH$2694,9,0)&gt;15,15,IF(VLOOKUP($C13,工时汇总!$B$2:$AH$2694,9,0)&gt;10,10,IF(VLOOKUP($C13,工时汇总!$B$2:$AH$2694,9,0)&gt;=8,5,IF(VLOOKUP($C13,工时汇总!$B$2:$AH$2694,9,0)&lt;8,0))))</f>
        <v>10</v>
      </c>
      <c r="L13" s="12">
        <f ca="1">IF(VLOOKUP($C13,工时汇总!$B$2:$AH$2694,10,0)&gt;15,15,IF(VLOOKUP($C13,工时汇总!$B$2:$AH$2694,10,0)&gt;10,10,IF(VLOOKUP($C13,工时汇总!$B$2:$AH$2694,10,0)&gt;=8,5,IF(VLOOKUP($C13,工时汇总!$B$2:$AH$2694,10,0)&lt;8,0))))</f>
        <v>10</v>
      </c>
      <c r="M13" s="12">
        <f ca="1">IF(VLOOKUP($C13,工时汇总!$B$2:$AH$2694,11,0)&gt;15,15,IF(VLOOKUP($C13,工时汇总!$B$2:$AH$2694,11,0)&gt;10,10,IF(VLOOKUP($C13,工时汇总!$B$2:$AH$2694,11,0)&gt;=8,5,IF(VLOOKUP($C13,工时汇总!$B$2:$AH$2694,11,0)&lt;8,0))))</f>
        <v>10</v>
      </c>
      <c r="N13" s="12">
        <f ca="1">IF(VLOOKUP($C13,工时汇总!$B$2:$AH$2694,12,0)&gt;15,15,IF(VLOOKUP($C13,工时汇总!$B$2:$AH$2694,12,0)&gt;10,10,IF(VLOOKUP($C13,工时汇总!$B$2:$AH$2694,12,0)&gt;=8,5,IF(VLOOKUP($C13,工时汇总!$B$2:$AH$2694,12,0)&lt;8,0))))</f>
        <v>10</v>
      </c>
      <c r="O13" s="12">
        <f ca="1">IF(VLOOKUP($C13,工时汇总!$B$2:$AH$2694,13,0)&gt;15,15,IF(VLOOKUP($C13,工时汇总!$B$2:$AH$2694,13,0)&gt;10,10,IF(VLOOKUP($C13,工时汇总!$B$2:$AH$2694,13,0)&gt;=8,5,IF(VLOOKUP($C13,工时汇总!$B$2:$AH$2694,13,0)&lt;8,0))))</f>
        <v>10</v>
      </c>
      <c r="P13" s="12">
        <f ca="1">IF(VLOOKUP($C13,工时汇总!$B$2:$AH$2694,14,0)&gt;15,15,IF(VLOOKUP($C13,工时汇总!$B$2:$AH$2694,14,0)&gt;10,10,IF(VLOOKUP($C13,工时汇总!$B$2:$AH$2694,14,0)&gt;=8,5,IF(VLOOKUP($C13,工时汇总!$B$2:$AH$2694,14,0)&lt;8,0))))</f>
        <v>5</v>
      </c>
      <c r="Q13" s="12">
        <f ca="1">IF(VLOOKUP($C13,工时汇总!$B$2:$AH$2694,15,0)&gt;15,15,IF(VLOOKUP($C13,工时汇总!$B$2:$AH$2694,15,0)&gt;10,10,IF(VLOOKUP($C13,工时汇总!$B$2:$AH$2694,15,0)&gt;=8,5,IF(VLOOKUP($C13,工时汇总!$B$2:$AH$2694,15,0)&lt;8,0))))</f>
        <v>10</v>
      </c>
      <c r="R13" s="12">
        <f ca="1">IF(VLOOKUP($C13,工时汇总!$B$2:$AH$2694,16,0)&gt;15,15,IF(VLOOKUP($C13,工时汇总!$B$2:$AH$2694,16,0)&gt;10,10,IF(VLOOKUP($C13,工时汇总!$B$2:$AH$2694,16,0)&gt;=8,5,IF(VLOOKUP($C13,工时汇总!$B$2:$AH$2694,16,0)&lt;8,0))))</f>
        <v>10</v>
      </c>
      <c r="S13" s="12">
        <f ca="1">IF(VLOOKUP($C13,工时汇总!$B$2:$AH$2694,17,0)&gt;15,15,IF(VLOOKUP($C13,工时汇总!$B$2:$AH$2694,17,0)&gt;10,10,IF(VLOOKUP($C13,工时汇总!$B$2:$AH$2694,17,0)&gt;=8,5,IF(VLOOKUP($C13,工时汇总!$B$2:$AH$2694,17,0)&lt;8,0))))</f>
        <v>10</v>
      </c>
      <c r="T13" s="12">
        <f ca="1">IF(VLOOKUP($C13,工时汇总!$B$2:$AH$2694,18,0)&gt;15,15,IF(VLOOKUP($C13,工时汇总!$B$2:$AH$2694,18,0)&gt;10,10,IF(VLOOKUP($C13,工时汇总!$B$2:$AH$2694,18,0)&gt;=8,5,IF(VLOOKUP($C13,工时汇总!$B$2:$AH$2694,18,0)&lt;8,0))))</f>
        <v>10</v>
      </c>
      <c r="U13" s="12">
        <f ca="1">IF(VLOOKUP($C13,工时汇总!$B$2:$AH$2694,19,0)&gt;15,15,IF(VLOOKUP($C13,工时汇总!$B$2:$AH$2694,19,0)&gt;10,10,IF(VLOOKUP($C13,工时汇总!$B$2:$AH$2694,19,0)&gt;=8,5,IF(VLOOKUP($C13,工时汇总!$B$2:$AH$2694,19,0)&lt;8,0))))</f>
        <v>10</v>
      </c>
      <c r="V13" s="12">
        <f ca="1">IF(VLOOKUP($C13,工时汇总!$B$2:$AH$2694,20,0)&gt;15,15,IF(VLOOKUP($C13,工时汇总!$B$2:$AH$2694,20,0)&gt;10,10,IF(VLOOKUP($C13,工时汇总!$B$2:$AH$2694,20,0)&gt;=8,5,IF(VLOOKUP($C13,工时汇总!$B$2:$AH$2694,20,0)&lt;8,0))))</f>
        <v>10</v>
      </c>
      <c r="W13" s="12">
        <f ca="1">IF(VLOOKUP($C13,工时汇总!$B$2:$AH$2694,21,0)&gt;15,15,IF(VLOOKUP($C13,工时汇总!$B$2:$AH$2694,21,0)&gt;10,10,IF(VLOOKUP($C13,工时汇总!$B$2:$AH$2694,21,0)&gt;=8,5,IF(VLOOKUP($C13,工时汇总!$B$2:$AH$2694,21,0)&lt;8,0))))</f>
        <v>0</v>
      </c>
      <c r="X13" s="12">
        <f ca="1">IF(VLOOKUP($C13,工时汇总!$B$2:$AH$2694,22,0)&gt;15,15,IF(VLOOKUP($C13,工时汇总!$B$2:$AH$2694,22,0)&gt;10,10,IF(VLOOKUP($C13,工时汇总!$B$2:$AH$2694,22,0)&gt;=8,5,IF(VLOOKUP($C13,工时汇总!$B$2:$AH$2694,22,0)&lt;8,0))))</f>
        <v>10</v>
      </c>
      <c r="Y13" s="12">
        <f ca="1">IF(VLOOKUP($C13,工时汇总!$B$2:$AH$2694,23,0)&gt;15,15,IF(VLOOKUP($C13,工时汇总!$B$2:$AH$2694,23,0)&gt;10,10,IF(VLOOKUP($C13,工时汇总!$B$2:$AH$2694,23,0)&gt;=8,5,IF(VLOOKUP($C13,工时汇总!$B$2:$AH$2694,23,0)&lt;8,0))))</f>
        <v>10</v>
      </c>
      <c r="Z13" s="12">
        <f ca="1">IF(VLOOKUP($C13,工时汇总!$B$2:$AH$2694,24,0)&gt;15,15,IF(VLOOKUP($C13,工时汇总!$B$2:$AH$2694,24,0)&gt;10,10,IF(VLOOKUP($C13,工时汇总!$B$2:$AH$2694,24,0)&gt;=8,5,IF(VLOOKUP($C13,工时汇总!$B$2:$AH$2694,24,0)&lt;8,0))))</f>
        <v>10</v>
      </c>
      <c r="AA13" s="12">
        <f ca="1">IF(VLOOKUP($C13,工时汇总!$B$2:$AH$2694,25,0)&gt;15,15,IF(VLOOKUP($C13,工时汇总!$B$2:$AH$2694,25,0)&gt;10,10,IF(VLOOKUP($C13,工时汇总!$B$2:$AH$2694,25,0)&gt;=8,5,IF(VLOOKUP($C13,工时汇总!$B$2:$AH$2694,25,0)&lt;8,0))))</f>
        <v>10</v>
      </c>
      <c r="AB13" s="12">
        <f ca="1">IF(VLOOKUP($C13,工时汇总!$B$2:$AH$2694,26,0)&gt;15,15,IF(VLOOKUP($C13,工时汇总!$B$2:$AH$2694,26,0)&gt;10,10,IF(VLOOKUP($C13,工时汇总!$B$2:$AH$2694,26,0)&gt;=8,5,IF(VLOOKUP($C13,工时汇总!$B$2:$AH$2694,26,0)&lt;8,0))))</f>
        <v>10</v>
      </c>
      <c r="AC13" s="12">
        <f ca="1">IF(VLOOKUP($C13,工时汇总!$B$2:$AH$2694,27,0)&gt;15,15,IF(VLOOKUP($C13,工时汇总!$B$2:$AH$2694,27,0)&gt;10,10,IF(VLOOKUP($C13,工时汇总!$B$2:$AH$2694,27,0)&gt;=8,5,IF(VLOOKUP($C13,工时汇总!$B$2:$AH$2694,27,0)&lt;8,0))))</f>
        <v>10</v>
      </c>
      <c r="AD13" s="12">
        <f ca="1">IF(VLOOKUP($C13,工时汇总!$B$2:$AH$2694,28,0)&gt;15,15,IF(VLOOKUP($C13,工时汇总!$B$2:$AH$2694,28,0)&gt;10,10,IF(VLOOKUP($C13,工时汇总!$B$2:$AH$2694,28,0)&gt;=8,5,IF(VLOOKUP($C13,工时汇总!$B$2:$AH$2694,28,0)&lt;8,0))))</f>
        <v>5</v>
      </c>
      <c r="AE13" s="12">
        <f ca="1">IF(VLOOKUP($C13,工时汇总!$B$2:$AH$2694,29,0)&gt;15,15,IF(VLOOKUP($C13,工时汇总!$B$2:$AH$2694,29,0)&gt;10,10,IF(VLOOKUP($C13,工时汇总!$B$2:$AH$2694,29,0)&gt;=8,5,IF(VLOOKUP($C13,工时汇总!$B$2:$AH$2694,29,0)&lt;8,0))))</f>
        <v>10</v>
      </c>
      <c r="AF13" s="12">
        <f ca="1">IF(VLOOKUP($C13,工时汇总!$B$2:$AH$2694,30,0)&gt;15,15,IF(VLOOKUP($C13,工时汇总!$B$2:$AH$2694,30,0)&gt;10,10,IF(VLOOKUP($C13,工时汇总!$B$2:$AH$2694,30,0)&gt;=8,5,IF(VLOOKUP($C13,工时汇总!$B$2:$AH$2694,30,0)&lt;8,0))))</f>
        <v>10</v>
      </c>
      <c r="AG13" s="12">
        <f ca="1">IF(VLOOKUP($C13,工时汇总!$B$2:$AH$2694,31,0)&gt;15,15,IF(VLOOKUP($C13,工时汇总!$B$2:$AH$2694,31,0)&gt;10,10,IF(VLOOKUP($C13,工时汇总!$B$2:$AH$2694,31,0)&gt;=8,5,IF(VLOOKUP($C13,工时汇总!$B$2:$AH$2694,31,0)&lt;8,0))))</f>
        <v>10</v>
      </c>
      <c r="AH13" s="12">
        <f ca="1">IF(VLOOKUP($C13,工时汇总!$B$2:$AH$2694,32,0)&gt;15,15,IF(VLOOKUP($C13,工时汇总!$B$2:$AH$2694,32,0)&gt;10,10,IF(VLOOKUP($C13,工时汇总!$B$2:$AH$2694,32,0)&gt;=8,5,IF(VLOOKUP($C13,工时汇总!$B$2:$AH$2694,32,0)&lt;8,0))))</f>
        <v>10</v>
      </c>
      <c r="AI13" s="12">
        <f ca="1">IF(VLOOKUP($C13,工时汇总!$B$2:$AH$2694,33,0)&gt;15,15,IF(VLOOKUP($C13,工时汇总!$B$2:$AH$2694,33,0)&gt;10,10,IF(VLOOKUP($C13,工时汇总!$B$2:$AH$2694,33,0)&gt;=8,5,IF(VLOOKUP($C13,工时汇总!$B$2:$AH$2694,33,0)&lt;8,0))))</f>
        <v>0</v>
      </c>
    </row>
    <row r="14" customHeight="1" spans="1:35">
      <c r="A14" s="42" t="s">
        <v>451</v>
      </c>
      <c r="B14" s="11" t="s">
        <v>464</v>
      </c>
      <c r="C14" s="11" t="s">
        <v>38</v>
      </c>
      <c r="D14" s="43">
        <f ca="1" t="shared" si="0"/>
        <v>270</v>
      </c>
      <c r="E14" s="12">
        <f ca="1">IF(VLOOKUP($C14,工时汇总!$B$2:$AH$2694,3,0)&gt;15,15,IF(VLOOKUP($C14,工时汇总!$B$2:$AH$2694,3,0)&gt;10,10,IF(VLOOKUP($C14,工时汇总!$B$2:$AH$2694,3,0)&gt;=8,5,IF(VLOOKUP($C14,工时汇总!$B$2:$AH$2694,3,0)&lt;8,0))))</f>
        <v>10</v>
      </c>
      <c r="F14" s="12">
        <f ca="1">IF(VLOOKUP($C14,工时汇总!$B$2:$AH$2694,4,0)&gt;15,15,IF(VLOOKUP($C14,工时汇总!$B$2:$AH$2694,4,0)&gt;10,10,IF(VLOOKUP($C14,工时汇总!$B$2:$AH$2694,4,0)&gt;=8,5,IF(VLOOKUP($C14,工时汇总!$B$2:$AH$2694,4,0)&lt;8,0))))</f>
        <v>10</v>
      </c>
      <c r="G14" s="12">
        <f ca="1">IF(VLOOKUP($C14,工时汇总!$B$2:$AH$2694,5,0)&gt;15,15,IF(VLOOKUP($C14,工时汇总!$B$2:$AH$2694,5,0)&gt;10,10,IF(VLOOKUP($C14,工时汇总!$B$2:$AH$2694,5,0)&gt;=8,5,IF(VLOOKUP($C14,工时汇总!$B$2:$AH$2694,5,0)&lt;8,0))))</f>
        <v>10</v>
      </c>
      <c r="H14" s="12">
        <f ca="1">IF(VLOOKUP($C14,工时汇总!$B$2:$AH$2694,6,0)&gt;15,15,IF(VLOOKUP($C14,工时汇总!$B$2:$AH$2694,6,0)&gt;10,10,IF(VLOOKUP($C14,工时汇总!$B$2:$AH$2694,6,0)&gt;=8,5,IF(VLOOKUP($C14,工时汇总!$B$2:$AH$2694,6,0)&lt;8,0))))</f>
        <v>10</v>
      </c>
      <c r="I14" s="12">
        <f ca="1">IF(VLOOKUP($C14,工时汇总!$B$2:$AH$2694,7,0)&gt;15,15,IF(VLOOKUP($C14,工时汇总!$B$2:$AH$2694,7,0)&gt;10,10,IF(VLOOKUP($C14,工时汇总!$B$2:$AH$2694,7,0)&gt;=8,5,IF(VLOOKUP($C14,工时汇总!$B$2:$AH$2694,7,0)&lt;8,0))))</f>
        <v>0</v>
      </c>
      <c r="J14" s="12">
        <f ca="1">IF(VLOOKUP($C14,工时汇总!$B$2:$AH$2694,8,0)&gt;15,15,IF(VLOOKUP($C14,工时汇总!$B$2:$AH$2694,8,0)&gt;10,10,IF(VLOOKUP($C14,工时汇总!$B$2:$AH$2694,8,0)&gt;=8,5,IF(VLOOKUP($C14,工时汇总!$B$2:$AH$2694,8,0)&lt;8,0))))</f>
        <v>10</v>
      </c>
      <c r="K14" s="12">
        <f ca="1">IF(VLOOKUP($C14,工时汇总!$B$2:$AH$2694,9,0)&gt;15,15,IF(VLOOKUP($C14,工时汇总!$B$2:$AH$2694,9,0)&gt;10,10,IF(VLOOKUP($C14,工时汇总!$B$2:$AH$2694,9,0)&gt;=8,5,IF(VLOOKUP($C14,工时汇总!$B$2:$AH$2694,9,0)&lt;8,0))))</f>
        <v>10</v>
      </c>
      <c r="L14" s="12">
        <f ca="1">IF(VLOOKUP($C14,工时汇总!$B$2:$AH$2694,10,0)&gt;15,15,IF(VLOOKUP($C14,工时汇总!$B$2:$AH$2694,10,0)&gt;10,10,IF(VLOOKUP($C14,工时汇总!$B$2:$AH$2694,10,0)&gt;=8,5,IF(VLOOKUP($C14,工时汇总!$B$2:$AH$2694,10,0)&lt;8,0))))</f>
        <v>10</v>
      </c>
      <c r="M14" s="12">
        <f ca="1">IF(VLOOKUP($C14,工时汇总!$B$2:$AH$2694,11,0)&gt;15,15,IF(VLOOKUP($C14,工时汇总!$B$2:$AH$2694,11,0)&gt;10,10,IF(VLOOKUP($C14,工时汇总!$B$2:$AH$2694,11,0)&gt;=8,5,IF(VLOOKUP($C14,工时汇总!$B$2:$AH$2694,11,0)&lt;8,0))))</f>
        <v>10</v>
      </c>
      <c r="N14" s="12">
        <f ca="1">IF(VLOOKUP($C14,工时汇总!$B$2:$AH$2694,12,0)&gt;15,15,IF(VLOOKUP($C14,工时汇总!$B$2:$AH$2694,12,0)&gt;10,10,IF(VLOOKUP($C14,工时汇总!$B$2:$AH$2694,12,0)&gt;=8,5,IF(VLOOKUP($C14,工时汇总!$B$2:$AH$2694,12,0)&lt;8,0))))</f>
        <v>10</v>
      </c>
      <c r="O14" s="12">
        <f ca="1">IF(VLOOKUP($C14,工时汇总!$B$2:$AH$2694,13,0)&gt;15,15,IF(VLOOKUP($C14,工时汇总!$B$2:$AH$2694,13,0)&gt;10,10,IF(VLOOKUP($C14,工时汇总!$B$2:$AH$2694,13,0)&gt;=8,5,IF(VLOOKUP($C14,工时汇总!$B$2:$AH$2694,13,0)&lt;8,0))))</f>
        <v>10</v>
      </c>
      <c r="P14" s="12">
        <f ca="1">IF(VLOOKUP($C14,工时汇总!$B$2:$AH$2694,14,0)&gt;15,15,IF(VLOOKUP($C14,工时汇总!$B$2:$AH$2694,14,0)&gt;10,10,IF(VLOOKUP($C14,工时汇总!$B$2:$AH$2694,14,0)&gt;=8,5,IF(VLOOKUP($C14,工时汇总!$B$2:$AH$2694,14,0)&lt;8,0))))</f>
        <v>5</v>
      </c>
      <c r="Q14" s="12">
        <f ca="1">IF(VLOOKUP($C14,工时汇总!$B$2:$AH$2694,15,0)&gt;15,15,IF(VLOOKUP($C14,工时汇总!$B$2:$AH$2694,15,0)&gt;10,10,IF(VLOOKUP($C14,工时汇总!$B$2:$AH$2694,15,0)&gt;=8,5,IF(VLOOKUP($C14,工时汇总!$B$2:$AH$2694,15,0)&lt;8,0))))</f>
        <v>10</v>
      </c>
      <c r="R14" s="12">
        <f ca="1">IF(VLOOKUP($C14,工时汇总!$B$2:$AH$2694,16,0)&gt;15,15,IF(VLOOKUP($C14,工时汇总!$B$2:$AH$2694,16,0)&gt;10,10,IF(VLOOKUP($C14,工时汇总!$B$2:$AH$2694,16,0)&gt;=8,5,IF(VLOOKUP($C14,工时汇总!$B$2:$AH$2694,16,0)&lt;8,0))))</f>
        <v>10</v>
      </c>
      <c r="S14" s="12">
        <f ca="1">IF(VLOOKUP($C14,工时汇总!$B$2:$AH$2694,17,0)&gt;15,15,IF(VLOOKUP($C14,工时汇总!$B$2:$AH$2694,17,0)&gt;10,10,IF(VLOOKUP($C14,工时汇总!$B$2:$AH$2694,17,0)&gt;=8,5,IF(VLOOKUP($C14,工时汇总!$B$2:$AH$2694,17,0)&lt;8,0))))</f>
        <v>10</v>
      </c>
      <c r="T14" s="12">
        <f ca="1">IF(VLOOKUP($C14,工时汇总!$B$2:$AH$2694,18,0)&gt;15,15,IF(VLOOKUP($C14,工时汇总!$B$2:$AH$2694,18,0)&gt;10,10,IF(VLOOKUP($C14,工时汇总!$B$2:$AH$2694,18,0)&gt;=8,5,IF(VLOOKUP($C14,工时汇总!$B$2:$AH$2694,18,0)&lt;8,0))))</f>
        <v>10</v>
      </c>
      <c r="U14" s="12">
        <f ca="1">IF(VLOOKUP($C14,工时汇总!$B$2:$AH$2694,19,0)&gt;15,15,IF(VLOOKUP($C14,工时汇总!$B$2:$AH$2694,19,0)&gt;10,10,IF(VLOOKUP($C14,工时汇总!$B$2:$AH$2694,19,0)&gt;=8,5,IF(VLOOKUP($C14,工时汇总!$B$2:$AH$2694,19,0)&lt;8,0))))</f>
        <v>10</v>
      </c>
      <c r="V14" s="12">
        <f ca="1">IF(VLOOKUP($C14,工时汇总!$B$2:$AH$2694,20,0)&gt;15,15,IF(VLOOKUP($C14,工时汇总!$B$2:$AH$2694,20,0)&gt;10,10,IF(VLOOKUP($C14,工时汇总!$B$2:$AH$2694,20,0)&gt;=8,5,IF(VLOOKUP($C14,工时汇总!$B$2:$AH$2694,20,0)&lt;8,0))))</f>
        <v>10</v>
      </c>
      <c r="W14" s="12">
        <f ca="1">IF(VLOOKUP($C14,工时汇总!$B$2:$AH$2694,21,0)&gt;15,15,IF(VLOOKUP($C14,工时汇总!$B$2:$AH$2694,21,0)&gt;10,10,IF(VLOOKUP($C14,工时汇总!$B$2:$AH$2694,21,0)&gt;=8,5,IF(VLOOKUP($C14,工时汇总!$B$2:$AH$2694,21,0)&lt;8,0))))</f>
        <v>0</v>
      </c>
      <c r="X14" s="12">
        <f ca="1">IF(VLOOKUP($C14,工时汇总!$B$2:$AH$2694,22,0)&gt;15,15,IF(VLOOKUP($C14,工时汇总!$B$2:$AH$2694,22,0)&gt;10,10,IF(VLOOKUP($C14,工时汇总!$B$2:$AH$2694,22,0)&gt;=8,5,IF(VLOOKUP($C14,工时汇总!$B$2:$AH$2694,22,0)&lt;8,0))))</f>
        <v>10</v>
      </c>
      <c r="Y14" s="12">
        <f ca="1">IF(VLOOKUP($C14,工时汇总!$B$2:$AH$2694,23,0)&gt;15,15,IF(VLOOKUP($C14,工时汇总!$B$2:$AH$2694,23,0)&gt;10,10,IF(VLOOKUP($C14,工时汇总!$B$2:$AH$2694,23,0)&gt;=8,5,IF(VLOOKUP($C14,工时汇总!$B$2:$AH$2694,23,0)&lt;8,0))))</f>
        <v>10</v>
      </c>
      <c r="Z14" s="12">
        <f ca="1">IF(VLOOKUP($C14,工时汇总!$B$2:$AH$2694,24,0)&gt;15,15,IF(VLOOKUP($C14,工时汇总!$B$2:$AH$2694,24,0)&gt;10,10,IF(VLOOKUP($C14,工时汇总!$B$2:$AH$2694,24,0)&gt;=8,5,IF(VLOOKUP($C14,工时汇总!$B$2:$AH$2694,24,0)&lt;8,0))))</f>
        <v>10</v>
      </c>
      <c r="AA14" s="12">
        <f ca="1">IF(VLOOKUP($C14,工时汇总!$B$2:$AH$2694,25,0)&gt;15,15,IF(VLOOKUP($C14,工时汇总!$B$2:$AH$2694,25,0)&gt;10,10,IF(VLOOKUP($C14,工时汇总!$B$2:$AH$2694,25,0)&gt;=8,5,IF(VLOOKUP($C14,工时汇总!$B$2:$AH$2694,25,0)&lt;8,0))))</f>
        <v>10</v>
      </c>
      <c r="AB14" s="12">
        <f ca="1">IF(VLOOKUP($C14,工时汇总!$B$2:$AH$2694,26,0)&gt;15,15,IF(VLOOKUP($C14,工时汇总!$B$2:$AH$2694,26,0)&gt;10,10,IF(VLOOKUP($C14,工时汇总!$B$2:$AH$2694,26,0)&gt;=8,5,IF(VLOOKUP($C14,工时汇总!$B$2:$AH$2694,26,0)&lt;8,0))))</f>
        <v>10</v>
      </c>
      <c r="AC14" s="12">
        <f ca="1">IF(VLOOKUP($C14,工时汇总!$B$2:$AH$2694,27,0)&gt;15,15,IF(VLOOKUP($C14,工时汇总!$B$2:$AH$2694,27,0)&gt;10,10,IF(VLOOKUP($C14,工时汇总!$B$2:$AH$2694,27,0)&gt;=8,5,IF(VLOOKUP($C14,工时汇总!$B$2:$AH$2694,27,0)&lt;8,0))))</f>
        <v>10</v>
      </c>
      <c r="AD14" s="12">
        <f ca="1">IF(VLOOKUP($C14,工时汇总!$B$2:$AH$2694,28,0)&gt;15,15,IF(VLOOKUP($C14,工时汇总!$B$2:$AH$2694,28,0)&gt;10,10,IF(VLOOKUP($C14,工时汇总!$B$2:$AH$2694,28,0)&gt;=8,5,IF(VLOOKUP($C14,工时汇总!$B$2:$AH$2694,28,0)&lt;8,0))))</f>
        <v>5</v>
      </c>
      <c r="AE14" s="12">
        <f ca="1">IF(VLOOKUP($C14,工时汇总!$B$2:$AH$2694,29,0)&gt;15,15,IF(VLOOKUP($C14,工时汇总!$B$2:$AH$2694,29,0)&gt;10,10,IF(VLOOKUP($C14,工时汇总!$B$2:$AH$2694,29,0)&gt;=8,5,IF(VLOOKUP($C14,工时汇总!$B$2:$AH$2694,29,0)&lt;8,0))))</f>
        <v>10</v>
      </c>
      <c r="AF14" s="12">
        <f ca="1">IF(VLOOKUP($C14,工时汇总!$B$2:$AH$2694,30,0)&gt;15,15,IF(VLOOKUP($C14,工时汇总!$B$2:$AH$2694,30,0)&gt;10,10,IF(VLOOKUP($C14,工时汇总!$B$2:$AH$2694,30,0)&gt;=8,5,IF(VLOOKUP($C14,工时汇总!$B$2:$AH$2694,30,0)&lt;8,0))))</f>
        <v>10</v>
      </c>
      <c r="AG14" s="12">
        <f ca="1">IF(VLOOKUP($C14,工时汇总!$B$2:$AH$2694,31,0)&gt;15,15,IF(VLOOKUP($C14,工时汇总!$B$2:$AH$2694,31,0)&gt;10,10,IF(VLOOKUP($C14,工时汇总!$B$2:$AH$2694,31,0)&gt;=8,5,IF(VLOOKUP($C14,工时汇总!$B$2:$AH$2694,31,0)&lt;8,0))))</f>
        <v>10</v>
      </c>
      <c r="AH14" s="12">
        <f ca="1">IF(VLOOKUP($C14,工时汇总!$B$2:$AH$2694,32,0)&gt;15,15,IF(VLOOKUP($C14,工时汇总!$B$2:$AH$2694,32,0)&gt;10,10,IF(VLOOKUP($C14,工时汇总!$B$2:$AH$2694,32,0)&gt;=8,5,IF(VLOOKUP($C14,工时汇总!$B$2:$AH$2694,32,0)&lt;8,0))))</f>
        <v>10</v>
      </c>
      <c r="AI14" s="12">
        <f ca="1">IF(VLOOKUP($C14,工时汇总!$B$2:$AH$2694,33,0)&gt;15,15,IF(VLOOKUP($C14,工时汇总!$B$2:$AH$2694,33,0)&gt;10,10,IF(VLOOKUP($C14,工时汇总!$B$2:$AH$2694,33,0)&gt;=8,5,IF(VLOOKUP($C14,工时汇总!$B$2:$AH$2694,33,0)&lt;8,0))))</f>
        <v>0</v>
      </c>
    </row>
    <row r="15" customHeight="1" spans="1:35">
      <c r="A15" s="42" t="s">
        <v>451</v>
      </c>
      <c r="B15" s="11" t="s">
        <v>465</v>
      </c>
      <c r="C15" s="11" t="s">
        <v>40</v>
      </c>
      <c r="D15" s="43">
        <f ca="1" t="shared" ref="D15" si="1">SUM(E15:AI15)</f>
        <v>270</v>
      </c>
      <c r="E15" s="12">
        <f ca="1">IF(VLOOKUP($C15,工时汇总!$B$2:$AH$2694,3,0)&gt;15,15,IF(VLOOKUP($C15,工时汇总!$B$2:$AH$2694,3,0)&gt;10,10,IF(VLOOKUP($C15,工时汇总!$B$2:$AH$2694,3,0)&gt;=8,5,IF(VLOOKUP($C15,工时汇总!$B$2:$AH$2694,3,0)&lt;8,0))))</f>
        <v>10</v>
      </c>
      <c r="F15" s="12">
        <f ca="1">IF(VLOOKUP($C15,工时汇总!$B$2:$AH$2694,4,0)&gt;15,15,IF(VLOOKUP($C15,工时汇总!$B$2:$AH$2694,4,0)&gt;10,10,IF(VLOOKUP($C15,工时汇总!$B$2:$AH$2694,4,0)&gt;=8,5,IF(VLOOKUP($C15,工时汇总!$B$2:$AH$2694,4,0)&lt;8,0))))</f>
        <v>10</v>
      </c>
      <c r="G15" s="12">
        <f ca="1">IF(VLOOKUP($C15,工时汇总!$B$2:$AH$2694,5,0)&gt;15,15,IF(VLOOKUP($C15,工时汇总!$B$2:$AH$2694,5,0)&gt;10,10,IF(VLOOKUP($C15,工时汇总!$B$2:$AH$2694,5,0)&gt;=8,5,IF(VLOOKUP($C15,工时汇总!$B$2:$AH$2694,5,0)&lt;8,0))))</f>
        <v>10</v>
      </c>
      <c r="H15" s="12">
        <f ca="1">IF(VLOOKUP($C15,工时汇总!$B$2:$AH$2694,6,0)&gt;15,15,IF(VLOOKUP($C15,工时汇总!$B$2:$AH$2694,6,0)&gt;10,10,IF(VLOOKUP($C15,工时汇总!$B$2:$AH$2694,6,0)&gt;=8,5,IF(VLOOKUP($C15,工时汇总!$B$2:$AH$2694,6,0)&lt;8,0))))</f>
        <v>10</v>
      </c>
      <c r="I15" s="12">
        <f ca="1">IF(VLOOKUP($C15,工时汇总!$B$2:$AH$2694,7,0)&gt;15,15,IF(VLOOKUP($C15,工时汇总!$B$2:$AH$2694,7,0)&gt;10,10,IF(VLOOKUP($C15,工时汇总!$B$2:$AH$2694,7,0)&gt;=8,5,IF(VLOOKUP($C15,工时汇总!$B$2:$AH$2694,7,0)&lt;8,0))))</f>
        <v>5</v>
      </c>
      <c r="J15" s="12">
        <f ca="1">IF(VLOOKUP($C15,工时汇总!$B$2:$AH$2694,8,0)&gt;15,15,IF(VLOOKUP($C15,工时汇总!$B$2:$AH$2694,8,0)&gt;10,10,IF(VLOOKUP($C15,工时汇总!$B$2:$AH$2694,8,0)&gt;=8,5,IF(VLOOKUP($C15,工时汇总!$B$2:$AH$2694,8,0)&lt;8,0))))</f>
        <v>10</v>
      </c>
      <c r="K15" s="12">
        <f ca="1">IF(VLOOKUP($C15,工时汇总!$B$2:$AH$2694,9,0)&gt;15,15,IF(VLOOKUP($C15,工时汇总!$B$2:$AH$2694,9,0)&gt;10,10,IF(VLOOKUP($C15,工时汇总!$B$2:$AH$2694,9,0)&gt;=8,5,IF(VLOOKUP($C15,工时汇总!$B$2:$AH$2694,9,0)&lt;8,0))))</f>
        <v>10</v>
      </c>
      <c r="L15" s="12">
        <f ca="1">IF(VLOOKUP($C15,工时汇总!$B$2:$AH$2694,10,0)&gt;15,15,IF(VLOOKUP($C15,工时汇总!$B$2:$AH$2694,10,0)&gt;10,10,IF(VLOOKUP($C15,工时汇总!$B$2:$AH$2694,10,0)&gt;=8,5,IF(VLOOKUP($C15,工时汇总!$B$2:$AH$2694,10,0)&lt;8,0))))</f>
        <v>10</v>
      </c>
      <c r="M15" s="12">
        <f ca="1">IF(VLOOKUP($C15,工时汇总!$B$2:$AH$2694,11,0)&gt;15,15,IF(VLOOKUP($C15,工时汇总!$B$2:$AH$2694,11,0)&gt;10,10,IF(VLOOKUP($C15,工时汇总!$B$2:$AH$2694,11,0)&gt;=8,5,IF(VLOOKUP($C15,工时汇总!$B$2:$AH$2694,11,0)&lt;8,0))))</f>
        <v>10</v>
      </c>
      <c r="N15" s="12">
        <f ca="1">IF(VLOOKUP($C15,工时汇总!$B$2:$AH$2694,12,0)&gt;15,15,IF(VLOOKUP($C15,工时汇总!$B$2:$AH$2694,12,0)&gt;10,10,IF(VLOOKUP($C15,工时汇总!$B$2:$AH$2694,12,0)&gt;=8,5,IF(VLOOKUP($C15,工时汇总!$B$2:$AH$2694,12,0)&lt;8,0))))</f>
        <v>10</v>
      </c>
      <c r="O15" s="12">
        <f ca="1">IF(VLOOKUP($C15,工时汇总!$B$2:$AH$2694,13,0)&gt;15,15,IF(VLOOKUP($C15,工时汇总!$B$2:$AH$2694,13,0)&gt;10,10,IF(VLOOKUP($C15,工时汇总!$B$2:$AH$2694,13,0)&gt;=8,5,IF(VLOOKUP($C15,工时汇总!$B$2:$AH$2694,13,0)&lt;8,0))))</f>
        <v>10</v>
      </c>
      <c r="P15" s="12">
        <f ca="1">IF(VLOOKUP($C15,工时汇总!$B$2:$AH$2694,14,0)&gt;15,15,IF(VLOOKUP($C15,工时汇总!$B$2:$AH$2694,14,0)&gt;10,10,IF(VLOOKUP($C15,工时汇总!$B$2:$AH$2694,14,0)&gt;=8,5,IF(VLOOKUP($C15,工时汇总!$B$2:$AH$2694,14,0)&lt;8,0))))</f>
        <v>0</v>
      </c>
      <c r="Q15" s="12">
        <f ca="1">IF(VLOOKUP($C15,工时汇总!$B$2:$AH$2694,15,0)&gt;15,15,IF(VLOOKUP($C15,工时汇总!$B$2:$AH$2694,15,0)&gt;10,10,IF(VLOOKUP($C15,工时汇总!$B$2:$AH$2694,15,0)&gt;=8,5,IF(VLOOKUP($C15,工时汇总!$B$2:$AH$2694,15,0)&lt;8,0))))</f>
        <v>10</v>
      </c>
      <c r="R15" s="12">
        <f ca="1">IF(VLOOKUP($C15,工时汇总!$B$2:$AH$2694,16,0)&gt;15,15,IF(VLOOKUP($C15,工时汇总!$B$2:$AH$2694,16,0)&gt;10,10,IF(VLOOKUP($C15,工时汇总!$B$2:$AH$2694,16,0)&gt;=8,5,IF(VLOOKUP($C15,工时汇总!$B$2:$AH$2694,16,0)&lt;8,0))))</f>
        <v>10</v>
      </c>
      <c r="S15" s="12">
        <f ca="1">IF(VLOOKUP($C15,工时汇总!$B$2:$AH$2694,17,0)&gt;15,15,IF(VLOOKUP($C15,工时汇总!$B$2:$AH$2694,17,0)&gt;10,10,IF(VLOOKUP($C15,工时汇总!$B$2:$AH$2694,17,0)&gt;=8,5,IF(VLOOKUP($C15,工时汇总!$B$2:$AH$2694,17,0)&lt;8,0))))</f>
        <v>10</v>
      </c>
      <c r="T15" s="12">
        <f ca="1">IF(VLOOKUP($C15,工时汇总!$B$2:$AH$2694,18,0)&gt;15,15,IF(VLOOKUP($C15,工时汇总!$B$2:$AH$2694,18,0)&gt;10,10,IF(VLOOKUP($C15,工时汇总!$B$2:$AH$2694,18,0)&gt;=8,5,IF(VLOOKUP($C15,工时汇总!$B$2:$AH$2694,18,0)&lt;8,0))))</f>
        <v>10</v>
      </c>
      <c r="U15" s="12">
        <f ca="1">IF(VLOOKUP($C15,工时汇总!$B$2:$AH$2694,19,0)&gt;15,15,IF(VLOOKUP($C15,工时汇总!$B$2:$AH$2694,19,0)&gt;10,10,IF(VLOOKUP($C15,工时汇总!$B$2:$AH$2694,19,0)&gt;=8,5,IF(VLOOKUP($C15,工时汇总!$B$2:$AH$2694,19,0)&lt;8,0))))</f>
        <v>10</v>
      </c>
      <c r="V15" s="12">
        <f ca="1">IF(VLOOKUP($C15,工时汇总!$B$2:$AH$2694,20,0)&gt;15,15,IF(VLOOKUP($C15,工时汇总!$B$2:$AH$2694,20,0)&gt;10,10,IF(VLOOKUP($C15,工时汇总!$B$2:$AH$2694,20,0)&gt;=8,5,IF(VLOOKUP($C15,工时汇总!$B$2:$AH$2694,20,0)&lt;8,0))))</f>
        <v>10</v>
      </c>
      <c r="W15" s="12">
        <f ca="1">IF(VLOOKUP($C15,工时汇总!$B$2:$AH$2694,21,0)&gt;15,15,IF(VLOOKUP($C15,工时汇总!$B$2:$AH$2694,21,0)&gt;10,10,IF(VLOOKUP($C15,工时汇总!$B$2:$AH$2694,21,0)&gt;=8,5,IF(VLOOKUP($C15,工时汇总!$B$2:$AH$2694,21,0)&lt;8,0))))</f>
        <v>0</v>
      </c>
      <c r="X15" s="12">
        <f ca="1">IF(VLOOKUP($C15,工时汇总!$B$2:$AH$2694,22,0)&gt;15,15,IF(VLOOKUP($C15,工时汇总!$B$2:$AH$2694,22,0)&gt;10,10,IF(VLOOKUP($C15,工时汇总!$B$2:$AH$2694,22,0)&gt;=8,5,IF(VLOOKUP($C15,工时汇总!$B$2:$AH$2694,22,0)&lt;8,0))))</f>
        <v>10</v>
      </c>
      <c r="Y15" s="12">
        <f ca="1">IF(VLOOKUP($C15,工时汇总!$B$2:$AH$2694,23,0)&gt;15,15,IF(VLOOKUP($C15,工时汇总!$B$2:$AH$2694,23,0)&gt;10,10,IF(VLOOKUP($C15,工时汇总!$B$2:$AH$2694,23,0)&gt;=8,5,IF(VLOOKUP($C15,工时汇总!$B$2:$AH$2694,23,0)&lt;8,0))))</f>
        <v>10</v>
      </c>
      <c r="Z15" s="12">
        <f ca="1">IF(VLOOKUP($C15,工时汇总!$B$2:$AH$2694,24,0)&gt;15,15,IF(VLOOKUP($C15,工时汇总!$B$2:$AH$2694,24,0)&gt;10,10,IF(VLOOKUP($C15,工时汇总!$B$2:$AH$2694,24,0)&gt;=8,5,IF(VLOOKUP($C15,工时汇总!$B$2:$AH$2694,24,0)&lt;8,0))))</f>
        <v>10</v>
      </c>
      <c r="AA15" s="12">
        <f ca="1">IF(VLOOKUP($C15,工时汇总!$B$2:$AH$2694,25,0)&gt;15,15,IF(VLOOKUP($C15,工时汇总!$B$2:$AH$2694,25,0)&gt;10,10,IF(VLOOKUP($C15,工时汇总!$B$2:$AH$2694,25,0)&gt;=8,5,IF(VLOOKUP($C15,工时汇总!$B$2:$AH$2694,25,0)&lt;8,0))))</f>
        <v>10</v>
      </c>
      <c r="AB15" s="12">
        <f ca="1">IF(VLOOKUP($C15,工时汇总!$B$2:$AH$2694,26,0)&gt;15,15,IF(VLOOKUP($C15,工时汇总!$B$2:$AH$2694,26,0)&gt;10,10,IF(VLOOKUP($C15,工时汇总!$B$2:$AH$2694,26,0)&gt;=8,5,IF(VLOOKUP($C15,工时汇总!$B$2:$AH$2694,26,0)&lt;8,0))))</f>
        <v>10</v>
      </c>
      <c r="AC15" s="12">
        <f ca="1">IF(VLOOKUP($C15,工时汇总!$B$2:$AH$2694,27,0)&gt;15,15,IF(VLOOKUP($C15,工时汇总!$B$2:$AH$2694,27,0)&gt;10,10,IF(VLOOKUP($C15,工时汇总!$B$2:$AH$2694,27,0)&gt;=8,5,IF(VLOOKUP($C15,工时汇总!$B$2:$AH$2694,27,0)&lt;8,0))))</f>
        <v>10</v>
      </c>
      <c r="AD15" s="12">
        <f ca="1">IF(VLOOKUP($C15,工时汇总!$B$2:$AH$2694,28,0)&gt;15,15,IF(VLOOKUP($C15,工时汇总!$B$2:$AH$2694,28,0)&gt;10,10,IF(VLOOKUP($C15,工时汇总!$B$2:$AH$2694,28,0)&gt;=8,5,IF(VLOOKUP($C15,工时汇总!$B$2:$AH$2694,28,0)&lt;8,0))))</f>
        <v>5</v>
      </c>
      <c r="AE15" s="12">
        <f ca="1">IF(VLOOKUP($C15,工时汇总!$B$2:$AH$2694,29,0)&gt;15,15,IF(VLOOKUP($C15,工时汇总!$B$2:$AH$2694,29,0)&gt;10,10,IF(VLOOKUP($C15,工时汇总!$B$2:$AH$2694,29,0)&gt;=8,5,IF(VLOOKUP($C15,工时汇总!$B$2:$AH$2694,29,0)&lt;8,0))))</f>
        <v>10</v>
      </c>
      <c r="AF15" s="12">
        <f ca="1">IF(VLOOKUP($C15,工时汇总!$B$2:$AH$2694,30,0)&gt;15,15,IF(VLOOKUP($C15,工时汇总!$B$2:$AH$2694,30,0)&gt;10,10,IF(VLOOKUP($C15,工时汇总!$B$2:$AH$2694,30,0)&gt;=8,5,IF(VLOOKUP($C15,工时汇总!$B$2:$AH$2694,30,0)&lt;8,0))))</f>
        <v>10</v>
      </c>
      <c r="AG15" s="12">
        <f ca="1">IF(VLOOKUP($C15,工时汇总!$B$2:$AH$2694,31,0)&gt;15,15,IF(VLOOKUP($C15,工时汇总!$B$2:$AH$2694,31,0)&gt;10,10,IF(VLOOKUP($C15,工时汇总!$B$2:$AH$2694,31,0)&gt;=8,5,IF(VLOOKUP($C15,工时汇总!$B$2:$AH$2694,31,0)&lt;8,0))))</f>
        <v>10</v>
      </c>
      <c r="AH15" s="12">
        <f ca="1">IF(VLOOKUP($C15,工时汇总!$B$2:$AH$2694,32,0)&gt;15,15,IF(VLOOKUP($C15,工时汇总!$B$2:$AH$2694,32,0)&gt;10,10,IF(VLOOKUP($C15,工时汇总!$B$2:$AH$2694,32,0)&gt;=8,5,IF(VLOOKUP($C15,工时汇总!$B$2:$AH$2694,32,0)&lt;8,0))))</f>
        <v>10</v>
      </c>
      <c r="AI15" s="12">
        <f ca="1">IF(VLOOKUP($C15,工时汇总!$B$2:$AH$2694,33,0)&gt;15,15,IF(VLOOKUP($C15,工时汇总!$B$2:$AH$2694,33,0)&gt;10,10,IF(VLOOKUP($C15,工时汇总!$B$2:$AH$2694,33,0)&gt;=8,5,IF(VLOOKUP($C15,工时汇总!$B$2:$AH$2694,33,0)&lt;8,0))))</f>
        <v>0</v>
      </c>
    </row>
    <row r="16" customHeight="1" spans="1:35">
      <c r="A16" s="42" t="s">
        <v>451</v>
      </c>
      <c r="B16" s="11" t="s">
        <v>466</v>
      </c>
      <c r="C16" s="11" t="s">
        <v>42</v>
      </c>
      <c r="D16" s="43">
        <f ca="1" t="shared" ref="D16" si="2">SUM(E16:AI16)</f>
        <v>275</v>
      </c>
      <c r="E16" s="12">
        <f ca="1">IF(VLOOKUP($C16,工时汇总!$B$2:$AH$2694,3,0)&gt;15,15,IF(VLOOKUP($C16,工时汇总!$B$2:$AH$2694,3,0)&gt;10,10,IF(VLOOKUP($C16,工时汇总!$B$2:$AH$2694,3,0)&gt;=8,5,IF(VLOOKUP($C16,工时汇总!$B$2:$AH$2694,3,0)&lt;8,0))))</f>
        <v>10</v>
      </c>
      <c r="F16" s="12">
        <f ca="1">IF(VLOOKUP($C16,工时汇总!$B$2:$AH$2694,4,0)&gt;15,15,IF(VLOOKUP($C16,工时汇总!$B$2:$AH$2694,4,0)&gt;10,10,IF(VLOOKUP($C16,工时汇总!$B$2:$AH$2694,4,0)&gt;=8,5,IF(VLOOKUP($C16,工时汇总!$B$2:$AH$2694,4,0)&lt;8,0))))</f>
        <v>10</v>
      </c>
      <c r="G16" s="12">
        <f ca="1">IF(VLOOKUP($C16,工时汇总!$B$2:$AH$2694,5,0)&gt;15,15,IF(VLOOKUP($C16,工时汇总!$B$2:$AH$2694,5,0)&gt;10,10,IF(VLOOKUP($C16,工时汇总!$B$2:$AH$2694,5,0)&gt;=8,5,IF(VLOOKUP($C16,工时汇总!$B$2:$AH$2694,5,0)&lt;8,0))))</f>
        <v>10</v>
      </c>
      <c r="H16" s="12">
        <f ca="1">IF(VLOOKUP($C16,工时汇总!$B$2:$AH$2694,6,0)&gt;15,15,IF(VLOOKUP($C16,工时汇总!$B$2:$AH$2694,6,0)&gt;10,10,IF(VLOOKUP($C16,工时汇总!$B$2:$AH$2694,6,0)&gt;=8,5,IF(VLOOKUP($C16,工时汇总!$B$2:$AH$2694,6,0)&lt;8,0))))</f>
        <v>10</v>
      </c>
      <c r="I16" s="12">
        <f ca="1">IF(VLOOKUP($C16,工时汇总!$B$2:$AH$2694,7,0)&gt;15,15,IF(VLOOKUP($C16,工时汇总!$B$2:$AH$2694,7,0)&gt;10,10,IF(VLOOKUP($C16,工时汇总!$B$2:$AH$2694,7,0)&gt;=8,5,IF(VLOOKUP($C16,工时汇总!$B$2:$AH$2694,7,0)&lt;8,0))))</f>
        <v>5</v>
      </c>
      <c r="J16" s="12">
        <f ca="1">IF(VLOOKUP($C16,工时汇总!$B$2:$AH$2694,8,0)&gt;15,15,IF(VLOOKUP($C16,工时汇总!$B$2:$AH$2694,8,0)&gt;10,10,IF(VLOOKUP($C16,工时汇总!$B$2:$AH$2694,8,0)&gt;=8,5,IF(VLOOKUP($C16,工时汇总!$B$2:$AH$2694,8,0)&lt;8,0))))</f>
        <v>10</v>
      </c>
      <c r="K16" s="12">
        <f ca="1">IF(VLOOKUP($C16,工时汇总!$B$2:$AH$2694,9,0)&gt;15,15,IF(VLOOKUP($C16,工时汇总!$B$2:$AH$2694,9,0)&gt;10,10,IF(VLOOKUP($C16,工时汇总!$B$2:$AH$2694,9,0)&gt;=8,5,IF(VLOOKUP($C16,工时汇总!$B$2:$AH$2694,9,0)&lt;8,0))))</f>
        <v>10</v>
      </c>
      <c r="L16" s="12">
        <f ca="1">IF(VLOOKUP($C16,工时汇总!$B$2:$AH$2694,10,0)&gt;15,15,IF(VLOOKUP($C16,工时汇总!$B$2:$AH$2694,10,0)&gt;10,10,IF(VLOOKUP($C16,工时汇总!$B$2:$AH$2694,10,0)&gt;=8,5,IF(VLOOKUP($C16,工时汇总!$B$2:$AH$2694,10,0)&lt;8,0))))</f>
        <v>10</v>
      </c>
      <c r="M16" s="12">
        <f ca="1">IF(VLOOKUP($C16,工时汇总!$B$2:$AH$2694,11,0)&gt;15,15,IF(VLOOKUP($C16,工时汇总!$B$2:$AH$2694,11,0)&gt;10,10,IF(VLOOKUP($C16,工时汇总!$B$2:$AH$2694,11,0)&gt;=8,5,IF(VLOOKUP($C16,工时汇总!$B$2:$AH$2694,11,0)&lt;8,0))))</f>
        <v>10</v>
      </c>
      <c r="N16" s="12">
        <f ca="1">IF(VLOOKUP($C16,工时汇总!$B$2:$AH$2694,12,0)&gt;15,15,IF(VLOOKUP($C16,工时汇总!$B$2:$AH$2694,12,0)&gt;10,10,IF(VLOOKUP($C16,工时汇总!$B$2:$AH$2694,12,0)&gt;=8,5,IF(VLOOKUP($C16,工时汇总!$B$2:$AH$2694,12,0)&lt;8,0))))</f>
        <v>10</v>
      </c>
      <c r="O16" s="12">
        <f ca="1">IF(VLOOKUP($C16,工时汇总!$B$2:$AH$2694,13,0)&gt;15,15,IF(VLOOKUP($C16,工时汇总!$B$2:$AH$2694,13,0)&gt;10,10,IF(VLOOKUP($C16,工时汇总!$B$2:$AH$2694,13,0)&gt;=8,5,IF(VLOOKUP($C16,工时汇总!$B$2:$AH$2694,13,0)&lt;8,0))))</f>
        <v>10</v>
      </c>
      <c r="P16" s="12">
        <f ca="1">IF(VLOOKUP($C16,工时汇总!$B$2:$AH$2694,14,0)&gt;15,15,IF(VLOOKUP($C16,工时汇总!$B$2:$AH$2694,14,0)&gt;10,10,IF(VLOOKUP($C16,工时汇总!$B$2:$AH$2694,14,0)&gt;=8,5,IF(VLOOKUP($C16,工时汇总!$B$2:$AH$2694,14,0)&lt;8,0))))</f>
        <v>5</v>
      </c>
      <c r="Q16" s="12">
        <f ca="1">IF(VLOOKUP($C16,工时汇总!$B$2:$AH$2694,15,0)&gt;15,15,IF(VLOOKUP($C16,工时汇总!$B$2:$AH$2694,15,0)&gt;10,10,IF(VLOOKUP($C16,工时汇总!$B$2:$AH$2694,15,0)&gt;=8,5,IF(VLOOKUP($C16,工时汇总!$B$2:$AH$2694,15,0)&lt;8,0))))</f>
        <v>10</v>
      </c>
      <c r="R16" s="12">
        <f ca="1">IF(VLOOKUP($C16,工时汇总!$B$2:$AH$2694,16,0)&gt;15,15,IF(VLOOKUP($C16,工时汇总!$B$2:$AH$2694,16,0)&gt;10,10,IF(VLOOKUP($C16,工时汇总!$B$2:$AH$2694,16,0)&gt;=8,5,IF(VLOOKUP($C16,工时汇总!$B$2:$AH$2694,16,0)&lt;8,0))))</f>
        <v>10</v>
      </c>
      <c r="S16" s="12">
        <f ca="1">IF(VLOOKUP($C16,工时汇总!$B$2:$AH$2694,17,0)&gt;15,15,IF(VLOOKUP($C16,工时汇总!$B$2:$AH$2694,17,0)&gt;10,10,IF(VLOOKUP($C16,工时汇总!$B$2:$AH$2694,17,0)&gt;=8,5,IF(VLOOKUP($C16,工时汇总!$B$2:$AH$2694,17,0)&lt;8,0))))</f>
        <v>10</v>
      </c>
      <c r="T16" s="12">
        <f ca="1">IF(VLOOKUP($C16,工时汇总!$B$2:$AH$2694,18,0)&gt;15,15,IF(VLOOKUP($C16,工时汇总!$B$2:$AH$2694,18,0)&gt;10,10,IF(VLOOKUP($C16,工时汇总!$B$2:$AH$2694,18,0)&gt;=8,5,IF(VLOOKUP($C16,工时汇总!$B$2:$AH$2694,18,0)&lt;8,0))))</f>
        <v>10</v>
      </c>
      <c r="U16" s="12">
        <f ca="1">IF(VLOOKUP($C16,工时汇总!$B$2:$AH$2694,19,0)&gt;15,15,IF(VLOOKUP($C16,工时汇总!$B$2:$AH$2694,19,0)&gt;10,10,IF(VLOOKUP($C16,工时汇总!$B$2:$AH$2694,19,0)&gt;=8,5,IF(VLOOKUP($C16,工时汇总!$B$2:$AH$2694,19,0)&lt;8,0))))</f>
        <v>10</v>
      </c>
      <c r="V16" s="12">
        <f ca="1">IF(VLOOKUP($C16,工时汇总!$B$2:$AH$2694,20,0)&gt;15,15,IF(VLOOKUP($C16,工时汇总!$B$2:$AH$2694,20,0)&gt;10,10,IF(VLOOKUP($C16,工时汇总!$B$2:$AH$2694,20,0)&gt;=8,5,IF(VLOOKUP($C16,工时汇总!$B$2:$AH$2694,20,0)&lt;8,0))))</f>
        <v>10</v>
      </c>
      <c r="W16" s="12">
        <f ca="1">IF(VLOOKUP($C16,工时汇总!$B$2:$AH$2694,21,0)&gt;15,15,IF(VLOOKUP($C16,工时汇总!$B$2:$AH$2694,21,0)&gt;10,10,IF(VLOOKUP($C16,工时汇总!$B$2:$AH$2694,21,0)&gt;=8,5,IF(VLOOKUP($C16,工时汇总!$B$2:$AH$2694,21,0)&lt;8,0))))</f>
        <v>0</v>
      </c>
      <c r="X16" s="12">
        <f ca="1">IF(VLOOKUP($C16,工时汇总!$B$2:$AH$2694,22,0)&gt;15,15,IF(VLOOKUP($C16,工时汇总!$B$2:$AH$2694,22,0)&gt;10,10,IF(VLOOKUP($C16,工时汇总!$B$2:$AH$2694,22,0)&gt;=8,5,IF(VLOOKUP($C16,工时汇总!$B$2:$AH$2694,22,0)&lt;8,0))))</f>
        <v>10</v>
      </c>
      <c r="Y16" s="12">
        <f ca="1">IF(VLOOKUP($C16,工时汇总!$B$2:$AH$2694,23,0)&gt;15,15,IF(VLOOKUP($C16,工时汇总!$B$2:$AH$2694,23,0)&gt;10,10,IF(VLOOKUP($C16,工时汇总!$B$2:$AH$2694,23,0)&gt;=8,5,IF(VLOOKUP($C16,工时汇总!$B$2:$AH$2694,23,0)&lt;8,0))))</f>
        <v>10</v>
      </c>
      <c r="Z16" s="12">
        <f ca="1">IF(VLOOKUP($C16,工时汇总!$B$2:$AH$2694,24,0)&gt;15,15,IF(VLOOKUP($C16,工时汇总!$B$2:$AH$2694,24,0)&gt;10,10,IF(VLOOKUP($C16,工时汇总!$B$2:$AH$2694,24,0)&gt;=8,5,IF(VLOOKUP($C16,工时汇总!$B$2:$AH$2694,24,0)&lt;8,0))))</f>
        <v>10</v>
      </c>
      <c r="AA16" s="12">
        <f ca="1">IF(VLOOKUP($C16,工时汇总!$B$2:$AH$2694,25,0)&gt;15,15,IF(VLOOKUP($C16,工时汇总!$B$2:$AH$2694,25,0)&gt;10,10,IF(VLOOKUP($C16,工时汇总!$B$2:$AH$2694,25,0)&gt;=8,5,IF(VLOOKUP($C16,工时汇总!$B$2:$AH$2694,25,0)&lt;8,0))))</f>
        <v>10</v>
      </c>
      <c r="AB16" s="12">
        <f ca="1">IF(VLOOKUP($C16,工时汇总!$B$2:$AH$2694,26,0)&gt;15,15,IF(VLOOKUP($C16,工时汇总!$B$2:$AH$2694,26,0)&gt;10,10,IF(VLOOKUP($C16,工时汇总!$B$2:$AH$2694,26,0)&gt;=8,5,IF(VLOOKUP($C16,工时汇总!$B$2:$AH$2694,26,0)&lt;8,0))))</f>
        <v>10</v>
      </c>
      <c r="AC16" s="12">
        <f ca="1">IF(VLOOKUP($C16,工时汇总!$B$2:$AH$2694,27,0)&gt;15,15,IF(VLOOKUP($C16,工时汇总!$B$2:$AH$2694,27,0)&gt;10,10,IF(VLOOKUP($C16,工时汇总!$B$2:$AH$2694,27,0)&gt;=8,5,IF(VLOOKUP($C16,工时汇总!$B$2:$AH$2694,27,0)&lt;8,0))))</f>
        <v>10</v>
      </c>
      <c r="AD16" s="12">
        <f ca="1">IF(VLOOKUP($C16,工时汇总!$B$2:$AH$2694,28,0)&gt;15,15,IF(VLOOKUP($C16,工时汇总!$B$2:$AH$2694,28,0)&gt;10,10,IF(VLOOKUP($C16,工时汇总!$B$2:$AH$2694,28,0)&gt;=8,5,IF(VLOOKUP($C16,工时汇总!$B$2:$AH$2694,28,0)&lt;8,0))))</f>
        <v>5</v>
      </c>
      <c r="AE16" s="12">
        <f ca="1">IF(VLOOKUP($C16,工时汇总!$B$2:$AH$2694,29,0)&gt;15,15,IF(VLOOKUP($C16,工时汇总!$B$2:$AH$2694,29,0)&gt;10,10,IF(VLOOKUP($C16,工时汇总!$B$2:$AH$2694,29,0)&gt;=8,5,IF(VLOOKUP($C16,工时汇总!$B$2:$AH$2694,29,0)&lt;8,0))))</f>
        <v>10</v>
      </c>
      <c r="AF16" s="12">
        <f ca="1">IF(VLOOKUP($C16,工时汇总!$B$2:$AH$2694,30,0)&gt;15,15,IF(VLOOKUP($C16,工时汇总!$B$2:$AH$2694,30,0)&gt;10,10,IF(VLOOKUP($C16,工时汇总!$B$2:$AH$2694,30,0)&gt;=8,5,IF(VLOOKUP($C16,工时汇总!$B$2:$AH$2694,30,0)&lt;8,0))))</f>
        <v>10</v>
      </c>
      <c r="AG16" s="12">
        <f ca="1">IF(VLOOKUP($C16,工时汇总!$B$2:$AH$2694,31,0)&gt;15,15,IF(VLOOKUP($C16,工时汇总!$B$2:$AH$2694,31,0)&gt;10,10,IF(VLOOKUP($C16,工时汇总!$B$2:$AH$2694,31,0)&gt;=8,5,IF(VLOOKUP($C16,工时汇总!$B$2:$AH$2694,31,0)&lt;8,0))))</f>
        <v>10</v>
      </c>
      <c r="AH16" s="12">
        <f ca="1">IF(VLOOKUP($C16,工时汇总!$B$2:$AH$2694,32,0)&gt;15,15,IF(VLOOKUP($C16,工时汇总!$B$2:$AH$2694,32,0)&gt;10,10,IF(VLOOKUP($C16,工时汇总!$B$2:$AH$2694,32,0)&gt;=8,5,IF(VLOOKUP($C16,工时汇总!$B$2:$AH$2694,32,0)&lt;8,0))))</f>
        <v>10</v>
      </c>
      <c r="AI16" s="12">
        <f ca="1">IF(VLOOKUP($C16,工时汇总!$B$2:$AH$2694,33,0)&gt;15,15,IF(VLOOKUP($C16,工时汇总!$B$2:$AH$2694,33,0)&gt;10,10,IF(VLOOKUP($C16,工时汇总!$B$2:$AH$2694,33,0)&gt;=8,5,IF(VLOOKUP($C16,工时汇总!$B$2:$AH$2694,33,0)&lt;8,0))))</f>
        <v>0</v>
      </c>
    </row>
    <row r="17" customHeight="1" spans="1:35">
      <c r="A17" s="42" t="s">
        <v>467</v>
      </c>
      <c r="B17" s="15" t="s">
        <v>468</v>
      </c>
      <c r="C17" s="14" t="s">
        <v>469</v>
      </c>
      <c r="D17" s="43">
        <f ca="1" t="shared" si="0"/>
        <v>295</v>
      </c>
      <c r="E17" s="12">
        <f ca="1">IF(VLOOKUP($C17,工时汇总!$B$2:$AH$2694,3,0)&gt;15,15,IF(VLOOKUP($C17,工时汇总!$B$2:$AH$2694,3,0)&gt;10,10,IF(VLOOKUP($C17,工时汇总!$B$2:$AH$2694,3,0)&gt;=8,5,IF(VLOOKUP($C17,工时汇总!$B$2:$AH$2694,3,0)&lt;8,0))))</f>
        <v>10</v>
      </c>
      <c r="F17" s="12">
        <f ca="1">IF(VLOOKUP($C17,工时汇总!$B$2:$AH$2694,4,0)&gt;15,15,IF(VLOOKUP($C17,工时汇总!$B$2:$AH$2694,4,0)&gt;10,10,IF(VLOOKUP($C17,工时汇总!$B$2:$AH$2694,4,0)&gt;=8,5,IF(VLOOKUP($C17,工时汇总!$B$2:$AH$2694,4,0)&lt;8,0))))</f>
        <v>10</v>
      </c>
      <c r="G17" s="12">
        <f ca="1">IF(VLOOKUP($C17,工时汇总!$B$2:$AH$2694,5,0)&gt;15,15,IF(VLOOKUP($C17,工时汇总!$B$2:$AH$2694,5,0)&gt;10,10,IF(VLOOKUP($C17,工时汇总!$B$2:$AH$2694,5,0)&gt;=8,5,IF(VLOOKUP($C17,工时汇总!$B$2:$AH$2694,5,0)&lt;8,0))))</f>
        <v>10</v>
      </c>
      <c r="H17" s="12">
        <f ca="1">IF(VLOOKUP($C17,工时汇总!$B$2:$AH$2694,6,0)&gt;15,15,IF(VLOOKUP($C17,工时汇总!$B$2:$AH$2694,6,0)&gt;10,10,IF(VLOOKUP($C17,工时汇总!$B$2:$AH$2694,6,0)&gt;=8,5,IF(VLOOKUP($C17,工时汇总!$B$2:$AH$2694,6,0)&lt;8,0))))</f>
        <v>10</v>
      </c>
      <c r="I17" s="12">
        <f ca="1">IF(VLOOKUP($C17,工时汇总!$B$2:$AH$2694,7,0)&gt;15,15,IF(VLOOKUP($C17,工时汇总!$B$2:$AH$2694,7,0)&gt;10,10,IF(VLOOKUP($C17,工时汇总!$B$2:$AH$2694,7,0)&gt;=8,5,IF(VLOOKUP($C17,工时汇总!$B$2:$AH$2694,7,0)&lt;8,0))))</f>
        <v>10</v>
      </c>
      <c r="J17" s="12">
        <f ca="1">IF(VLOOKUP($C17,工时汇总!$B$2:$AH$2694,8,0)&gt;15,15,IF(VLOOKUP($C17,工时汇总!$B$2:$AH$2694,8,0)&gt;10,10,IF(VLOOKUP($C17,工时汇总!$B$2:$AH$2694,8,0)&gt;=8,5,IF(VLOOKUP($C17,工时汇总!$B$2:$AH$2694,8,0)&lt;8,0))))</f>
        <v>10</v>
      </c>
      <c r="K17" s="12">
        <f ca="1">IF(VLOOKUP($C17,工时汇总!$B$2:$AH$2694,9,0)&gt;15,15,IF(VLOOKUP($C17,工时汇总!$B$2:$AH$2694,9,0)&gt;10,10,IF(VLOOKUP($C17,工时汇总!$B$2:$AH$2694,9,0)&gt;=8,5,IF(VLOOKUP($C17,工时汇总!$B$2:$AH$2694,9,0)&lt;8,0))))</f>
        <v>10</v>
      </c>
      <c r="L17" s="12">
        <f ca="1">IF(VLOOKUP($C17,工时汇总!$B$2:$AH$2694,10,0)&gt;15,15,IF(VLOOKUP($C17,工时汇总!$B$2:$AH$2694,10,0)&gt;10,10,IF(VLOOKUP($C17,工时汇总!$B$2:$AH$2694,10,0)&gt;=8,5,IF(VLOOKUP($C17,工时汇总!$B$2:$AH$2694,10,0)&lt;8,0))))</f>
        <v>10</v>
      </c>
      <c r="M17" s="12">
        <f ca="1">IF(VLOOKUP($C17,工时汇总!$B$2:$AH$2694,11,0)&gt;15,15,IF(VLOOKUP($C17,工时汇总!$B$2:$AH$2694,11,0)&gt;10,10,IF(VLOOKUP($C17,工时汇总!$B$2:$AH$2694,11,0)&gt;=8,5,IF(VLOOKUP($C17,工时汇总!$B$2:$AH$2694,11,0)&lt;8,0))))</f>
        <v>10</v>
      </c>
      <c r="N17" s="12">
        <f ca="1">IF(VLOOKUP($C17,工时汇总!$B$2:$AH$2694,12,0)&gt;15,15,IF(VLOOKUP($C17,工时汇总!$B$2:$AH$2694,12,0)&gt;10,10,IF(VLOOKUP($C17,工时汇总!$B$2:$AH$2694,12,0)&gt;=8,5,IF(VLOOKUP($C17,工时汇总!$B$2:$AH$2694,12,0)&lt;8,0))))</f>
        <v>10</v>
      </c>
      <c r="O17" s="12">
        <f ca="1">IF(VLOOKUP($C17,工时汇总!$B$2:$AH$2694,13,0)&gt;15,15,IF(VLOOKUP($C17,工时汇总!$B$2:$AH$2694,13,0)&gt;10,10,IF(VLOOKUP($C17,工时汇总!$B$2:$AH$2694,13,0)&gt;=8,5,IF(VLOOKUP($C17,工时汇总!$B$2:$AH$2694,13,0)&lt;8,0))))</f>
        <v>10</v>
      </c>
      <c r="P17" s="12">
        <f ca="1">IF(VLOOKUP($C17,工时汇总!$B$2:$AH$2694,14,0)&gt;15,15,IF(VLOOKUP($C17,工时汇总!$B$2:$AH$2694,14,0)&gt;10,10,IF(VLOOKUP($C17,工时汇总!$B$2:$AH$2694,14,0)&gt;=8,5,IF(VLOOKUP($C17,工时汇总!$B$2:$AH$2694,14,0)&lt;8,0))))</f>
        <v>5</v>
      </c>
      <c r="Q17" s="12">
        <f ca="1">IF(VLOOKUP($C17,工时汇总!$B$2:$AH$2694,15,0)&gt;15,15,IF(VLOOKUP($C17,工时汇总!$B$2:$AH$2694,15,0)&gt;10,10,IF(VLOOKUP($C17,工时汇总!$B$2:$AH$2694,15,0)&gt;=8,5,IF(VLOOKUP($C17,工时汇总!$B$2:$AH$2694,15,0)&lt;8,0))))</f>
        <v>10</v>
      </c>
      <c r="R17" s="12">
        <f ca="1">IF(VLOOKUP($C17,工时汇总!$B$2:$AH$2694,16,0)&gt;15,15,IF(VLOOKUP($C17,工时汇总!$B$2:$AH$2694,16,0)&gt;10,10,IF(VLOOKUP($C17,工时汇总!$B$2:$AH$2694,16,0)&gt;=8,5,IF(VLOOKUP($C17,工时汇总!$B$2:$AH$2694,16,0)&lt;8,0))))</f>
        <v>10</v>
      </c>
      <c r="S17" s="12">
        <f ca="1">IF(VLOOKUP($C17,工时汇总!$B$2:$AH$2694,17,0)&gt;15,15,IF(VLOOKUP($C17,工时汇总!$B$2:$AH$2694,17,0)&gt;10,10,IF(VLOOKUP($C17,工时汇总!$B$2:$AH$2694,17,0)&gt;=8,5,IF(VLOOKUP($C17,工时汇总!$B$2:$AH$2694,17,0)&lt;8,0))))</f>
        <v>10</v>
      </c>
      <c r="T17" s="12">
        <f ca="1">IF(VLOOKUP($C17,工时汇总!$B$2:$AH$2694,18,0)&gt;15,15,IF(VLOOKUP($C17,工时汇总!$B$2:$AH$2694,18,0)&gt;10,10,IF(VLOOKUP($C17,工时汇总!$B$2:$AH$2694,18,0)&gt;=8,5,IF(VLOOKUP($C17,工时汇总!$B$2:$AH$2694,18,0)&lt;8,0))))</f>
        <v>10</v>
      </c>
      <c r="U17" s="12">
        <f ca="1">IF(VLOOKUP($C17,工时汇总!$B$2:$AH$2694,19,0)&gt;15,15,IF(VLOOKUP($C17,工时汇总!$B$2:$AH$2694,19,0)&gt;10,10,IF(VLOOKUP($C17,工时汇总!$B$2:$AH$2694,19,0)&gt;=8,5,IF(VLOOKUP($C17,工时汇总!$B$2:$AH$2694,19,0)&lt;8,0))))</f>
        <v>10</v>
      </c>
      <c r="V17" s="12">
        <f ca="1">IF(VLOOKUP($C17,工时汇总!$B$2:$AH$2694,20,0)&gt;15,15,IF(VLOOKUP($C17,工时汇总!$B$2:$AH$2694,20,0)&gt;10,10,IF(VLOOKUP($C17,工时汇总!$B$2:$AH$2694,20,0)&gt;=8,5,IF(VLOOKUP($C17,工时汇总!$B$2:$AH$2694,20,0)&lt;8,0))))</f>
        <v>10</v>
      </c>
      <c r="W17" s="12">
        <f ca="1">IF(VLOOKUP($C17,工时汇总!$B$2:$AH$2694,21,0)&gt;15,15,IF(VLOOKUP($C17,工时汇总!$B$2:$AH$2694,21,0)&gt;10,10,IF(VLOOKUP($C17,工时汇总!$B$2:$AH$2694,21,0)&gt;=8,5,IF(VLOOKUP($C17,工时汇总!$B$2:$AH$2694,21,0)&lt;8,0))))</f>
        <v>10</v>
      </c>
      <c r="X17" s="12">
        <f ca="1">IF(VLOOKUP($C17,工时汇总!$B$2:$AH$2694,22,0)&gt;15,15,IF(VLOOKUP($C17,工时汇总!$B$2:$AH$2694,22,0)&gt;10,10,IF(VLOOKUP($C17,工时汇总!$B$2:$AH$2694,22,0)&gt;=8,5,IF(VLOOKUP($C17,工时汇总!$B$2:$AH$2694,22,0)&lt;8,0))))</f>
        <v>10</v>
      </c>
      <c r="Y17" s="12">
        <f ca="1">IF(VLOOKUP($C17,工时汇总!$B$2:$AH$2694,23,0)&gt;15,15,IF(VLOOKUP($C17,工时汇总!$B$2:$AH$2694,23,0)&gt;10,10,IF(VLOOKUP($C17,工时汇总!$B$2:$AH$2694,23,0)&gt;=8,5,IF(VLOOKUP($C17,工时汇总!$B$2:$AH$2694,23,0)&lt;8,0))))</f>
        <v>10</v>
      </c>
      <c r="Z17" s="12">
        <f ca="1">IF(VLOOKUP($C17,工时汇总!$B$2:$AH$2694,24,0)&gt;15,15,IF(VLOOKUP($C17,工时汇总!$B$2:$AH$2694,24,0)&gt;10,10,IF(VLOOKUP($C17,工时汇总!$B$2:$AH$2694,24,0)&gt;=8,5,IF(VLOOKUP($C17,工时汇总!$B$2:$AH$2694,24,0)&lt;8,0))))</f>
        <v>10</v>
      </c>
      <c r="AA17" s="12">
        <f ca="1">IF(VLOOKUP($C17,工时汇总!$B$2:$AH$2694,25,0)&gt;15,15,IF(VLOOKUP($C17,工时汇总!$B$2:$AH$2694,25,0)&gt;10,10,IF(VLOOKUP($C17,工时汇总!$B$2:$AH$2694,25,0)&gt;=8,5,IF(VLOOKUP($C17,工时汇总!$B$2:$AH$2694,25,0)&lt;8,0))))</f>
        <v>10</v>
      </c>
      <c r="AB17" s="12">
        <f ca="1">IF(VLOOKUP($C17,工时汇总!$B$2:$AH$2694,26,0)&gt;15,15,IF(VLOOKUP($C17,工时汇总!$B$2:$AH$2694,26,0)&gt;10,10,IF(VLOOKUP($C17,工时汇总!$B$2:$AH$2694,26,0)&gt;=8,5,IF(VLOOKUP($C17,工时汇总!$B$2:$AH$2694,26,0)&lt;8,0))))</f>
        <v>10</v>
      </c>
      <c r="AC17" s="12">
        <f ca="1">IF(VLOOKUP($C17,工时汇总!$B$2:$AH$2694,27,0)&gt;15,15,IF(VLOOKUP($C17,工时汇总!$B$2:$AH$2694,27,0)&gt;10,10,IF(VLOOKUP($C17,工时汇总!$B$2:$AH$2694,27,0)&gt;=8,5,IF(VLOOKUP($C17,工时汇总!$B$2:$AH$2694,27,0)&lt;8,0))))</f>
        <v>10</v>
      </c>
      <c r="AD17" s="12">
        <f ca="1">IF(VLOOKUP($C17,工时汇总!$B$2:$AH$2694,28,0)&gt;15,15,IF(VLOOKUP($C17,工时汇总!$B$2:$AH$2694,28,0)&gt;10,10,IF(VLOOKUP($C17,工时汇总!$B$2:$AH$2694,28,0)&gt;=8,5,IF(VLOOKUP($C17,工时汇总!$B$2:$AH$2694,28,0)&lt;8,0))))</f>
        <v>10</v>
      </c>
      <c r="AE17" s="12">
        <f ca="1">IF(VLOOKUP($C17,工时汇总!$B$2:$AH$2694,29,0)&gt;15,15,IF(VLOOKUP($C17,工时汇总!$B$2:$AH$2694,29,0)&gt;10,10,IF(VLOOKUP($C17,工时汇总!$B$2:$AH$2694,29,0)&gt;=8,5,IF(VLOOKUP($C17,工时汇总!$B$2:$AH$2694,29,0)&lt;8,0))))</f>
        <v>10</v>
      </c>
      <c r="AF17" s="12">
        <f ca="1">IF(VLOOKUP($C17,工时汇总!$B$2:$AH$2694,30,0)&gt;15,15,IF(VLOOKUP($C17,工时汇总!$B$2:$AH$2694,30,0)&gt;10,10,IF(VLOOKUP($C17,工时汇总!$B$2:$AH$2694,30,0)&gt;=8,5,IF(VLOOKUP($C17,工时汇总!$B$2:$AH$2694,30,0)&lt;8,0))))</f>
        <v>10</v>
      </c>
      <c r="AG17" s="12">
        <f ca="1">IF(VLOOKUP($C17,工时汇总!$B$2:$AH$2694,31,0)&gt;15,15,IF(VLOOKUP($C17,工时汇总!$B$2:$AH$2694,31,0)&gt;10,10,IF(VLOOKUP($C17,工时汇总!$B$2:$AH$2694,31,0)&gt;=8,5,IF(VLOOKUP($C17,工时汇总!$B$2:$AH$2694,31,0)&lt;8,0))))</f>
        <v>10</v>
      </c>
      <c r="AH17" s="12">
        <f ca="1">IF(VLOOKUP($C17,工时汇总!$B$2:$AH$2694,32,0)&gt;15,15,IF(VLOOKUP($C17,工时汇总!$B$2:$AH$2694,32,0)&gt;10,10,IF(VLOOKUP($C17,工时汇总!$B$2:$AH$2694,32,0)&gt;=8,5,IF(VLOOKUP($C17,工时汇总!$B$2:$AH$2694,32,0)&lt;8,0))))</f>
        <v>10</v>
      </c>
      <c r="AI17" s="12">
        <f ca="1">IF(VLOOKUP($C17,工时汇总!$B$2:$AH$2694,33,0)&gt;15,15,IF(VLOOKUP($C17,工时汇总!$B$2:$AH$2694,33,0)&gt;10,10,IF(VLOOKUP($C17,工时汇总!$B$2:$AH$2694,33,0)&gt;=8,5,IF(VLOOKUP($C17,工时汇总!$B$2:$AH$2694,33,0)&lt;8,0))))</f>
        <v>0</v>
      </c>
    </row>
    <row r="18" customHeight="1" spans="1:35">
      <c r="A18" s="42" t="s">
        <v>467</v>
      </c>
      <c r="B18" s="15" t="s">
        <v>470</v>
      </c>
      <c r="C18" s="14" t="s">
        <v>471</v>
      </c>
      <c r="D18" s="43">
        <f ca="1" t="shared" si="0"/>
        <v>195</v>
      </c>
      <c r="E18" s="12">
        <f ca="1">IF(VLOOKUP($C18,工时汇总!$B$2:$AH$2694,3,0)&gt;15,15,IF(VLOOKUP($C18,工时汇总!$B$2:$AH$2694,3,0)&gt;10,10,IF(VLOOKUP($C18,工时汇总!$B$2:$AH$2694,3,0)&gt;=8,5,IF(VLOOKUP($C18,工时汇总!$B$2:$AH$2694,3,0)&lt;8,0))))</f>
        <v>10</v>
      </c>
      <c r="F18" s="12">
        <f ca="1">IF(VLOOKUP($C18,工时汇总!$B$2:$AH$2694,4,0)&gt;15,15,IF(VLOOKUP($C18,工时汇总!$B$2:$AH$2694,4,0)&gt;10,10,IF(VLOOKUP($C18,工时汇总!$B$2:$AH$2694,4,0)&gt;=8,5,IF(VLOOKUP($C18,工时汇总!$B$2:$AH$2694,4,0)&lt;8,0))))</f>
        <v>10</v>
      </c>
      <c r="G18" s="12">
        <f ca="1">IF(VLOOKUP($C18,工时汇总!$B$2:$AH$2694,5,0)&gt;15,15,IF(VLOOKUP($C18,工时汇总!$B$2:$AH$2694,5,0)&gt;10,10,IF(VLOOKUP($C18,工时汇总!$B$2:$AH$2694,5,0)&gt;=8,5,IF(VLOOKUP($C18,工时汇总!$B$2:$AH$2694,5,0)&lt;8,0))))</f>
        <v>5</v>
      </c>
      <c r="H18" s="12">
        <f ca="1">IF(VLOOKUP($C18,工时汇总!$B$2:$AH$2694,6,0)&gt;15,15,IF(VLOOKUP($C18,工时汇总!$B$2:$AH$2694,6,0)&gt;10,10,IF(VLOOKUP($C18,工时汇总!$B$2:$AH$2694,6,0)&gt;=8,5,IF(VLOOKUP($C18,工时汇总!$B$2:$AH$2694,6,0)&lt;8,0))))</f>
        <v>5</v>
      </c>
      <c r="I18" s="12">
        <f ca="1">IF(VLOOKUP($C18,工时汇总!$B$2:$AH$2694,7,0)&gt;15,15,IF(VLOOKUP($C18,工时汇总!$B$2:$AH$2694,7,0)&gt;10,10,IF(VLOOKUP($C18,工时汇总!$B$2:$AH$2694,7,0)&gt;=8,5,IF(VLOOKUP($C18,工时汇总!$B$2:$AH$2694,7,0)&lt;8,0))))</f>
        <v>10</v>
      </c>
      <c r="J18" s="12">
        <f ca="1">IF(VLOOKUP($C18,工时汇总!$B$2:$AH$2694,8,0)&gt;15,15,IF(VLOOKUP($C18,工时汇总!$B$2:$AH$2694,8,0)&gt;10,10,IF(VLOOKUP($C18,工时汇总!$B$2:$AH$2694,8,0)&gt;=8,5,IF(VLOOKUP($C18,工时汇总!$B$2:$AH$2694,8,0)&lt;8,0))))</f>
        <v>10</v>
      </c>
      <c r="K18" s="12">
        <f ca="1">IF(VLOOKUP($C18,工时汇总!$B$2:$AH$2694,9,0)&gt;15,15,IF(VLOOKUP($C18,工时汇总!$B$2:$AH$2694,9,0)&gt;10,10,IF(VLOOKUP($C18,工时汇总!$B$2:$AH$2694,9,0)&gt;=8,5,IF(VLOOKUP($C18,工时汇总!$B$2:$AH$2694,9,0)&lt;8,0))))</f>
        <v>10</v>
      </c>
      <c r="L18" s="12">
        <f ca="1">IF(VLOOKUP($C18,工时汇总!$B$2:$AH$2694,10,0)&gt;15,15,IF(VLOOKUP($C18,工时汇总!$B$2:$AH$2694,10,0)&gt;10,10,IF(VLOOKUP($C18,工时汇总!$B$2:$AH$2694,10,0)&gt;=8,5,IF(VLOOKUP($C18,工时汇总!$B$2:$AH$2694,10,0)&lt;8,0))))</f>
        <v>10</v>
      </c>
      <c r="M18" s="12">
        <f ca="1">IF(VLOOKUP($C18,工时汇总!$B$2:$AH$2694,11,0)&gt;15,15,IF(VLOOKUP($C18,工时汇总!$B$2:$AH$2694,11,0)&gt;10,10,IF(VLOOKUP($C18,工时汇总!$B$2:$AH$2694,11,0)&gt;=8,5,IF(VLOOKUP($C18,工时汇总!$B$2:$AH$2694,11,0)&lt;8,0))))</f>
        <v>10</v>
      </c>
      <c r="N18" s="12">
        <f ca="1">IF(VLOOKUP($C18,工时汇总!$B$2:$AH$2694,12,0)&gt;15,15,IF(VLOOKUP($C18,工时汇总!$B$2:$AH$2694,12,0)&gt;10,10,IF(VLOOKUP($C18,工时汇总!$B$2:$AH$2694,12,0)&gt;=8,5,IF(VLOOKUP($C18,工时汇总!$B$2:$AH$2694,12,0)&lt;8,0))))</f>
        <v>10</v>
      </c>
      <c r="O18" s="12">
        <f ca="1">IF(VLOOKUP($C18,工时汇总!$B$2:$AH$2694,13,0)&gt;15,15,IF(VLOOKUP($C18,工时汇总!$B$2:$AH$2694,13,0)&gt;10,10,IF(VLOOKUP($C18,工时汇总!$B$2:$AH$2694,13,0)&gt;=8,5,IF(VLOOKUP($C18,工时汇总!$B$2:$AH$2694,13,0)&lt;8,0))))</f>
        <v>10</v>
      </c>
      <c r="P18" s="12">
        <f ca="1">IF(VLOOKUP($C18,工时汇总!$B$2:$AH$2694,14,0)&gt;15,15,IF(VLOOKUP($C18,工时汇总!$B$2:$AH$2694,14,0)&gt;10,10,IF(VLOOKUP($C18,工时汇总!$B$2:$AH$2694,14,0)&gt;=8,5,IF(VLOOKUP($C18,工时汇总!$B$2:$AH$2694,14,0)&lt;8,0))))</f>
        <v>5</v>
      </c>
      <c r="Q18" s="12">
        <f ca="1">IF(VLOOKUP($C18,工时汇总!$B$2:$AH$2694,15,0)&gt;15,15,IF(VLOOKUP($C18,工时汇总!$B$2:$AH$2694,15,0)&gt;10,10,IF(VLOOKUP($C18,工时汇总!$B$2:$AH$2694,15,0)&gt;=8,5,IF(VLOOKUP($C18,工时汇总!$B$2:$AH$2694,15,0)&lt;8,0))))</f>
        <v>10</v>
      </c>
      <c r="R18" s="12">
        <f ca="1">IF(VLOOKUP($C18,工时汇总!$B$2:$AH$2694,16,0)&gt;15,15,IF(VLOOKUP($C18,工时汇总!$B$2:$AH$2694,16,0)&gt;10,10,IF(VLOOKUP($C18,工时汇总!$B$2:$AH$2694,16,0)&gt;=8,5,IF(VLOOKUP($C18,工时汇总!$B$2:$AH$2694,16,0)&lt;8,0))))</f>
        <v>10</v>
      </c>
      <c r="S18" s="12">
        <f ca="1">IF(VLOOKUP($C18,工时汇总!$B$2:$AH$2694,17,0)&gt;15,15,IF(VLOOKUP($C18,工时汇总!$B$2:$AH$2694,17,0)&gt;10,10,IF(VLOOKUP($C18,工时汇总!$B$2:$AH$2694,17,0)&gt;=8,5,IF(VLOOKUP($C18,工时汇总!$B$2:$AH$2694,17,0)&lt;8,0))))</f>
        <v>10</v>
      </c>
      <c r="T18" s="12">
        <f ca="1">IF(VLOOKUP($C18,工时汇总!$B$2:$AH$2694,18,0)&gt;15,15,IF(VLOOKUP($C18,工时汇总!$B$2:$AH$2694,18,0)&gt;10,10,IF(VLOOKUP($C18,工时汇总!$B$2:$AH$2694,18,0)&gt;=8,5,IF(VLOOKUP($C18,工时汇总!$B$2:$AH$2694,18,0)&lt;8,0))))</f>
        <v>10</v>
      </c>
      <c r="U18" s="12">
        <f ca="1">IF(VLOOKUP($C18,工时汇总!$B$2:$AH$2694,19,0)&gt;15,15,IF(VLOOKUP($C18,工时汇总!$B$2:$AH$2694,19,0)&gt;10,10,IF(VLOOKUP($C18,工时汇总!$B$2:$AH$2694,19,0)&gt;=8,5,IF(VLOOKUP($C18,工时汇总!$B$2:$AH$2694,19,0)&lt;8,0))))</f>
        <v>10</v>
      </c>
      <c r="V18" s="12">
        <f ca="1">IF(VLOOKUP($C18,工时汇总!$B$2:$AH$2694,20,0)&gt;15,15,IF(VLOOKUP($C18,工时汇总!$B$2:$AH$2694,20,0)&gt;10,10,IF(VLOOKUP($C18,工时汇总!$B$2:$AH$2694,20,0)&gt;=8,5,IF(VLOOKUP($C18,工时汇总!$B$2:$AH$2694,20,0)&lt;8,0))))</f>
        <v>10</v>
      </c>
      <c r="W18" s="12">
        <f ca="1">IF(VLOOKUP($C18,工时汇总!$B$2:$AH$2694,21,0)&gt;15,15,IF(VLOOKUP($C18,工时汇总!$B$2:$AH$2694,21,0)&gt;10,10,IF(VLOOKUP($C18,工时汇总!$B$2:$AH$2694,21,0)&gt;=8,5,IF(VLOOKUP($C18,工时汇总!$B$2:$AH$2694,21,0)&lt;8,0))))</f>
        <v>10</v>
      </c>
      <c r="X18" s="12">
        <f ca="1">IF(VLOOKUP($C18,工时汇总!$B$2:$AH$2694,22,0)&gt;15,15,IF(VLOOKUP($C18,工时汇总!$B$2:$AH$2694,22,0)&gt;10,10,IF(VLOOKUP($C18,工时汇总!$B$2:$AH$2694,22,0)&gt;=8,5,IF(VLOOKUP($C18,工时汇总!$B$2:$AH$2694,22,0)&lt;8,0))))</f>
        <v>10</v>
      </c>
      <c r="Y18" s="12">
        <f ca="1">IF(VLOOKUP($C18,工时汇总!$B$2:$AH$2694,23,0)&gt;15,15,IF(VLOOKUP($C18,工时汇总!$B$2:$AH$2694,23,0)&gt;10,10,IF(VLOOKUP($C18,工时汇总!$B$2:$AH$2694,23,0)&gt;=8,5,IF(VLOOKUP($C18,工时汇总!$B$2:$AH$2694,23,0)&lt;8,0))))</f>
        <v>10</v>
      </c>
      <c r="Z18" s="12">
        <f ca="1">IF(VLOOKUP($C18,工时汇总!$B$2:$AH$2694,24,0)&gt;15,15,IF(VLOOKUP($C18,工时汇总!$B$2:$AH$2694,24,0)&gt;10,10,IF(VLOOKUP($C18,工时汇总!$B$2:$AH$2694,24,0)&gt;=8,5,IF(VLOOKUP($C18,工时汇总!$B$2:$AH$2694,24,0)&lt;8,0))))</f>
        <v>0</v>
      </c>
      <c r="AA18" s="12">
        <f ca="1">IF(VLOOKUP($C18,工时汇总!$B$2:$AH$2694,25,0)&gt;15,15,IF(VLOOKUP($C18,工时汇总!$B$2:$AH$2694,25,0)&gt;10,10,IF(VLOOKUP($C18,工时汇总!$B$2:$AH$2694,25,0)&gt;=8,5,IF(VLOOKUP($C18,工时汇总!$B$2:$AH$2694,25,0)&lt;8,0))))</f>
        <v>0</v>
      </c>
      <c r="AB18" s="12">
        <f ca="1">IF(VLOOKUP($C18,工时汇总!$B$2:$AH$2694,26,0)&gt;15,15,IF(VLOOKUP($C18,工时汇总!$B$2:$AH$2694,26,0)&gt;10,10,IF(VLOOKUP($C18,工时汇总!$B$2:$AH$2694,26,0)&gt;=8,5,IF(VLOOKUP($C18,工时汇总!$B$2:$AH$2694,26,0)&lt;8,0))))</f>
        <v>0</v>
      </c>
      <c r="AC18" s="12">
        <f ca="1">IF(VLOOKUP($C18,工时汇总!$B$2:$AH$2694,27,0)&gt;15,15,IF(VLOOKUP($C18,工时汇总!$B$2:$AH$2694,27,0)&gt;10,10,IF(VLOOKUP($C18,工时汇总!$B$2:$AH$2694,27,0)&gt;=8,5,IF(VLOOKUP($C18,工时汇总!$B$2:$AH$2694,27,0)&lt;8,0))))</f>
        <v>0</v>
      </c>
      <c r="AD18" s="12">
        <f ca="1">IF(VLOOKUP($C18,工时汇总!$B$2:$AH$2694,28,0)&gt;15,15,IF(VLOOKUP($C18,工时汇总!$B$2:$AH$2694,28,0)&gt;10,10,IF(VLOOKUP($C18,工时汇总!$B$2:$AH$2694,28,0)&gt;=8,5,IF(VLOOKUP($C18,工时汇总!$B$2:$AH$2694,28,0)&lt;8,0))))</f>
        <v>0</v>
      </c>
      <c r="AE18" s="12">
        <f ca="1">IF(VLOOKUP($C18,工时汇总!$B$2:$AH$2694,29,0)&gt;15,15,IF(VLOOKUP($C18,工时汇总!$B$2:$AH$2694,29,0)&gt;10,10,IF(VLOOKUP($C18,工时汇总!$B$2:$AH$2694,29,0)&gt;=8,5,IF(VLOOKUP($C18,工时汇总!$B$2:$AH$2694,29,0)&lt;8,0))))</f>
        <v>0</v>
      </c>
      <c r="AF18" s="12">
        <f ca="1">IF(VLOOKUP($C18,工时汇总!$B$2:$AH$2694,30,0)&gt;15,15,IF(VLOOKUP($C18,工时汇总!$B$2:$AH$2694,30,0)&gt;10,10,IF(VLOOKUP($C18,工时汇总!$B$2:$AH$2694,30,0)&gt;=8,5,IF(VLOOKUP($C18,工时汇总!$B$2:$AH$2694,30,0)&lt;8,0))))</f>
        <v>0</v>
      </c>
      <c r="AG18" s="12">
        <f ca="1">IF(VLOOKUP($C18,工时汇总!$B$2:$AH$2694,31,0)&gt;15,15,IF(VLOOKUP($C18,工时汇总!$B$2:$AH$2694,31,0)&gt;10,10,IF(VLOOKUP($C18,工时汇总!$B$2:$AH$2694,31,0)&gt;=8,5,IF(VLOOKUP($C18,工时汇总!$B$2:$AH$2694,31,0)&lt;8,0))))</f>
        <v>0</v>
      </c>
      <c r="AH18" s="12">
        <f ca="1">IF(VLOOKUP($C18,工时汇总!$B$2:$AH$2694,32,0)&gt;15,15,IF(VLOOKUP($C18,工时汇总!$B$2:$AH$2694,32,0)&gt;10,10,IF(VLOOKUP($C18,工时汇总!$B$2:$AH$2694,32,0)&gt;=8,5,IF(VLOOKUP($C18,工时汇总!$B$2:$AH$2694,32,0)&lt;8,0))))</f>
        <v>0</v>
      </c>
      <c r="AI18" s="12">
        <f ca="1">IF(VLOOKUP($C18,工时汇总!$B$2:$AH$2694,33,0)&gt;15,15,IF(VLOOKUP($C18,工时汇总!$B$2:$AH$2694,33,0)&gt;10,10,IF(VLOOKUP($C18,工时汇总!$B$2:$AH$2694,33,0)&gt;=8,5,IF(VLOOKUP($C18,工时汇总!$B$2:$AH$2694,33,0)&lt;8,0))))</f>
        <v>0</v>
      </c>
    </row>
    <row r="19" customHeight="1" spans="1:35">
      <c r="A19" s="42" t="s">
        <v>467</v>
      </c>
      <c r="B19" s="15" t="s">
        <v>472</v>
      </c>
      <c r="C19" s="14" t="s">
        <v>473</v>
      </c>
      <c r="D19" s="43">
        <f ca="1" t="shared" si="0"/>
        <v>295</v>
      </c>
      <c r="E19" s="12">
        <f ca="1">IF(VLOOKUP($C19,工时汇总!$B$2:$AH$2694,3,0)&gt;15,15,IF(VLOOKUP($C19,工时汇总!$B$2:$AH$2694,3,0)&gt;10,10,IF(VLOOKUP($C19,工时汇总!$B$2:$AH$2694,3,0)&gt;=8,5,IF(VLOOKUP($C19,工时汇总!$B$2:$AH$2694,3,0)&lt;8,0))))</f>
        <v>10</v>
      </c>
      <c r="F19" s="12">
        <f ca="1">IF(VLOOKUP($C19,工时汇总!$B$2:$AH$2694,4,0)&gt;15,15,IF(VLOOKUP($C19,工时汇总!$B$2:$AH$2694,4,0)&gt;10,10,IF(VLOOKUP($C19,工时汇总!$B$2:$AH$2694,4,0)&gt;=8,5,IF(VLOOKUP($C19,工时汇总!$B$2:$AH$2694,4,0)&lt;8,0))))</f>
        <v>10</v>
      </c>
      <c r="G19" s="12">
        <f ca="1">IF(VLOOKUP($C19,工时汇总!$B$2:$AH$2694,5,0)&gt;15,15,IF(VLOOKUP($C19,工时汇总!$B$2:$AH$2694,5,0)&gt;10,10,IF(VLOOKUP($C19,工时汇总!$B$2:$AH$2694,5,0)&gt;=8,5,IF(VLOOKUP($C19,工时汇总!$B$2:$AH$2694,5,0)&lt;8,0))))</f>
        <v>10</v>
      </c>
      <c r="H19" s="12">
        <f ca="1">IF(VLOOKUP($C19,工时汇总!$B$2:$AH$2694,6,0)&gt;15,15,IF(VLOOKUP($C19,工时汇总!$B$2:$AH$2694,6,0)&gt;10,10,IF(VLOOKUP($C19,工时汇总!$B$2:$AH$2694,6,0)&gt;=8,5,IF(VLOOKUP($C19,工时汇总!$B$2:$AH$2694,6,0)&lt;8,0))))</f>
        <v>10</v>
      </c>
      <c r="I19" s="12">
        <f ca="1">IF(VLOOKUP($C19,工时汇总!$B$2:$AH$2694,7,0)&gt;15,15,IF(VLOOKUP($C19,工时汇总!$B$2:$AH$2694,7,0)&gt;10,10,IF(VLOOKUP($C19,工时汇总!$B$2:$AH$2694,7,0)&gt;=8,5,IF(VLOOKUP($C19,工时汇总!$B$2:$AH$2694,7,0)&lt;8,0))))</f>
        <v>10</v>
      </c>
      <c r="J19" s="12">
        <f ca="1">IF(VLOOKUP($C19,工时汇总!$B$2:$AH$2694,8,0)&gt;15,15,IF(VLOOKUP($C19,工时汇总!$B$2:$AH$2694,8,0)&gt;10,10,IF(VLOOKUP($C19,工时汇总!$B$2:$AH$2694,8,0)&gt;=8,5,IF(VLOOKUP($C19,工时汇总!$B$2:$AH$2694,8,0)&lt;8,0))))</f>
        <v>10</v>
      </c>
      <c r="K19" s="12">
        <f ca="1">IF(VLOOKUP($C19,工时汇总!$B$2:$AH$2694,9,0)&gt;15,15,IF(VLOOKUP($C19,工时汇总!$B$2:$AH$2694,9,0)&gt;10,10,IF(VLOOKUP($C19,工时汇总!$B$2:$AH$2694,9,0)&gt;=8,5,IF(VLOOKUP($C19,工时汇总!$B$2:$AH$2694,9,0)&lt;8,0))))</f>
        <v>10</v>
      </c>
      <c r="L19" s="12">
        <f ca="1">IF(VLOOKUP($C19,工时汇总!$B$2:$AH$2694,10,0)&gt;15,15,IF(VLOOKUP($C19,工时汇总!$B$2:$AH$2694,10,0)&gt;10,10,IF(VLOOKUP($C19,工时汇总!$B$2:$AH$2694,10,0)&gt;=8,5,IF(VLOOKUP($C19,工时汇总!$B$2:$AH$2694,10,0)&lt;8,0))))</f>
        <v>10</v>
      </c>
      <c r="M19" s="12">
        <f ca="1">IF(VLOOKUP($C19,工时汇总!$B$2:$AH$2694,11,0)&gt;15,15,IF(VLOOKUP($C19,工时汇总!$B$2:$AH$2694,11,0)&gt;10,10,IF(VLOOKUP($C19,工时汇总!$B$2:$AH$2694,11,0)&gt;=8,5,IF(VLOOKUP($C19,工时汇总!$B$2:$AH$2694,11,0)&lt;8,0))))</f>
        <v>10</v>
      </c>
      <c r="N19" s="12">
        <f ca="1">IF(VLOOKUP($C19,工时汇总!$B$2:$AH$2694,12,0)&gt;15,15,IF(VLOOKUP($C19,工时汇总!$B$2:$AH$2694,12,0)&gt;10,10,IF(VLOOKUP($C19,工时汇总!$B$2:$AH$2694,12,0)&gt;=8,5,IF(VLOOKUP($C19,工时汇总!$B$2:$AH$2694,12,0)&lt;8,0))))</f>
        <v>10</v>
      </c>
      <c r="O19" s="12">
        <f ca="1">IF(VLOOKUP($C19,工时汇总!$B$2:$AH$2694,13,0)&gt;15,15,IF(VLOOKUP($C19,工时汇总!$B$2:$AH$2694,13,0)&gt;10,10,IF(VLOOKUP($C19,工时汇总!$B$2:$AH$2694,13,0)&gt;=8,5,IF(VLOOKUP($C19,工时汇总!$B$2:$AH$2694,13,0)&lt;8,0))))</f>
        <v>10</v>
      </c>
      <c r="P19" s="12">
        <f ca="1">IF(VLOOKUP($C19,工时汇总!$B$2:$AH$2694,14,0)&gt;15,15,IF(VLOOKUP($C19,工时汇总!$B$2:$AH$2694,14,0)&gt;10,10,IF(VLOOKUP($C19,工时汇总!$B$2:$AH$2694,14,0)&gt;=8,5,IF(VLOOKUP($C19,工时汇总!$B$2:$AH$2694,14,0)&lt;8,0))))</f>
        <v>5</v>
      </c>
      <c r="Q19" s="12">
        <f ca="1">IF(VLOOKUP($C19,工时汇总!$B$2:$AH$2694,15,0)&gt;15,15,IF(VLOOKUP($C19,工时汇总!$B$2:$AH$2694,15,0)&gt;10,10,IF(VLOOKUP($C19,工时汇总!$B$2:$AH$2694,15,0)&gt;=8,5,IF(VLOOKUP($C19,工时汇总!$B$2:$AH$2694,15,0)&lt;8,0))))</f>
        <v>10</v>
      </c>
      <c r="R19" s="12">
        <f ca="1">IF(VLOOKUP($C19,工时汇总!$B$2:$AH$2694,16,0)&gt;15,15,IF(VLOOKUP($C19,工时汇总!$B$2:$AH$2694,16,0)&gt;10,10,IF(VLOOKUP($C19,工时汇总!$B$2:$AH$2694,16,0)&gt;=8,5,IF(VLOOKUP($C19,工时汇总!$B$2:$AH$2694,16,0)&lt;8,0))))</f>
        <v>10</v>
      </c>
      <c r="S19" s="12">
        <f ca="1">IF(VLOOKUP($C19,工时汇总!$B$2:$AH$2694,17,0)&gt;15,15,IF(VLOOKUP($C19,工时汇总!$B$2:$AH$2694,17,0)&gt;10,10,IF(VLOOKUP($C19,工时汇总!$B$2:$AH$2694,17,0)&gt;=8,5,IF(VLOOKUP($C19,工时汇总!$B$2:$AH$2694,17,0)&lt;8,0))))</f>
        <v>10</v>
      </c>
      <c r="T19" s="12">
        <f ca="1">IF(VLOOKUP($C19,工时汇总!$B$2:$AH$2694,18,0)&gt;15,15,IF(VLOOKUP($C19,工时汇总!$B$2:$AH$2694,18,0)&gt;10,10,IF(VLOOKUP($C19,工时汇总!$B$2:$AH$2694,18,0)&gt;=8,5,IF(VLOOKUP($C19,工时汇总!$B$2:$AH$2694,18,0)&lt;8,0))))</f>
        <v>10</v>
      </c>
      <c r="U19" s="12">
        <f ca="1">IF(VLOOKUP($C19,工时汇总!$B$2:$AH$2694,19,0)&gt;15,15,IF(VLOOKUP($C19,工时汇总!$B$2:$AH$2694,19,0)&gt;10,10,IF(VLOOKUP($C19,工时汇总!$B$2:$AH$2694,19,0)&gt;=8,5,IF(VLOOKUP($C19,工时汇总!$B$2:$AH$2694,19,0)&lt;8,0))))</f>
        <v>10</v>
      </c>
      <c r="V19" s="12">
        <f ca="1">IF(VLOOKUP($C19,工时汇总!$B$2:$AH$2694,20,0)&gt;15,15,IF(VLOOKUP($C19,工时汇总!$B$2:$AH$2694,20,0)&gt;10,10,IF(VLOOKUP($C19,工时汇总!$B$2:$AH$2694,20,0)&gt;=8,5,IF(VLOOKUP($C19,工时汇总!$B$2:$AH$2694,20,0)&lt;8,0))))</f>
        <v>10</v>
      </c>
      <c r="W19" s="12">
        <f ca="1">IF(VLOOKUP($C19,工时汇总!$B$2:$AH$2694,21,0)&gt;15,15,IF(VLOOKUP($C19,工时汇总!$B$2:$AH$2694,21,0)&gt;10,10,IF(VLOOKUP($C19,工时汇总!$B$2:$AH$2694,21,0)&gt;=8,5,IF(VLOOKUP($C19,工时汇总!$B$2:$AH$2694,21,0)&lt;8,0))))</f>
        <v>10</v>
      </c>
      <c r="X19" s="12">
        <f ca="1">IF(VLOOKUP($C19,工时汇总!$B$2:$AH$2694,22,0)&gt;15,15,IF(VLOOKUP($C19,工时汇总!$B$2:$AH$2694,22,0)&gt;10,10,IF(VLOOKUP($C19,工时汇总!$B$2:$AH$2694,22,0)&gt;=8,5,IF(VLOOKUP($C19,工时汇总!$B$2:$AH$2694,22,0)&lt;8,0))))</f>
        <v>10</v>
      </c>
      <c r="Y19" s="12">
        <f ca="1">IF(VLOOKUP($C19,工时汇总!$B$2:$AH$2694,23,0)&gt;15,15,IF(VLOOKUP($C19,工时汇总!$B$2:$AH$2694,23,0)&gt;10,10,IF(VLOOKUP($C19,工时汇总!$B$2:$AH$2694,23,0)&gt;=8,5,IF(VLOOKUP($C19,工时汇总!$B$2:$AH$2694,23,0)&lt;8,0))))</f>
        <v>10</v>
      </c>
      <c r="Z19" s="12">
        <f ca="1">IF(VLOOKUP($C19,工时汇总!$B$2:$AH$2694,24,0)&gt;15,15,IF(VLOOKUP($C19,工时汇总!$B$2:$AH$2694,24,0)&gt;10,10,IF(VLOOKUP($C19,工时汇总!$B$2:$AH$2694,24,0)&gt;=8,5,IF(VLOOKUP($C19,工时汇总!$B$2:$AH$2694,24,0)&lt;8,0))))</f>
        <v>10</v>
      </c>
      <c r="AA19" s="12">
        <f ca="1">IF(VLOOKUP($C19,工时汇总!$B$2:$AH$2694,25,0)&gt;15,15,IF(VLOOKUP($C19,工时汇总!$B$2:$AH$2694,25,0)&gt;10,10,IF(VLOOKUP($C19,工时汇总!$B$2:$AH$2694,25,0)&gt;=8,5,IF(VLOOKUP($C19,工时汇总!$B$2:$AH$2694,25,0)&lt;8,0))))</f>
        <v>10</v>
      </c>
      <c r="AB19" s="12">
        <f ca="1">IF(VLOOKUP($C19,工时汇总!$B$2:$AH$2694,26,0)&gt;15,15,IF(VLOOKUP($C19,工时汇总!$B$2:$AH$2694,26,0)&gt;10,10,IF(VLOOKUP($C19,工时汇总!$B$2:$AH$2694,26,0)&gt;=8,5,IF(VLOOKUP($C19,工时汇总!$B$2:$AH$2694,26,0)&lt;8,0))))</f>
        <v>10</v>
      </c>
      <c r="AC19" s="12">
        <f ca="1">IF(VLOOKUP($C19,工时汇总!$B$2:$AH$2694,27,0)&gt;15,15,IF(VLOOKUP($C19,工时汇总!$B$2:$AH$2694,27,0)&gt;10,10,IF(VLOOKUP($C19,工时汇总!$B$2:$AH$2694,27,0)&gt;=8,5,IF(VLOOKUP($C19,工时汇总!$B$2:$AH$2694,27,0)&lt;8,0))))</f>
        <v>10</v>
      </c>
      <c r="AD19" s="12">
        <f ca="1">IF(VLOOKUP($C19,工时汇总!$B$2:$AH$2694,28,0)&gt;15,15,IF(VLOOKUP($C19,工时汇总!$B$2:$AH$2694,28,0)&gt;10,10,IF(VLOOKUP($C19,工时汇总!$B$2:$AH$2694,28,0)&gt;=8,5,IF(VLOOKUP($C19,工时汇总!$B$2:$AH$2694,28,0)&lt;8,0))))</f>
        <v>10</v>
      </c>
      <c r="AE19" s="12">
        <f ca="1">IF(VLOOKUP($C19,工时汇总!$B$2:$AH$2694,29,0)&gt;15,15,IF(VLOOKUP($C19,工时汇总!$B$2:$AH$2694,29,0)&gt;10,10,IF(VLOOKUP($C19,工时汇总!$B$2:$AH$2694,29,0)&gt;=8,5,IF(VLOOKUP($C19,工时汇总!$B$2:$AH$2694,29,0)&lt;8,0))))</f>
        <v>10</v>
      </c>
      <c r="AF19" s="12">
        <f ca="1">IF(VLOOKUP($C19,工时汇总!$B$2:$AH$2694,30,0)&gt;15,15,IF(VLOOKUP($C19,工时汇总!$B$2:$AH$2694,30,0)&gt;10,10,IF(VLOOKUP($C19,工时汇总!$B$2:$AH$2694,30,0)&gt;=8,5,IF(VLOOKUP($C19,工时汇总!$B$2:$AH$2694,30,0)&lt;8,0))))</f>
        <v>10</v>
      </c>
      <c r="AG19" s="12">
        <f ca="1">IF(VLOOKUP($C19,工时汇总!$B$2:$AH$2694,31,0)&gt;15,15,IF(VLOOKUP($C19,工时汇总!$B$2:$AH$2694,31,0)&gt;10,10,IF(VLOOKUP($C19,工时汇总!$B$2:$AH$2694,31,0)&gt;=8,5,IF(VLOOKUP($C19,工时汇总!$B$2:$AH$2694,31,0)&lt;8,0))))</f>
        <v>10</v>
      </c>
      <c r="AH19" s="12">
        <f ca="1">IF(VLOOKUP($C19,工时汇总!$B$2:$AH$2694,32,0)&gt;15,15,IF(VLOOKUP($C19,工时汇总!$B$2:$AH$2694,32,0)&gt;10,10,IF(VLOOKUP($C19,工时汇总!$B$2:$AH$2694,32,0)&gt;=8,5,IF(VLOOKUP($C19,工时汇总!$B$2:$AH$2694,32,0)&lt;8,0))))</f>
        <v>10</v>
      </c>
      <c r="AI19" s="12">
        <f ca="1">IF(VLOOKUP($C19,工时汇总!$B$2:$AH$2694,33,0)&gt;15,15,IF(VLOOKUP($C19,工时汇总!$B$2:$AH$2694,33,0)&gt;10,10,IF(VLOOKUP($C19,工时汇总!$B$2:$AH$2694,33,0)&gt;=8,5,IF(VLOOKUP($C19,工时汇总!$B$2:$AH$2694,33,0)&lt;8,0))))</f>
        <v>0</v>
      </c>
    </row>
    <row r="20" customHeight="1" spans="1:35">
      <c r="A20" s="42" t="s">
        <v>467</v>
      </c>
      <c r="B20" s="15" t="s">
        <v>474</v>
      </c>
      <c r="C20" s="14" t="s">
        <v>475</v>
      </c>
      <c r="D20" s="43">
        <f ca="1" t="shared" si="0"/>
        <v>245</v>
      </c>
      <c r="E20" s="12">
        <f ca="1">IF(VLOOKUP($C20,工时汇总!$B$2:$AH$2694,3,0)&gt;15,15,IF(VLOOKUP($C20,工时汇总!$B$2:$AH$2694,3,0)&gt;10,10,IF(VLOOKUP($C20,工时汇总!$B$2:$AH$2694,3,0)&gt;=8,5,IF(VLOOKUP($C20,工时汇总!$B$2:$AH$2694,3,0)&lt;8,0))))</f>
        <v>10</v>
      </c>
      <c r="F20" s="12">
        <f ca="1">IF(VLOOKUP($C20,工时汇总!$B$2:$AH$2694,4,0)&gt;15,15,IF(VLOOKUP($C20,工时汇总!$B$2:$AH$2694,4,0)&gt;10,10,IF(VLOOKUP($C20,工时汇总!$B$2:$AH$2694,4,0)&gt;=8,5,IF(VLOOKUP($C20,工时汇总!$B$2:$AH$2694,4,0)&lt;8,0))))</f>
        <v>5</v>
      </c>
      <c r="G20" s="12">
        <f ca="1">IF(VLOOKUP($C20,工时汇总!$B$2:$AH$2694,5,0)&gt;15,15,IF(VLOOKUP($C20,工时汇总!$B$2:$AH$2694,5,0)&gt;10,10,IF(VLOOKUP($C20,工时汇总!$B$2:$AH$2694,5,0)&gt;=8,5,IF(VLOOKUP($C20,工时汇总!$B$2:$AH$2694,5,0)&lt;8,0))))</f>
        <v>0</v>
      </c>
      <c r="H20" s="12">
        <f ca="1">IF(VLOOKUP($C20,工时汇总!$B$2:$AH$2694,6,0)&gt;15,15,IF(VLOOKUP($C20,工时汇总!$B$2:$AH$2694,6,0)&gt;10,10,IF(VLOOKUP($C20,工时汇总!$B$2:$AH$2694,6,0)&gt;=8,5,IF(VLOOKUP($C20,工时汇总!$B$2:$AH$2694,6,0)&lt;8,0))))</f>
        <v>0</v>
      </c>
      <c r="I20" s="12">
        <f ca="1">IF(VLOOKUP($C20,工时汇总!$B$2:$AH$2694,7,0)&gt;15,15,IF(VLOOKUP($C20,工时汇总!$B$2:$AH$2694,7,0)&gt;10,10,IF(VLOOKUP($C20,工时汇总!$B$2:$AH$2694,7,0)&gt;=8,5,IF(VLOOKUP($C20,工时汇总!$B$2:$AH$2694,7,0)&lt;8,0))))</f>
        <v>0</v>
      </c>
      <c r="J20" s="12">
        <f ca="1">IF(VLOOKUP($C20,工时汇总!$B$2:$AH$2694,8,0)&gt;15,15,IF(VLOOKUP($C20,工时汇总!$B$2:$AH$2694,8,0)&gt;10,10,IF(VLOOKUP($C20,工时汇总!$B$2:$AH$2694,8,0)&gt;=8,5,IF(VLOOKUP($C20,工时汇总!$B$2:$AH$2694,8,0)&lt;8,0))))</f>
        <v>0</v>
      </c>
      <c r="K20" s="12">
        <f ca="1">IF(VLOOKUP($C20,工时汇总!$B$2:$AH$2694,9,0)&gt;15,15,IF(VLOOKUP($C20,工时汇总!$B$2:$AH$2694,9,0)&gt;10,10,IF(VLOOKUP($C20,工时汇总!$B$2:$AH$2694,9,0)&gt;=8,5,IF(VLOOKUP($C20,工时汇总!$B$2:$AH$2694,9,0)&lt;8,0))))</f>
        <v>10</v>
      </c>
      <c r="L20" s="12">
        <f ca="1">IF(VLOOKUP($C20,工时汇总!$B$2:$AH$2694,10,0)&gt;15,15,IF(VLOOKUP($C20,工时汇总!$B$2:$AH$2694,10,0)&gt;10,10,IF(VLOOKUP($C20,工时汇总!$B$2:$AH$2694,10,0)&gt;=8,5,IF(VLOOKUP($C20,工时汇总!$B$2:$AH$2694,10,0)&lt;8,0))))</f>
        <v>10</v>
      </c>
      <c r="M20" s="12">
        <f ca="1">IF(VLOOKUP($C20,工时汇总!$B$2:$AH$2694,11,0)&gt;15,15,IF(VLOOKUP($C20,工时汇总!$B$2:$AH$2694,11,0)&gt;10,10,IF(VLOOKUP($C20,工时汇总!$B$2:$AH$2694,11,0)&gt;=8,5,IF(VLOOKUP($C20,工时汇总!$B$2:$AH$2694,11,0)&lt;8,0))))</f>
        <v>10</v>
      </c>
      <c r="N20" s="12">
        <f ca="1">IF(VLOOKUP($C20,工时汇总!$B$2:$AH$2694,12,0)&gt;15,15,IF(VLOOKUP($C20,工时汇总!$B$2:$AH$2694,12,0)&gt;10,10,IF(VLOOKUP($C20,工时汇总!$B$2:$AH$2694,12,0)&gt;=8,5,IF(VLOOKUP($C20,工时汇总!$B$2:$AH$2694,12,0)&lt;8,0))))</f>
        <v>10</v>
      </c>
      <c r="O20" s="12">
        <f ca="1">IF(VLOOKUP($C20,工时汇总!$B$2:$AH$2694,13,0)&gt;15,15,IF(VLOOKUP($C20,工时汇总!$B$2:$AH$2694,13,0)&gt;10,10,IF(VLOOKUP($C20,工时汇总!$B$2:$AH$2694,13,0)&gt;=8,5,IF(VLOOKUP($C20,工时汇总!$B$2:$AH$2694,13,0)&lt;8,0))))</f>
        <v>10</v>
      </c>
      <c r="P20" s="12">
        <f ca="1">IF(VLOOKUP($C20,工时汇总!$B$2:$AH$2694,14,0)&gt;15,15,IF(VLOOKUP($C20,工时汇总!$B$2:$AH$2694,14,0)&gt;10,10,IF(VLOOKUP($C20,工时汇总!$B$2:$AH$2694,14,0)&gt;=8,5,IF(VLOOKUP($C20,工时汇总!$B$2:$AH$2694,14,0)&lt;8,0))))</f>
        <v>5</v>
      </c>
      <c r="Q20" s="12">
        <f ca="1">IF(VLOOKUP($C20,工时汇总!$B$2:$AH$2694,15,0)&gt;15,15,IF(VLOOKUP($C20,工时汇总!$B$2:$AH$2694,15,0)&gt;10,10,IF(VLOOKUP($C20,工时汇总!$B$2:$AH$2694,15,0)&gt;=8,5,IF(VLOOKUP($C20,工时汇总!$B$2:$AH$2694,15,0)&lt;8,0))))</f>
        <v>10</v>
      </c>
      <c r="R20" s="12">
        <f ca="1">IF(VLOOKUP($C20,工时汇总!$B$2:$AH$2694,16,0)&gt;15,15,IF(VLOOKUP($C20,工时汇总!$B$2:$AH$2694,16,0)&gt;10,10,IF(VLOOKUP($C20,工时汇总!$B$2:$AH$2694,16,0)&gt;=8,5,IF(VLOOKUP($C20,工时汇总!$B$2:$AH$2694,16,0)&lt;8,0))))</f>
        <v>10</v>
      </c>
      <c r="S20" s="12">
        <f ca="1">IF(VLOOKUP($C20,工时汇总!$B$2:$AH$2694,17,0)&gt;15,15,IF(VLOOKUP($C20,工时汇总!$B$2:$AH$2694,17,0)&gt;10,10,IF(VLOOKUP($C20,工时汇总!$B$2:$AH$2694,17,0)&gt;=8,5,IF(VLOOKUP($C20,工时汇总!$B$2:$AH$2694,17,0)&lt;8,0))))</f>
        <v>10</v>
      </c>
      <c r="T20" s="12">
        <f ca="1">IF(VLOOKUP($C20,工时汇总!$B$2:$AH$2694,18,0)&gt;15,15,IF(VLOOKUP($C20,工时汇总!$B$2:$AH$2694,18,0)&gt;10,10,IF(VLOOKUP($C20,工时汇总!$B$2:$AH$2694,18,0)&gt;=8,5,IF(VLOOKUP($C20,工时汇总!$B$2:$AH$2694,18,0)&lt;8,0))))</f>
        <v>10</v>
      </c>
      <c r="U20" s="12">
        <f ca="1">IF(VLOOKUP($C20,工时汇总!$B$2:$AH$2694,19,0)&gt;15,15,IF(VLOOKUP($C20,工时汇总!$B$2:$AH$2694,19,0)&gt;10,10,IF(VLOOKUP($C20,工时汇总!$B$2:$AH$2694,19,0)&gt;=8,5,IF(VLOOKUP($C20,工时汇总!$B$2:$AH$2694,19,0)&lt;8,0))))</f>
        <v>10</v>
      </c>
      <c r="V20" s="12">
        <f ca="1">IF(VLOOKUP($C20,工时汇总!$B$2:$AH$2694,20,0)&gt;15,15,IF(VLOOKUP($C20,工时汇总!$B$2:$AH$2694,20,0)&gt;10,10,IF(VLOOKUP($C20,工时汇总!$B$2:$AH$2694,20,0)&gt;=8,5,IF(VLOOKUP($C20,工时汇总!$B$2:$AH$2694,20,0)&lt;8,0))))</f>
        <v>10</v>
      </c>
      <c r="W20" s="12">
        <f ca="1">IF(VLOOKUP($C20,工时汇总!$B$2:$AH$2694,21,0)&gt;15,15,IF(VLOOKUP($C20,工时汇总!$B$2:$AH$2694,21,0)&gt;10,10,IF(VLOOKUP($C20,工时汇总!$B$2:$AH$2694,21,0)&gt;=8,5,IF(VLOOKUP($C20,工时汇总!$B$2:$AH$2694,21,0)&lt;8,0))))</f>
        <v>10</v>
      </c>
      <c r="X20" s="12">
        <f ca="1">IF(VLOOKUP($C20,工时汇总!$B$2:$AH$2694,22,0)&gt;15,15,IF(VLOOKUP($C20,工时汇总!$B$2:$AH$2694,22,0)&gt;10,10,IF(VLOOKUP($C20,工时汇总!$B$2:$AH$2694,22,0)&gt;=8,5,IF(VLOOKUP($C20,工时汇总!$B$2:$AH$2694,22,0)&lt;8,0))))</f>
        <v>10</v>
      </c>
      <c r="Y20" s="12">
        <f ca="1">IF(VLOOKUP($C20,工时汇总!$B$2:$AH$2694,23,0)&gt;15,15,IF(VLOOKUP($C20,工时汇总!$B$2:$AH$2694,23,0)&gt;10,10,IF(VLOOKUP($C20,工时汇总!$B$2:$AH$2694,23,0)&gt;=8,5,IF(VLOOKUP($C20,工时汇总!$B$2:$AH$2694,23,0)&lt;8,0))))</f>
        <v>10</v>
      </c>
      <c r="Z20" s="12">
        <f ca="1">IF(VLOOKUP($C20,工时汇总!$B$2:$AH$2694,24,0)&gt;15,15,IF(VLOOKUP($C20,工时汇总!$B$2:$AH$2694,24,0)&gt;10,10,IF(VLOOKUP($C20,工时汇总!$B$2:$AH$2694,24,0)&gt;=8,5,IF(VLOOKUP($C20,工时汇总!$B$2:$AH$2694,24,0)&lt;8,0))))</f>
        <v>10</v>
      </c>
      <c r="AA20" s="12">
        <f ca="1">IF(VLOOKUP($C20,工时汇总!$B$2:$AH$2694,25,0)&gt;15,15,IF(VLOOKUP($C20,工时汇总!$B$2:$AH$2694,25,0)&gt;10,10,IF(VLOOKUP($C20,工时汇总!$B$2:$AH$2694,25,0)&gt;=8,5,IF(VLOOKUP($C20,工时汇总!$B$2:$AH$2694,25,0)&lt;8,0))))</f>
        <v>10</v>
      </c>
      <c r="AB20" s="12">
        <f ca="1">IF(VLOOKUP($C20,工时汇总!$B$2:$AH$2694,26,0)&gt;15,15,IF(VLOOKUP($C20,工时汇总!$B$2:$AH$2694,26,0)&gt;10,10,IF(VLOOKUP($C20,工时汇总!$B$2:$AH$2694,26,0)&gt;=8,5,IF(VLOOKUP($C20,工时汇总!$B$2:$AH$2694,26,0)&lt;8,0))))</f>
        <v>10</v>
      </c>
      <c r="AC20" s="12">
        <f ca="1">IF(VLOOKUP($C20,工时汇总!$B$2:$AH$2694,27,0)&gt;15,15,IF(VLOOKUP($C20,工时汇总!$B$2:$AH$2694,27,0)&gt;10,10,IF(VLOOKUP($C20,工时汇总!$B$2:$AH$2694,27,0)&gt;=8,5,IF(VLOOKUP($C20,工时汇总!$B$2:$AH$2694,27,0)&lt;8,0))))</f>
        <v>10</v>
      </c>
      <c r="AD20" s="12">
        <f ca="1">IF(VLOOKUP($C20,工时汇总!$B$2:$AH$2694,28,0)&gt;15,15,IF(VLOOKUP($C20,工时汇总!$B$2:$AH$2694,28,0)&gt;10,10,IF(VLOOKUP($C20,工时汇总!$B$2:$AH$2694,28,0)&gt;=8,5,IF(VLOOKUP($C20,工时汇总!$B$2:$AH$2694,28,0)&lt;8,0))))</f>
        <v>10</v>
      </c>
      <c r="AE20" s="12">
        <f ca="1">IF(VLOOKUP($C20,工时汇总!$B$2:$AH$2694,29,0)&gt;15,15,IF(VLOOKUP($C20,工时汇总!$B$2:$AH$2694,29,0)&gt;10,10,IF(VLOOKUP($C20,工时汇总!$B$2:$AH$2694,29,0)&gt;=8,5,IF(VLOOKUP($C20,工时汇总!$B$2:$AH$2694,29,0)&lt;8,0))))</f>
        <v>10</v>
      </c>
      <c r="AF20" s="12">
        <f ca="1">IF(VLOOKUP($C20,工时汇总!$B$2:$AH$2694,30,0)&gt;15,15,IF(VLOOKUP($C20,工时汇总!$B$2:$AH$2694,30,0)&gt;10,10,IF(VLOOKUP($C20,工时汇总!$B$2:$AH$2694,30,0)&gt;=8,5,IF(VLOOKUP($C20,工时汇总!$B$2:$AH$2694,30,0)&lt;8,0))))</f>
        <v>10</v>
      </c>
      <c r="AG20" s="12">
        <f ca="1">IF(VLOOKUP($C20,工时汇总!$B$2:$AH$2694,31,0)&gt;15,15,IF(VLOOKUP($C20,工时汇总!$B$2:$AH$2694,31,0)&gt;10,10,IF(VLOOKUP($C20,工时汇总!$B$2:$AH$2694,31,0)&gt;=8,5,IF(VLOOKUP($C20,工时汇总!$B$2:$AH$2694,31,0)&lt;8,0))))</f>
        <v>10</v>
      </c>
      <c r="AH20" s="12">
        <f ca="1">IF(VLOOKUP($C20,工时汇总!$B$2:$AH$2694,32,0)&gt;15,15,IF(VLOOKUP($C20,工时汇总!$B$2:$AH$2694,32,0)&gt;10,10,IF(VLOOKUP($C20,工时汇总!$B$2:$AH$2694,32,0)&gt;=8,5,IF(VLOOKUP($C20,工时汇总!$B$2:$AH$2694,32,0)&lt;8,0))))</f>
        <v>5</v>
      </c>
      <c r="AI20" s="12">
        <f ca="1">IF(VLOOKUP($C20,工时汇总!$B$2:$AH$2694,33,0)&gt;15,15,IF(VLOOKUP($C20,工时汇总!$B$2:$AH$2694,33,0)&gt;10,10,IF(VLOOKUP($C20,工时汇总!$B$2:$AH$2694,33,0)&gt;=8,5,IF(VLOOKUP($C20,工时汇总!$B$2:$AH$2694,33,0)&lt;8,0))))</f>
        <v>0</v>
      </c>
    </row>
    <row r="21" customHeight="1" spans="1:35">
      <c r="A21" s="42" t="s">
        <v>467</v>
      </c>
      <c r="B21" s="15" t="s">
        <v>476</v>
      </c>
      <c r="C21" s="14" t="s">
        <v>477</v>
      </c>
      <c r="D21" s="43">
        <f ca="1" t="shared" si="0"/>
        <v>295</v>
      </c>
      <c r="E21" s="12">
        <f ca="1">IF(VLOOKUP($C21,工时汇总!$B$2:$AH$2694,3,0)&gt;15,15,IF(VLOOKUP($C21,工时汇总!$B$2:$AH$2694,3,0)&gt;10,10,IF(VLOOKUP($C21,工时汇总!$B$2:$AH$2694,3,0)&gt;=8,5,IF(VLOOKUP($C21,工时汇总!$B$2:$AH$2694,3,0)&lt;8,0))))</f>
        <v>10</v>
      </c>
      <c r="F21" s="12">
        <f ca="1">IF(VLOOKUP($C21,工时汇总!$B$2:$AH$2694,4,0)&gt;15,15,IF(VLOOKUP($C21,工时汇总!$B$2:$AH$2694,4,0)&gt;10,10,IF(VLOOKUP($C21,工时汇总!$B$2:$AH$2694,4,0)&gt;=8,5,IF(VLOOKUP($C21,工时汇总!$B$2:$AH$2694,4,0)&lt;8,0))))</f>
        <v>10</v>
      </c>
      <c r="G21" s="12">
        <f ca="1">IF(VLOOKUP($C21,工时汇总!$B$2:$AH$2694,5,0)&gt;15,15,IF(VLOOKUP($C21,工时汇总!$B$2:$AH$2694,5,0)&gt;10,10,IF(VLOOKUP($C21,工时汇总!$B$2:$AH$2694,5,0)&gt;=8,5,IF(VLOOKUP($C21,工时汇总!$B$2:$AH$2694,5,0)&lt;8,0))))</f>
        <v>10</v>
      </c>
      <c r="H21" s="12">
        <f ca="1">IF(VLOOKUP($C21,工时汇总!$B$2:$AH$2694,6,0)&gt;15,15,IF(VLOOKUP($C21,工时汇总!$B$2:$AH$2694,6,0)&gt;10,10,IF(VLOOKUP($C21,工时汇总!$B$2:$AH$2694,6,0)&gt;=8,5,IF(VLOOKUP($C21,工时汇总!$B$2:$AH$2694,6,0)&lt;8,0))))</f>
        <v>10</v>
      </c>
      <c r="I21" s="12">
        <f ca="1">IF(VLOOKUP($C21,工时汇总!$B$2:$AH$2694,7,0)&gt;15,15,IF(VLOOKUP($C21,工时汇总!$B$2:$AH$2694,7,0)&gt;10,10,IF(VLOOKUP($C21,工时汇总!$B$2:$AH$2694,7,0)&gt;=8,5,IF(VLOOKUP($C21,工时汇总!$B$2:$AH$2694,7,0)&lt;8,0))))</f>
        <v>10</v>
      </c>
      <c r="J21" s="12">
        <f ca="1">IF(VLOOKUP($C21,工时汇总!$B$2:$AH$2694,8,0)&gt;15,15,IF(VLOOKUP($C21,工时汇总!$B$2:$AH$2694,8,0)&gt;10,10,IF(VLOOKUP($C21,工时汇总!$B$2:$AH$2694,8,0)&gt;=8,5,IF(VLOOKUP($C21,工时汇总!$B$2:$AH$2694,8,0)&lt;8,0))))</f>
        <v>10</v>
      </c>
      <c r="K21" s="12">
        <f ca="1">IF(VLOOKUP($C21,工时汇总!$B$2:$AH$2694,9,0)&gt;15,15,IF(VLOOKUP($C21,工时汇总!$B$2:$AH$2694,9,0)&gt;10,10,IF(VLOOKUP($C21,工时汇总!$B$2:$AH$2694,9,0)&gt;=8,5,IF(VLOOKUP($C21,工时汇总!$B$2:$AH$2694,9,0)&lt;8,0))))</f>
        <v>10</v>
      </c>
      <c r="L21" s="12">
        <f ca="1">IF(VLOOKUP($C21,工时汇总!$B$2:$AH$2694,10,0)&gt;15,15,IF(VLOOKUP($C21,工时汇总!$B$2:$AH$2694,10,0)&gt;10,10,IF(VLOOKUP($C21,工时汇总!$B$2:$AH$2694,10,0)&gt;=8,5,IF(VLOOKUP($C21,工时汇总!$B$2:$AH$2694,10,0)&lt;8,0))))</f>
        <v>10</v>
      </c>
      <c r="M21" s="12">
        <f ca="1">IF(VLOOKUP($C21,工时汇总!$B$2:$AH$2694,11,0)&gt;15,15,IF(VLOOKUP($C21,工时汇总!$B$2:$AH$2694,11,0)&gt;10,10,IF(VLOOKUP($C21,工时汇总!$B$2:$AH$2694,11,0)&gt;=8,5,IF(VLOOKUP($C21,工时汇总!$B$2:$AH$2694,11,0)&lt;8,0))))</f>
        <v>10</v>
      </c>
      <c r="N21" s="12">
        <f ca="1">IF(VLOOKUP($C21,工时汇总!$B$2:$AH$2694,12,0)&gt;15,15,IF(VLOOKUP($C21,工时汇总!$B$2:$AH$2694,12,0)&gt;10,10,IF(VLOOKUP($C21,工时汇总!$B$2:$AH$2694,12,0)&gt;=8,5,IF(VLOOKUP($C21,工时汇总!$B$2:$AH$2694,12,0)&lt;8,0))))</f>
        <v>10</v>
      </c>
      <c r="O21" s="12">
        <f ca="1">IF(VLOOKUP($C21,工时汇总!$B$2:$AH$2694,13,0)&gt;15,15,IF(VLOOKUP($C21,工时汇总!$B$2:$AH$2694,13,0)&gt;10,10,IF(VLOOKUP($C21,工时汇总!$B$2:$AH$2694,13,0)&gt;=8,5,IF(VLOOKUP($C21,工时汇总!$B$2:$AH$2694,13,0)&lt;8,0))))</f>
        <v>10</v>
      </c>
      <c r="P21" s="12">
        <f ca="1">IF(VLOOKUP($C21,工时汇总!$B$2:$AH$2694,14,0)&gt;15,15,IF(VLOOKUP($C21,工时汇总!$B$2:$AH$2694,14,0)&gt;10,10,IF(VLOOKUP($C21,工时汇总!$B$2:$AH$2694,14,0)&gt;=8,5,IF(VLOOKUP($C21,工时汇总!$B$2:$AH$2694,14,0)&lt;8,0))))</f>
        <v>5</v>
      </c>
      <c r="Q21" s="12">
        <f ca="1">IF(VLOOKUP($C21,工时汇总!$B$2:$AH$2694,15,0)&gt;15,15,IF(VLOOKUP($C21,工时汇总!$B$2:$AH$2694,15,0)&gt;10,10,IF(VLOOKUP($C21,工时汇总!$B$2:$AH$2694,15,0)&gt;=8,5,IF(VLOOKUP($C21,工时汇总!$B$2:$AH$2694,15,0)&lt;8,0))))</f>
        <v>10</v>
      </c>
      <c r="R21" s="12">
        <f ca="1">IF(VLOOKUP($C21,工时汇总!$B$2:$AH$2694,16,0)&gt;15,15,IF(VLOOKUP($C21,工时汇总!$B$2:$AH$2694,16,0)&gt;10,10,IF(VLOOKUP($C21,工时汇总!$B$2:$AH$2694,16,0)&gt;=8,5,IF(VLOOKUP($C21,工时汇总!$B$2:$AH$2694,16,0)&lt;8,0))))</f>
        <v>10</v>
      </c>
      <c r="S21" s="12">
        <f ca="1">IF(VLOOKUP($C21,工时汇总!$B$2:$AH$2694,17,0)&gt;15,15,IF(VLOOKUP($C21,工时汇总!$B$2:$AH$2694,17,0)&gt;10,10,IF(VLOOKUP($C21,工时汇总!$B$2:$AH$2694,17,0)&gt;=8,5,IF(VLOOKUP($C21,工时汇总!$B$2:$AH$2694,17,0)&lt;8,0))))</f>
        <v>10</v>
      </c>
      <c r="T21" s="12">
        <f ca="1">IF(VLOOKUP($C21,工时汇总!$B$2:$AH$2694,18,0)&gt;15,15,IF(VLOOKUP($C21,工时汇总!$B$2:$AH$2694,18,0)&gt;10,10,IF(VLOOKUP($C21,工时汇总!$B$2:$AH$2694,18,0)&gt;=8,5,IF(VLOOKUP($C21,工时汇总!$B$2:$AH$2694,18,0)&lt;8,0))))</f>
        <v>10</v>
      </c>
      <c r="U21" s="12">
        <f ca="1">IF(VLOOKUP($C21,工时汇总!$B$2:$AH$2694,19,0)&gt;15,15,IF(VLOOKUP($C21,工时汇总!$B$2:$AH$2694,19,0)&gt;10,10,IF(VLOOKUP($C21,工时汇总!$B$2:$AH$2694,19,0)&gt;=8,5,IF(VLOOKUP($C21,工时汇总!$B$2:$AH$2694,19,0)&lt;8,0))))</f>
        <v>10</v>
      </c>
      <c r="V21" s="12">
        <f ca="1">IF(VLOOKUP($C21,工时汇总!$B$2:$AH$2694,20,0)&gt;15,15,IF(VLOOKUP($C21,工时汇总!$B$2:$AH$2694,20,0)&gt;10,10,IF(VLOOKUP($C21,工时汇总!$B$2:$AH$2694,20,0)&gt;=8,5,IF(VLOOKUP($C21,工时汇总!$B$2:$AH$2694,20,0)&lt;8,0))))</f>
        <v>10</v>
      </c>
      <c r="W21" s="12">
        <f ca="1">IF(VLOOKUP($C21,工时汇总!$B$2:$AH$2694,21,0)&gt;15,15,IF(VLOOKUP($C21,工时汇总!$B$2:$AH$2694,21,0)&gt;10,10,IF(VLOOKUP($C21,工时汇总!$B$2:$AH$2694,21,0)&gt;=8,5,IF(VLOOKUP($C21,工时汇总!$B$2:$AH$2694,21,0)&lt;8,0))))</f>
        <v>10</v>
      </c>
      <c r="X21" s="12">
        <f ca="1">IF(VLOOKUP($C21,工时汇总!$B$2:$AH$2694,22,0)&gt;15,15,IF(VLOOKUP($C21,工时汇总!$B$2:$AH$2694,22,0)&gt;10,10,IF(VLOOKUP($C21,工时汇总!$B$2:$AH$2694,22,0)&gt;=8,5,IF(VLOOKUP($C21,工时汇总!$B$2:$AH$2694,22,0)&lt;8,0))))</f>
        <v>10</v>
      </c>
      <c r="Y21" s="12">
        <f ca="1">IF(VLOOKUP($C21,工时汇总!$B$2:$AH$2694,23,0)&gt;15,15,IF(VLOOKUP($C21,工时汇总!$B$2:$AH$2694,23,0)&gt;10,10,IF(VLOOKUP($C21,工时汇总!$B$2:$AH$2694,23,0)&gt;=8,5,IF(VLOOKUP($C21,工时汇总!$B$2:$AH$2694,23,0)&lt;8,0))))</f>
        <v>10</v>
      </c>
      <c r="Z21" s="12">
        <f ca="1">IF(VLOOKUP($C21,工时汇总!$B$2:$AH$2694,24,0)&gt;15,15,IF(VLOOKUP($C21,工时汇总!$B$2:$AH$2694,24,0)&gt;10,10,IF(VLOOKUP($C21,工时汇总!$B$2:$AH$2694,24,0)&gt;=8,5,IF(VLOOKUP($C21,工时汇总!$B$2:$AH$2694,24,0)&lt;8,0))))</f>
        <v>10</v>
      </c>
      <c r="AA21" s="12">
        <f ca="1">IF(VLOOKUP($C21,工时汇总!$B$2:$AH$2694,25,0)&gt;15,15,IF(VLOOKUP($C21,工时汇总!$B$2:$AH$2694,25,0)&gt;10,10,IF(VLOOKUP($C21,工时汇总!$B$2:$AH$2694,25,0)&gt;=8,5,IF(VLOOKUP($C21,工时汇总!$B$2:$AH$2694,25,0)&lt;8,0))))</f>
        <v>10</v>
      </c>
      <c r="AB21" s="12">
        <f ca="1">IF(VLOOKUP($C21,工时汇总!$B$2:$AH$2694,26,0)&gt;15,15,IF(VLOOKUP($C21,工时汇总!$B$2:$AH$2694,26,0)&gt;10,10,IF(VLOOKUP($C21,工时汇总!$B$2:$AH$2694,26,0)&gt;=8,5,IF(VLOOKUP($C21,工时汇总!$B$2:$AH$2694,26,0)&lt;8,0))))</f>
        <v>10</v>
      </c>
      <c r="AC21" s="12">
        <f ca="1">IF(VLOOKUP($C21,工时汇总!$B$2:$AH$2694,27,0)&gt;15,15,IF(VLOOKUP($C21,工时汇总!$B$2:$AH$2694,27,0)&gt;10,10,IF(VLOOKUP($C21,工时汇总!$B$2:$AH$2694,27,0)&gt;=8,5,IF(VLOOKUP($C21,工时汇总!$B$2:$AH$2694,27,0)&lt;8,0))))</f>
        <v>10</v>
      </c>
      <c r="AD21" s="12">
        <f ca="1">IF(VLOOKUP($C21,工时汇总!$B$2:$AH$2694,28,0)&gt;15,15,IF(VLOOKUP($C21,工时汇总!$B$2:$AH$2694,28,0)&gt;10,10,IF(VLOOKUP($C21,工时汇总!$B$2:$AH$2694,28,0)&gt;=8,5,IF(VLOOKUP($C21,工时汇总!$B$2:$AH$2694,28,0)&lt;8,0))))</f>
        <v>10</v>
      </c>
      <c r="AE21" s="12">
        <f ca="1">IF(VLOOKUP($C21,工时汇总!$B$2:$AH$2694,29,0)&gt;15,15,IF(VLOOKUP($C21,工时汇总!$B$2:$AH$2694,29,0)&gt;10,10,IF(VLOOKUP($C21,工时汇总!$B$2:$AH$2694,29,0)&gt;=8,5,IF(VLOOKUP($C21,工时汇总!$B$2:$AH$2694,29,0)&lt;8,0))))</f>
        <v>10</v>
      </c>
      <c r="AF21" s="12">
        <f ca="1">IF(VLOOKUP($C21,工时汇总!$B$2:$AH$2694,30,0)&gt;15,15,IF(VLOOKUP($C21,工时汇总!$B$2:$AH$2694,30,0)&gt;10,10,IF(VLOOKUP($C21,工时汇总!$B$2:$AH$2694,30,0)&gt;=8,5,IF(VLOOKUP($C21,工时汇总!$B$2:$AH$2694,30,0)&lt;8,0))))</f>
        <v>10</v>
      </c>
      <c r="AG21" s="12">
        <f ca="1">IF(VLOOKUP($C21,工时汇总!$B$2:$AH$2694,31,0)&gt;15,15,IF(VLOOKUP($C21,工时汇总!$B$2:$AH$2694,31,0)&gt;10,10,IF(VLOOKUP($C21,工时汇总!$B$2:$AH$2694,31,0)&gt;=8,5,IF(VLOOKUP($C21,工时汇总!$B$2:$AH$2694,31,0)&lt;8,0))))</f>
        <v>10</v>
      </c>
      <c r="AH21" s="12">
        <f ca="1">IF(VLOOKUP($C21,工时汇总!$B$2:$AH$2694,32,0)&gt;15,15,IF(VLOOKUP($C21,工时汇总!$B$2:$AH$2694,32,0)&gt;10,10,IF(VLOOKUP($C21,工时汇总!$B$2:$AH$2694,32,0)&gt;=8,5,IF(VLOOKUP($C21,工时汇总!$B$2:$AH$2694,32,0)&lt;8,0))))</f>
        <v>10</v>
      </c>
      <c r="AI21" s="12">
        <f ca="1">IF(VLOOKUP($C21,工时汇总!$B$2:$AH$2694,33,0)&gt;15,15,IF(VLOOKUP($C21,工时汇总!$B$2:$AH$2694,33,0)&gt;10,10,IF(VLOOKUP($C21,工时汇总!$B$2:$AH$2694,33,0)&gt;=8,5,IF(VLOOKUP($C21,工时汇总!$B$2:$AH$2694,33,0)&lt;8,0))))</f>
        <v>0</v>
      </c>
    </row>
    <row r="22" customHeight="1" spans="1:35">
      <c r="A22" s="42" t="s">
        <v>467</v>
      </c>
      <c r="B22" s="15" t="s">
        <v>478</v>
      </c>
      <c r="C22" s="14" t="s">
        <v>479</v>
      </c>
      <c r="D22" s="43">
        <f ca="1" t="shared" si="0"/>
        <v>295</v>
      </c>
      <c r="E22" s="12">
        <f ca="1">IF(VLOOKUP($C22,工时汇总!$B$2:$AH$2694,3,0)&gt;15,15,IF(VLOOKUP($C22,工时汇总!$B$2:$AH$2694,3,0)&gt;10,10,IF(VLOOKUP($C22,工时汇总!$B$2:$AH$2694,3,0)&gt;=8,5,IF(VLOOKUP($C22,工时汇总!$B$2:$AH$2694,3,0)&lt;8,0))))</f>
        <v>10</v>
      </c>
      <c r="F22" s="12">
        <f ca="1">IF(VLOOKUP($C22,工时汇总!$B$2:$AH$2694,4,0)&gt;15,15,IF(VLOOKUP($C22,工时汇总!$B$2:$AH$2694,4,0)&gt;10,10,IF(VLOOKUP($C22,工时汇总!$B$2:$AH$2694,4,0)&gt;=8,5,IF(VLOOKUP($C22,工时汇总!$B$2:$AH$2694,4,0)&lt;8,0))))</f>
        <v>10</v>
      </c>
      <c r="G22" s="12">
        <f ca="1">IF(VLOOKUP($C22,工时汇总!$B$2:$AH$2694,5,0)&gt;15,15,IF(VLOOKUP($C22,工时汇总!$B$2:$AH$2694,5,0)&gt;10,10,IF(VLOOKUP($C22,工时汇总!$B$2:$AH$2694,5,0)&gt;=8,5,IF(VLOOKUP($C22,工时汇总!$B$2:$AH$2694,5,0)&lt;8,0))))</f>
        <v>10</v>
      </c>
      <c r="H22" s="12">
        <f ca="1">IF(VLOOKUP($C22,工时汇总!$B$2:$AH$2694,6,0)&gt;15,15,IF(VLOOKUP($C22,工时汇总!$B$2:$AH$2694,6,0)&gt;10,10,IF(VLOOKUP($C22,工时汇总!$B$2:$AH$2694,6,0)&gt;=8,5,IF(VLOOKUP($C22,工时汇总!$B$2:$AH$2694,6,0)&lt;8,0))))</f>
        <v>10</v>
      </c>
      <c r="I22" s="12">
        <f ca="1">IF(VLOOKUP($C22,工时汇总!$B$2:$AH$2694,7,0)&gt;15,15,IF(VLOOKUP($C22,工时汇总!$B$2:$AH$2694,7,0)&gt;10,10,IF(VLOOKUP($C22,工时汇总!$B$2:$AH$2694,7,0)&gt;=8,5,IF(VLOOKUP($C22,工时汇总!$B$2:$AH$2694,7,0)&lt;8,0))))</f>
        <v>10</v>
      </c>
      <c r="J22" s="12">
        <f ca="1">IF(VLOOKUP($C22,工时汇总!$B$2:$AH$2694,8,0)&gt;15,15,IF(VLOOKUP($C22,工时汇总!$B$2:$AH$2694,8,0)&gt;10,10,IF(VLOOKUP($C22,工时汇总!$B$2:$AH$2694,8,0)&gt;=8,5,IF(VLOOKUP($C22,工时汇总!$B$2:$AH$2694,8,0)&lt;8,0))))</f>
        <v>10</v>
      </c>
      <c r="K22" s="12">
        <f ca="1">IF(VLOOKUP($C22,工时汇总!$B$2:$AH$2694,9,0)&gt;15,15,IF(VLOOKUP($C22,工时汇总!$B$2:$AH$2694,9,0)&gt;10,10,IF(VLOOKUP($C22,工时汇总!$B$2:$AH$2694,9,0)&gt;=8,5,IF(VLOOKUP($C22,工时汇总!$B$2:$AH$2694,9,0)&lt;8,0))))</f>
        <v>10</v>
      </c>
      <c r="L22" s="12">
        <f ca="1">IF(VLOOKUP($C22,工时汇总!$B$2:$AH$2694,10,0)&gt;15,15,IF(VLOOKUP($C22,工时汇总!$B$2:$AH$2694,10,0)&gt;10,10,IF(VLOOKUP($C22,工时汇总!$B$2:$AH$2694,10,0)&gt;=8,5,IF(VLOOKUP($C22,工时汇总!$B$2:$AH$2694,10,0)&lt;8,0))))</f>
        <v>10</v>
      </c>
      <c r="M22" s="12">
        <f ca="1">IF(VLOOKUP($C22,工时汇总!$B$2:$AH$2694,11,0)&gt;15,15,IF(VLOOKUP($C22,工时汇总!$B$2:$AH$2694,11,0)&gt;10,10,IF(VLOOKUP($C22,工时汇总!$B$2:$AH$2694,11,0)&gt;=8,5,IF(VLOOKUP($C22,工时汇总!$B$2:$AH$2694,11,0)&lt;8,0))))</f>
        <v>10</v>
      </c>
      <c r="N22" s="12">
        <f ca="1">IF(VLOOKUP($C22,工时汇总!$B$2:$AH$2694,12,0)&gt;15,15,IF(VLOOKUP($C22,工时汇总!$B$2:$AH$2694,12,0)&gt;10,10,IF(VLOOKUP($C22,工时汇总!$B$2:$AH$2694,12,0)&gt;=8,5,IF(VLOOKUP($C22,工时汇总!$B$2:$AH$2694,12,0)&lt;8,0))))</f>
        <v>10</v>
      </c>
      <c r="O22" s="12">
        <f ca="1">IF(VLOOKUP($C22,工时汇总!$B$2:$AH$2694,13,0)&gt;15,15,IF(VLOOKUP($C22,工时汇总!$B$2:$AH$2694,13,0)&gt;10,10,IF(VLOOKUP($C22,工时汇总!$B$2:$AH$2694,13,0)&gt;=8,5,IF(VLOOKUP($C22,工时汇总!$B$2:$AH$2694,13,0)&lt;8,0))))</f>
        <v>10</v>
      </c>
      <c r="P22" s="12">
        <f ca="1">IF(VLOOKUP($C22,工时汇总!$B$2:$AH$2694,14,0)&gt;15,15,IF(VLOOKUP($C22,工时汇总!$B$2:$AH$2694,14,0)&gt;10,10,IF(VLOOKUP($C22,工时汇总!$B$2:$AH$2694,14,0)&gt;=8,5,IF(VLOOKUP($C22,工时汇总!$B$2:$AH$2694,14,0)&lt;8,0))))</f>
        <v>5</v>
      </c>
      <c r="Q22" s="12">
        <f ca="1">IF(VLOOKUP($C22,工时汇总!$B$2:$AH$2694,15,0)&gt;15,15,IF(VLOOKUP($C22,工时汇总!$B$2:$AH$2694,15,0)&gt;10,10,IF(VLOOKUP($C22,工时汇总!$B$2:$AH$2694,15,0)&gt;=8,5,IF(VLOOKUP($C22,工时汇总!$B$2:$AH$2694,15,0)&lt;8,0))))</f>
        <v>10</v>
      </c>
      <c r="R22" s="12">
        <f ca="1">IF(VLOOKUP($C22,工时汇总!$B$2:$AH$2694,16,0)&gt;15,15,IF(VLOOKUP($C22,工时汇总!$B$2:$AH$2694,16,0)&gt;10,10,IF(VLOOKUP($C22,工时汇总!$B$2:$AH$2694,16,0)&gt;=8,5,IF(VLOOKUP($C22,工时汇总!$B$2:$AH$2694,16,0)&lt;8,0))))</f>
        <v>10</v>
      </c>
      <c r="S22" s="12">
        <f ca="1">IF(VLOOKUP($C22,工时汇总!$B$2:$AH$2694,17,0)&gt;15,15,IF(VLOOKUP($C22,工时汇总!$B$2:$AH$2694,17,0)&gt;10,10,IF(VLOOKUP($C22,工时汇总!$B$2:$AH$2694,17,0)&gt;=8,5,IF(VLOOKUP($C22,工时汇总!$B$2:$AH$2694,17,0)&lt;8,0))))</f>
        <v>10</v>
      </c>
      <c r="T22" s="12">
        <f ca="1">IF(VLOOKUP($C22,工时汇总!$B$2:$AH$2694,18,0)&gt;15,15,IF(VLOOKUP($C22,工时汇总!$B$2:$AH$2694,18,0)&gt;10,10,IF(VLOOKUP($C22,工时汇总!$B$2:$AH$2694,18,0)&gt;=8,5,IF(VLOOKUP($C22,工时汇总!$B$2:$AH$2694,18,0)&lt;8,0))))</f>
        <v>10</v>
      </c>
      <c r="U22" s="12">
        <f ca="1">IF(VLOOKUP($C22,工时汇总!$B$2:$AH$2694,19,0)&gt;15,15,IF(VLOOKUP($C22,工时汇总!$B$2:$AH$2694,19,0)&gt;10,10,IF(VLOOKUP($C22,工时汇总!$B$2:$AH$2694,19,0)&gt;=8,5,IF(VLOOKUP($C22,工时汇总!$B$2:$AH$2694,19,0)&lt;8,0))))</f>
        <v>10</v>
      </c>
      <c r="V22" s="12">
        <f ca="1">IF(VLOOKUP($C22,工时汇总!$B$2:$AH$2694,20,0)&gt;15,15,IF(VLOOKUP($C22,工时汇总!$B$2:$AH$2694,20,0)&gt;10,10,IF(VLOOKUP($C22,工时汇总!$B$2:$AH$2694,20,0)&gt;=8,5,IF(VLOOKUP($C22,工时汇总!$B$2:$AH$2694,20,0)&lt;8,0))))</f>
        <v>10</v>
      </c>
      <c r="W22" s="12">
        <f ca="1">IF(VLOOKUP($C22,工时汇总!$B$2:$AH$2694,21,0)&gt;15,15,IF(VLOOKUP($C22,工时汇总!$B$2:$AH$2694,21,0)&gt;10,10,IF(VLOOKUP($C22,工时汇总!$B$2:$AH$2694,21,0)&gt;=8,5,IF(VLOOKUP($C22,工时汇总!$B$2:$AH$2694,21,0)&lt;8,0))))</f>
        <v>10</v>
      </c>
      <c r="X22" s="12">
        <f ca="1">IF(VLOOKUP($C22,工时汇总!$B$2:$AH$2694,22,0)&gt;15,15,IF(VLOOKUP($C22,工时汇总!$B$2:$AH$2694,22,0)&gt;10,10,IF(VLOOKUP($C22,工时汇总!$B$2:$AH$2694,22,0)&gt;=8,5,IF(VLOOKUP($C22,工时汇总!$B$2:$AH$2694,22,0)&lt;8,0))))</f>
        <v>10</v>
      </c>
      <c r="Y22" s="12">
        <f ca="1">IF(VLOOKUP($C22,工时汇总!$B$2:$AH$2694,23,0)&gt;15,15,IF(VLOOKUP($C22,工时汇总!$B$2:$AH$2694,23,0)&gt;10,10,IF(VLOOKUP($C22,工时汇总!$B$2:$AH$2694,23,0)&gt;=8,5,IF(VLOOKUP($C22,工时汇总!$B$2:$AH$2694,23,0)&lt;8,0))))</f>
        <v>10</v>
      </c>
      <c r="Z22" s="12">
        <f ca="1">IF(VLOOKUP($C22,工时汇总!$B$2:$AH$2694,24,0)&gt;15,15,IF(VLOOKUP($C22,工时汇总!$B$2:$AH$2694,24,0)&gt;10,10,IF(VLOOKUP($C22,工时汇总!$B$2:$AH$2694,24,0)&gt;=8,5,IF(VLOOKUP($C22,工时汇总!$B$2:$AH$2694,24,0)&lt;8,0))))</f>
        <v>10</v>
      </c>
      <c r="AA22" s="12">
        <f ca="1">IF(VLOOKUP($C22,工时汇总!$B$2:$AH$2694,25,0)&gt;15,15,IF(VLOOKUP($C22,工时汇总!$B$2:$AH$2694,25,0)&gt;10,10,IF(VLOOKUP($C22,工时汇总!$B$2:$AH$2694,25,0)&gt;=8,5,IF(VLOOKUP($C22,工时汇总!$B$2:$AH$2694,25,0)&lt;8,0))))</f>
        <v>10</v>
      </c>
      <c r="AB22" s="12">
        <f ca="1">IF(VLOOKUP($C22,工时汇总!$B$2:$AH$2694,26,0)&gt;15,15,IF(VLOOKUP($C22,工时汇总!$B$2:$AH$2694,26,0)&gt;10,10,IF(VLOOKUP($C22,工时汇总!$B$2:$AH$2694,26,0)&gt;=8,5,IF(VLOOKUP($C22,工时汇总!$B$2:$AH$2694,26,0)&lt;8,0))))</f>
        <v>10</v>
      </c>
      <c r="AC22" s="12">
        <f ca="1">IF(VLOOKUP($C22,工时汇总!$B$2:$AH$2694,27,0)&gt;15,15,IF(VLOOKUP($C22,工时汇总!$B$2:$AH$2694,27,0)&gt;10,10,IF(VLOOKUP($C22,工时汇总!$B$2:$AH$2694,27,0)&gt;=8,5,IF(VLOOKUP($C22,工时汇总!$B$2:$AH$2694,27,0)&lt;8,0))))</f>
        <v>10</v>
      </c>
      <c r="AD22" s="12">
        <f ca="1">IF(VLOOKUP($C22,工时汇总!$B$2:$AH$2694,28,0)&gt;15,15,IF(VLOOKUP($C22,工时汇总!$B$2:$AH$2694,28,0)&gt;10,10,IF(VLOOKUP($C22,工时汇总!$B$2:$AH$2694,28,0)&gt;=8,5,IF(VLOOKUP($C22,工时汇总!$B$2:$AH$2694,28,0)&lt;8,0))))</f>
        <v>10</v>
      </c>
      <c r="AE22" s="12">
        <f ca="1">IF(VLOOKUP($C22,工时汇总!$B$2:$AH$2694,29,0)&gt;15,15,IF(VLOOKUP($C22,工时汇总!$B$2:$AH$2694,29,0)&gt;10,10,IF(VLOOKUP($C22,工时汇总!$B$2:$AH$2694,29,0)&gt;=8,5,IF(VLOOKUP($C22,工时汇总!$B$2:$AH$2694,29,0)&lt;8,0))))</f>
        <v>10</v>
      </c>
      <c r="AF22" s="12">
        <f ca="1">IF(VLOOKUP($C22,工时汇总!$B$2:$AH$2694,30,0)&gt;15,15,IF(VLOOKUP($C22,工时汇总!$B$2:$AH$2694,30,0)&gt;10,10,IF(VLOOKUP($C22,工时汇总!$B$2:$AH$2694,30,0)&gt;=8,5,IF(VLOOKUP($C22,工时汇总!$B$2:$AH$2694,30,0)&lt;8,0))))</f>
        <v>10</v>
      </c>
      <c r="AG22" s="12">
        <f ca="1">IF(VLOOKUP($C22,工时汇总!$B$2:$AH$2694,31,0)&gt;15,15,IF(VLOOKUP($C22,工时汇总!$B$2:$AH$2694,31,0)&gt;10,10,IF(VLOOKUP($C22,工时汇总!$B$2:$AH$2694,31,0)&gt;=8,5,IF(VLOOKUP($C22,工时汇总!$B$2:$AH$2694,31,0)&lt;8,0))))</f>
        <v>10</v>
      </c>
      <c r="AH22" s="12">
        <f ca="1">IF(VLOOKUP($C22,工时汇总!$B$2:$AH$2694,32,0)&gt;15,15,IF(VLOOKUP($C22,工时汇总!$B$2:$AH$2694,32,0)&gt;10,10,IF(VLOOKUP($C22,工时汇总!$B$2:$AH$2694,32,0)&gt;=8,5,IF(VLOOKUP($C22,工时汇总!$B$2:$AH$2694,32,0)&lt;8,0))))</f>
        <v>10</v>
      </c>
      <c r="AI22" s="12">
        <f ca="1">IF(VLOOKUP($C22,工时汇总!$B$2:$AH$2694,33,0)&gt;15,15,IF(VLOOKUP($C22,工时汇总!$B$2:$AH$2694,33,0)&gt;10,10,IF(VLOOKUP($C22,工时汇总!$B$2:$AH$2694,33,0)&gt;=8,5,IF(VLOOKUP($C22,工时汇总!$B$2:$AH$2694,33,0)&lt;8,0))))</f>
        <v>0</v>
      </c>
    </row>
    <row r="23" customHeight="1" spans="1:35">
      <c r="A23" s="42" t="s">
        <v>467</v>
      </c>
      <c r="B23" s="15" t="s">
        <v>480</v>
      </c>
      <c r="C23" s="14" t="s">
        <v>481</v>
      </c>
      <c r="D23" s="43">
        <f ca="1" t="shared" si="0"/>
        <v>265</v>
      </c>
      <c r="E23" s="12">
        <f ca="1">IF(VLOOKUP($C23,工时汇总!$B$2:$AH$2694,3,0)&gt;15,15,IF(VLOOKUP($C23,工时汇总!$B$2:$AH$2694,3,0)&gt;10,10,IF(VLOOKUP($C23,工时汇总!$B$2:$AH$2694,3,0)&gt;=8,5,IF(VLOOKUP($C23,工时汇总!$B$2:$AH$2694,3,0)&lt;8,0))))</f>
        <v>10</v>
      </c>
      <c r="F23" s="12">
        <f ca="1">IF(VLOOKUP($C23,工时汇总!$B$2:$AH$2694,4,0)&gt;15,15,IF(VLOOKUP($C23,工时汇总!$B$2:$AH$2694,4,0)&gt;10,10,IF(VLOOKUP($C23,工时汇总!$B$2:$AH$2694,4,0)&gt;=8,5,IF(VLOOKUP($C23,工时汇总!$B$2:$AH$2694,4,0)&lt;8,0))))</f>
        <v>10</v>
      </c>
      <c r="G23" s="12">
        <f ca="1">IF(VLOOKUP($C23,工时汇总!$B$2:$AH$2694,5,0)&gt;15,15,IF(VLOOKUP($C23,工时汇总!$B$2:$AH$2694,5,0)&gt;10,10,IF(VLOOKUP($C23,工时汇总!$B$2:$AH$2694,5,0)&gt;=8,5,IF(VLOOKUP($C23,工时汇总!$B$2:$AH$2694,5,0)&lt;8,0))))</f>
        <v>10</v>
      </c>
      <c r="H23" s="12">
        <f ca="1">IF(VLOOKUP($C23,工时汇总!$B$2:$AH$2694,6,0)&gt;15,15,IF(VLOOKUP($C23,工时汇总!$B$2:$AH$2694,6,0)&gt;10,10,IF(VLOOKUP($C23,工时汇总!$B$2:$AH$2694,6,0)&gt;=8,5,IF(VLOOKUP($C23,工时汇总!$B$2:$AH$2694,6,0)&lt;8,0))))</f>
        <v>0</v>
      </c>
      <c r="I23" s="12">
        <f ca="1">IF(VLOOKUP($C23,工时汇总!$B$2:$AH$2694,7,0)&gt;15,15,IF(VLOOKUP($C23,工时汇总!$B$2:$AH$2694,7,0)&gt;10,10,IF(VLOOKUP($C23,工时汇总!$B$2:$AH$2694,7,0)&gt;=8,5,IF(VLOOKUP($C23,工时汇总!$B$2:$AH$2694,7,0)&lt;8,0))))</f>
        <v>10</v>
      </c>
      <c r="J23" s="12">
        <f ca="1">IF(VLOOKUP($C23,工时汇总!$B$2:$AH$2694,8,0)&gt;15,15,IF(VLOOKUP($C23,工时汇总!$B$2:$AH$2694,8,0)&gt;10,10,IF(VLOOKUP($C23,工时汇总!$B$2:$AH$2694,8,0)&gt;=8,5,IF(VLOOKUP($C23,工时汇总!$B$2:$AH$2694,8,0)&lt;8,0))))</f>
        <v>10</v>
      </c>
      <c r="K23" s="12">
        <f ca="1">IF(VLOOKUP($C23,工时汇总!$B$2:$AH$2694,9,0)&gt;15,15,IF(VLOOKUP($C23,工时汇总!$B$2:$AH$2694,9,0)&gt;10,10,IF(VLOOKUP($C23,工时汇总!$B$2:$AH$2694,9,0)&gt;=8,5,IF(VLOOKUP($C23,工时汇总!$B$2:$AH$2694,9,0)&lt;8,0))))</f>
        <v>10</v>
      </c>
      <c r="L23" s="12">
        <f ca="1">IF(VLOOKUP($C23,工时汇总!$B$2:$AH$2694,10,0)&gt;15,15,IF(VLOOKUP($C23,工时汇总!$B$2:$AH$2694,10,0)&gt;10,10,IF(VLOOKUP($C23,工时汇总!$B$2:$AH$2694,10,0)&gt;=8,5,IF(VLOOKUP($C23,工时汇总!$B$2:$AH$2694,10,0)&lt;8,0))))</f>
        <v>10</v>
      </c>
      <c r="M23" s="12">
        <f ca="1">IF(VLOOKUP($C23,工时汇总!$B$2:$AH$2694,11,0)&gt;15,15,IF(VLOOKUP($C23,工时汇总!$B$2:$AH$2694,11,0)&gt;10,10,IF(VLOOKUP($C23,工时汇总!$B$2:$AH$2694,11,0)&gt;=8,5,IF(VLOOKUP($C23,工时汇总!$B$2:$AH$2694,11,0)&lt;8,0))))</f>
        <v>10</v>
      </c>
      <c r="N23" s="12">
        <f ca="1">IF(VLOOKUP($C23,工时汇总!$B$2:$AH$2694,12,0)&gt;15,15,IF(VLOOKUP($C23,工时汇总!$B$2:$AH$2694,12,0)&gt;10,10,IF(VLOOKUP($C23,工时汇总!$B$2:$AH$2694,12,0)&gt;=8,5,IF(VLOOKUP($C23,工时汇总!$B$2:$AH$2694,12,0)&lt;8,0))))</f>
        <v>10</v>
      </c>
      <c r="O23" s="12">
        <f ca="1">IF(VLOOKUP($C23,工时汇总!$B$2:$AH$2694,13,0)&gt;15,15,IF(VLOOKUP($C23,工时汇总!$B$2:$AH$2694,13,0)&gt;10,10,IF(VLOOKUP($C23,工时汇总!$B$2:$AH$2694,13,0)&gt;=8,5,IF(VLOOKUP($C23,工时汇总!$B$2:$AH$2694,13,0)&lt;8,0))))</f>
        <v>10</v>
      </c>
      <c r="P23" s="12">
        <f ca="1">IF(VLOOKUP($C23,工时汇总!$B$2:$AH$2694,14,0)&gt;15,15,IF(VLOOKUP($C23,工时汇总!$B$2:$AH$2694,14,0)&gt;10,10,IF(VLOOKUP($C23,工时汇总!$B$2:$AH$2694,14,0)&gt;=8,5,IF(VLOOKUP($C23,工时汇总!$B$2:$AH$2694,14,0)&lt;8,0))))</f>
        <v>5</v>
      </c>
      <c r="Q23" s="12">
        <f ca="1">IF(VLOOKUP($C23,工时汇总!$B$2:$AH$2694,15,0)&gt;15,15,IF(VLOOKUP($C23,工时汇总!$B$2:$AH$2694,15,0)&gt;10,10,IF(VLOOKUP($C23,工时汇总!$B$2:$AH$2694,15,0)&gt;=8,5,IF(VLOOKUP($C23,工时汇总!$B$2:$AH$2694,15,0)&lt;8,0))))</f>
        <v>10</v>
      </c>
      <c r="R23" s="12">
        <f ca="1">IF(VLOOKUP($C23,工时汇总!$B$2:$AH$2694,16,0)&gt;15,15,IF(VLOOKUP($C23,工时汇总!$B$2:$AH$2694,16,0)&gt;10,10,IF(VLOOKUP($C23,工时汇总!$B$2:$AH$2694,16,0)&gt;=8,5,IF(VLOOKUP($C23,工时汇总!$B$2:$AH$2694,16,0)&lt;8,0))))</f>
        <v>10</v>
      </c>
      <c r="S23" s="12">
        <f ca="1">IF(VLOOKUP($C23,工时汇总!$B$2:$AH$2694,17,0)&gt;15,15,IF(VLOOKUP($C23,工时汇总!$B$2:$AH$2694,17,0)&gt;10,10,IF(VLOOKUP($C23,工时汇总!$B$2:$AH$2694,17,0)&gt;=8,5,IF(VLOOKUP($C23,工时汇总!$B$2:$AH$2694,17,0)&lt;8,0))))</f>
        <v>10</v>
      </c>
      <c r="T23" s="12">
        <f ca="1">IF(VLOOKUP($C23,工时汇总!$B$2:$AH$2694,18,0)&gt;15,15,IF(VLOOKUP($C23,工时汇总!$B$2:$AH$2694,18,0)&gt;10,10,IF(VLOOKUP($C23,工时汇总!$B$2:$AH$2694,18,0)&gt;=8,5,IF(VLOOKUP($C23,工时汇总!$B$2:$AH$2694,18,0)&lt;8,0))))</f>
        <v>10</v>
      </c>
      <c r="U23" s="12">
        <f ca="1">IF(VLOOKUP($C23,工时汇总!$B$2:$AH$2694,19,0)&gt;15,15,IF(VLOOKUP($C23,工时汇总!$B$2:$AH$2694,19,0)&gt;10,10,IF(VLOOKUP($C23,工时汇总!$B$2:$AH$2694,19,0)&gt;=8,5,IF(VLOOKUP($C23,工时汇总!$B$2:$AH$2694,19,0)&lt;8,0))))</f>
        <v>0</v>
      </c>
      <c r="V23" s="12">
        <f ca="1">IF(VLOOKUP($C23,工时汇总!$B$2:$AH$2694,20,0)&gt;15,15,IF(VLOOKUP($C23,工时汇总!$B$2:$AH$2694,20,0)&gt;10,10,IF(VLOOKUP($C23,工时汇总!$B$2:$AH$2694,20,0)&gt;=8,5,IF(VLOOKUP($C23,工时汇总!$B$2:$AH$2694,20,0)&lt;8,0))))</f>
        <v>10</v>
      </c>
      <c r="W23" s="12">
        <f ca="1">IF(VLOOKUP($C23,工时汇总!$B$2:$AH$2694,21,0)&gt;15,15,IF(VLOOKUP($C23,工时汇总!$B$2:$AH$2694,21,0)&gt;10,10,IF(VLOOKUP($C23,工时汇总!$B$2:$AH$2694,21,0)&gt;=8,5,IF(VLOOKUP($C23,工时汇总!$B$2:$AH$2694,21,0)&lt;8,0))))</f>
        <v>10</v>
      </c>
      <c r="X23" s="12">
        <f ca="1">IF(VLOOKUP($C23,工时汇总!$B$2:$AH$2694,22,0)&gt;15,15,IF(VLOOKUP($C23,工时汇总!$B$2:$AH$2694,22,0)&gt;10,10,IF(VLOOKUP($C23,工时汇总!$B$2:$AH$2694,22,0)&gt;=8,5,IF(VLOOKUP($C23,工时汇总!$B$2:$AH$2694,22,0)&lt;8,0))))</f>
        <v>10</v>
      </c>
      <c r="Y23" s="12">
        <f ca="1">IF(VLOOKUP($C23,工时汇总!$B$2:$AH$2694,23,0)&gt;15,15,IF(VLOOKUP($C23,工时汇总!$B$2:$AH$2694,23,0)&gt;10,10,IF(VLOOKUP($C23,工时汇总!$B$2:$AH$2694,23,0)&gt;=8,5,IF(VLOOKUP($C23,工时汇总!$B$2:$AH$2694,23,0)&lt;8,0))))</f>
        <v>10</v>
      </c>
      <c r="Z23" s="12">
        <f ca="1">IF(VLOOKUP($C23,工时汇总!$B$2:$AH$2694,24,0)&gt;15,15,IF(VLOOKUP($C23,工时汇总!$B$2:$AH$2694,24,0)&gt;10,10,IF(VLOOKUP($C23,工时汇总!$B$2:$AH$2694,24,0)&gt;=8,5,IF(VLOOKUP($C23,工时汇总!$B$2:$AH$2694,24,0)&lt;8,0))))</f>
        <v>10</v>
      </c>
      <c r="AA23" s="12">
        <f ca="1">IF(VLOOKUP($C23,工时汇总!$B$2:$AH$2694,25,0)&gt;15,15,IF(VLOOKUP($C23,工时汇总!$B$2:$AH$2694,25,0)&gt;10,10,IF(VLOOKUP($C23,工时汇总!$B$2:$AH$2694,25,0)&gt;=8,5,IF(VLOOKUP($C23,工时汇总!$B$2:$AH$2694,25,0)&lt;8,0))))</f>
        <v>10</v>
      </c>
      <c r="AB23" s="12">
        <f ca="1">IF(VLOOKUP($C23,工时汇总!$B$2:$AH$2694,26,0)&gt;15,15,IF(VLOOKUP($C23,工时汇总!$B$2:$AH$2694,26,0)&gt;10,10,IF(VLOOKUP($C23,工时汇总!$B$2:$AH$2694,26,0)&gt;=8,5,IF(VLOOKUP($C23,工时汇总!$B$2:$AH$2694,26,0)&lt;8,0))))</f>
        <v>5</v>
      </c>
      <c r="AC23" s="12">
        <f ca="1">IF(VLOOKUP($C23,工时汇总!$B$2:$AH$2694,27,0)&gt;15,15,IF(VLOOKUP($C23,工时汇总!$B$2:$AH$2694,27,0)&gt;10,10,IF(VLOOKUP($C23,工时汇总!$B$2:$AH$2694,27,0)&gt;=8,5,IF(VLOOKUP($C23,工时汇总!$B$2:$AH$2694,27,0)&lt;8,0))))</f>
        <v>10</v>
      </c>
      <c r="AD23" s="12">
        <f ca="1">IF(VLOOKUP($C23,工时汇总!$B$2:$AH$2694,28,0)&gt;15,15,IF(VLOOKUP($C23,工时汇总!$B$2:$AH$2694,28,0)&gt;10,10,IF(VLOOKUP($C23,工时汇总!$B$2:$AH$2694,28,0)&gt;=8,5,IF(VLOOKUP($C23,工时汇总!$B$2:$AH$2694,28,0)&lt;8,0))))</f>
        <v>10</v>
      </c>
      <c r="AE23" s="12">
        <f ca="1">IF(VLOOKUP($C23,工时汇总!$B$2:$AH$2694,29,0)&gt;15,15,IF(VLOOKUP($C23,工时汇总!$B$2:$AH$2694,29,0)&gt;10,10,IF(VLOOKUP($C23,工时汇总!$B$2:$AH$2694,29,0)&gt;=8,5,IF(VLOOKUP($C23,工时汇总!$B$2:$AH$2694,29,0)&lt;8,0))))</f>
        <v>10</v>
      </c>
      <c r="AF23" s="12">
        <f ca="1">IF(VLOOKUP($C23,工时汇总!$B$2:$AH$2694,30,0)&gt;15,15,IF(VLOOKUP($C23,工时汇总!$B$2:$AH$2694,30,0)&gt;10,10,IF(VLOOKUP($C23,工时汇总!$B$2:$AH$2694,30,0)&gt;=8,5,IF(VLOOKUP($C23,工时汇总!$B$2:$AH$2694,30,0)&lt;8,0))))</f>
        <v>5</v>
      </c>
      <c r="AG23" s="12">
        <f ca="1">IF(VLOOKUP($C23,工时汇总!$B$2:$AH$2694,31,0)&gt;15,15,IF(VLOOKUP($C23,工时汇总!$B$2:$AH$2694,31,0)&gt;10,10,IF(VLOOKUP($C23,工时汇总!$B$2:$AH$2694,31,0)&gt;=8,5,IF(VLOOKUP($C23,工时汇总!$B$2:$AH$2694,31,0)&lt;8,0))))</f>
        <v>10</v>
      </c>
      <c r="AH23" s="12">
        <f ca="1">IF(VLOOKUP($C23,工时汇总!$B$2:$AH$2694,32,0)&gt;15,15,IF(VLOOKUP($C23,工时汇总!$B$2:$AH$2694,32,0)&gt;10,10,IF(VLOOKUP($C23,工时汇总!$B$2:$AH$2694,32,0)&gt;=8,5,IF(VLOOKUP($C23,工时汇总!$B$2:$AH$2694,32,0)&lt;8,0))))</f>
        <v>10</v>
      </c>
      <c r="AI23" s="12">
        <f ca="1">IF(VLOOKUP($C23,工时汇总!$B$2:$AH$2694,33,0)&gt;15,15,IF(VLOOKUP($C23,工时汇总!$B$2:$AH$2694,33,0)&gt;10,10,IF(VLOOKUP($C23,工时汇总!$B$2:$AH$2694,33,0)&gt;=8,5,IF(VLOOKUP($C23,工时汇总!$B$2:$AH$2694,33,0)&lt;8,0))))</f>
        <v>0</v>
      </c>
    </row>
    <row r="24" customHeight="1" spans="1:35">
      <c r="A24" s="42" t="s">
        <v>467</v>
      </c>
      <c r="B24" s="15" t="s">
        <v>482</v>
      </c>
      <c r="C24" s="14" t="s">
        <v>87</v>
      </c>
      <c r="D24" s="43">
        <f ca="1" t="shared" si="0"/>
        <v>235</v>
      </c>
      <c r="E24" s="12">
        <f ca="1">IF(VLOOKUP($C24,工时汇总!$B$2:$AH$2694,3,0)&gt;15,15,IF(VLOOKUP($C24,工时汇总!$B$2:$AH$2694,3,0)&gt;10,10,IF(VLOOKUP($C24,工时汇总!$B$2:$AH$2694,3,0)&gt;=8,5,IF(VLOOKUP($C24,工时汇总!$B$2:$AH$2694,3,0)&lt;8,0))))</f>
        <v>10</v>
      </c>
      <c r="F24" s="12">
        <f ca="1">IF(VLOOKUP($C24,工时汇总!$B$2:$AH$2694,4,0)&gt;15,15,IF(VLOOKUP($C24,工时汇总!$B$2:$AH$2694,4,0)&gt;10,10,IF(VLOOKUP($C24,工时汇总!$B$2:$AH$2694,4,0)&gt;=8,5,IF(VLOOKUP($C24,工时汇总!$B$2:$AH$2694,4,0)&lt;8,0))))</f>
        <v>10</v>
      </c>
      <c r="G24" s="12">
        <f ca="1">IF(VLOOKUP($C24,工时汇总!$B$2:$AH$2694,5,0)&gt;15,15,IF(VLOOKUP($C24,工时汇总!$B$2:$AH$2694,5,0)&gt;10,10,IF(VLOOKUP($C24,工时汇总!$B$2:$AH$2694,5,0)&gt;=8,5,IF(VLOOKUP($C24,工时汇总!$B$2:$AH$2694,5,0)&lt;8,0))))</f>
        <v>10</v>
      </c>
      <c r="H24" s="12">
        <f ca="1">IF(VLOOKUP($C24,工时汇总!$B$2:$AH$2694,6,0)&gt;15,15,IF(VLOOKUP($C24,工时汇总!$B$2:$AH$2694,6,0)&gt;10,10,IF(VLOOKUP($C24,工时汇总!$B$2:$AH$2694,6,0)&gt;=8,5,IF(VLOOKUP($C24,工时汇总!$B$2:$AH$2694,6,0)&lt;8,0))))</f>
        <v>10</v>
      </c>
      <c r="I24" s="12">
        <f ca="1">IF(VLOOKUP($C24,工时汇总!$B$2:$AH$2694,7,0)&gt;15,15,IF(VLOOKUP($C24,工时汇总!$B$2:$AH$2694,7,0)&gt;10,10,IF(VLOOKUP($C24,工时汇总!$B$2:$AH$2694,7,0)&gt;=8,5,IF(VLOOKUP($C24,工时汇总!$B$2:$AH$2694,7,0)&lt;8,0))))</f>
        <v>5</v>
      </c>
      <c r="J24" s="12">
        <f ca="1">IF(VLOOKUP($C24,工时汇总!$B$2:$AH$2694,8,0)&gt;15,15,IF(VLOOKUP($C24,工时汇总!$B$2:$AH$2694,8,0)&gt;10,10,IF(VLOOKUP($C24,工时汇总!$B$2:$AH$2694,8,0)&gt;=8,5,IF(VLOOKUP($C24,工时汇总!$B$2:$AH$2694,8,0)&lt;8,0))))</f>
        <v>10</v>
      </c>
      <c r="K24" s="12">
        <f ca="1">IF(VLOOKUP($C24,工时汇总!$B$2:$AH$2694,9,0)&gt;15,15,IF(VLOOKUP($C24,工时汇总!$B$2:$AH$2694,9,0)&gt;10,10,IF(VLOOKUP($C24,工时汇总!$B$2:$AH$2694,9,0)&gt;=8,5,IF(VLOOKUP($C24,工时汇总!$B$2:$AH$2694,9,0)&lt;8,0))))</f>
        <v>10</v>
      </c>
      <c r="L24" s="12">
        <f ca="1">IF(VLOOKUP($C24,工时汇总!$B$2:$AH$2694,10,0)&gt;15,15,IF(VLOOKUP($C24,工时汇总!$B$2:$AH$2694,10,0)&gt;10,10,IF(VLOOKUP($C24,工时汇总!$B$2:$AH$2694,10,0)&gt;=8,5,IF(VLOOKUP($C24,工时汇总!$B$2:$AH$2694,10,0)&lt;8,0))))</f>
        <v>10</v>
      </c>
      <c r="M24" s="12">
        <f ca="1">IF(VLOOKUP($C24,工时汇总!$B$2:$AH$2694,11,0)&gt;15,15,IF(VLOOKUP($C24,工时汇总!$B$2:$AH$2694,11,0)&gt;10,10,IF(VLOOKUP($C24,工时汇总!$B$2:$AH$2694,11,0)&gt;=8,5,IF(VLOOKUP($C24,工时汇总!$B$2:$AH$2694,11,0)&lt;8,0))))</f>
        <v>10</v>
      </c>
      <c r="N24" s="12">
        <f ca="1">IF(VLOOKUP($C24,工时汇总!$B$2:$AH$2694,12,0)&gt;15,15,IF(VLOOKUP($C24,工时汇总!$B$2:$AH$2694,12,0)&gt;10,10,IF(VLOOKUP($C24,工时汇总!$B$2:$AH$2694,12,0)&gt;=8,5,IF(VLOOKUP($C24,工时汇总!$B$2:$AH$2694,12,0)&lt;8,0))))</f>
        <v>10</v>
      </c>
      <c r="O24" s="12">
        <f ca="1">IF(VLOOKUP($C24,工时汇总!$B$2:$AH$2694,13,0)&gt;15,15,IF(VLOOKUP($C24,工时汇总!$B$2:$AH$2694,13,0)&gt;10,10,IF(VLOOKUP($C24,工时汇总!$B$2:$AH$2694,13,0)&gt;=8,5,IF(VLOOKUP($C24,工时汇总!$B$2:$AH$2694,13,0)&lt;8,0))))</f>
        <v>0</v>
      </c>
      <c r="P24" s="12">
        <f ca="1">IF(VLOOKUP($C24,工时汇总!$B$2:$AH$2694,14,0)&gt;15,15,IF(VLOOKUP($C24,工时汇总!$B$2:$AH$2694,14,0)&gt;10,10,IF(VLOOKUP($C24,工时汇总!$B$2:$AH$2694,14,0)&gt;=8,5,IF(VLOOKUP($C24,工时汇总!$B$2:$AH$2694,14,0)&lt;8,0))))</f>
        <v>5</v>
      </c>
      <c r="Q24" s="12">
        <f ca="1">IF(VLOOKUP($C24,工时汇总!$B$2:$AH$2694,15,0)&gt;15,15,IF(VLOOKUP($C24,工时汇总!$B$2:$AH$2694,15,0)&gt;10,10,IF(VLOOKUP($C24,工时汇总!$B$2:$AH$2694,15,0)&gt;=8,5,IF(VLOOKUP($C24,工时汇总!$B$2:$AH$2694,15,0)&lt;8,0))))</f>
        <v>10</v>
      </c>
      <c r="R24" s="12">
        <f ca="1">IF(VLOOKUP($C24,工时汇总!$B$2:$AH$2694,16,0)&gt;15,15,IF(VLOOKUP($C24,工时汇总!$B$2:$AH$2694,16,0)&gt;10,10,IF(VLOOKUP($C24,工时汇总!$B$2:$AH$2694,16,0)&gt;=8,5,IF(VLOOKUP($C24,工时汇总!$B$2:$AH$2694,16,0)&lt;8,0))))</f>
        <v>10</v>
      </c>
      <c r="S24" s="12">
        <f ca="1">IF(VLOOKUP($C24,工时汇总!$B$2:$AH$2694,17,0)&gt;15,15,IF(VLOOKUP($C24,工时汇总!$B$2:$AH$2694,17,0)&gt;10,10,IF(VLOOKUP($C24,工时汇总!$B$2:$AH$2694,17,0)&gt;=8,5,IF(VLOOKUP($C24,工时汇总!$B$2:$AH$2694,17,0)&lt;8,0))))</f>
        <v>10</v>
      </c>
      <c r="T24" s="12">
        <f ca="1">IF(VLOOKUP($C24,工时汇总!$B$2:$AH$2694,18,0)&gt;15,15,IF(VLOOKUP($C24,工时汇总!$B$2:$AH$2694,18,0)&gt;10,10,IF(VLOOKUP($C24,工时汇总!$B$2:$AH$2694,18,0)&gt;=8,5,IF(VLOOKUP($C24,工时汇总!$B$2:$AH$2694,18,0)&lt;8,0))))</f>
        <v>10</v>
      </c>
      <c r="U24" s="12">
        <f ca="1">IF(VLOOKUP($C24,工时汇总!$B$2:$AH$2694,19,0)&gt;15,15,IF(VLOOKUP($C24,工时汇总!$B$2:$AH$2694,19,0)&gt;10,10,IF(VLOOKUP($C24,工时汇总!$B$2:$AH$2694,19,0)&gt;=8,5,IF(VLOOKUP($C24,工时汇总!$B$2:$AH$2694,19,0)&lt;8,0))))</f>
        <v>10</v>
      </c>
      <c r="V24" s="12">
        <f ca="1">IF(VLOOKUP($C24,工时汇总!$B$2:$AH$2694,20,0)&gt;15,15,IF(VLOOKUP($C24,工时汇总!$B$2:$AH$2694,20,0)&gt;10,10,IF(VLOOKUP($C24,工时汇总!$B$2:$AH$2694,20,0)&gt;=8,5,IF(VLOOKUP($C24,工时汇总!$B$2:$AH$2694,20,0)&lt;8,0))))</f>
        <v>10</v>
      </c>
      <c r="W24" s="12">
        <f ca="1">IF(VLOOKUP($C24,工时汇总!$B$2:$AH$2694,21,0)&gt;15,15,IF(VLOOKUP($C24,工时汇总!$B$2:$AH$2694,21,0)&gt;10,10,IF(VLOOKUP($C24,工时汇总!$B$2:$AH$2694,21,0)&gt;=8,5,IF(VLOOKUP($C24,工时汇总!$B$2:$AH$2694,21,0)&lt;8,0))))</f>
        <v>5</v>
      </c>
      <c r="X24" s="12">
        <f ca="1">IF(VLOOKUP($C24,工时汇总!$B$2:$AH$2694,22,0)&gt;15,15,IF(VLOOKUP($C24,工时汇总!$B$2:$AH$2694,22,0)&gt;10,10,IF(VLOOKUP($C24,工时汇总!$B$2:$AH$2694,22,0)&gt;=8,5,IF(VLOOKUP($C24,工时汇总!$B$2:$AH$2694,22,0)&lt;8,0))))</f>
        <v>0</v>
      </c>
      <c r="Y24" s="12">
        <f ca="1">IF(VLOOKUP($C24,工时汇总!$B$2:$AH$2694,23,0)&gt;15,15,IF(VLOOKUP($C24,工时汇总!$B$2:$AH$2694,23,0)&gt;10,10,IF(VLOOKUP($C24,工时汇总!$B$2:$AH$2694,23,0)&gt;=8,5,IF(VLOOKUP($C24,工时汇总!$B$2:$AH$2694,23,0)&lt;8,0))))</f>
        <v>0</v>
      </c>
      <c r="Z24" s="12">
        <f ca="1">IF(VLOOKUP($C24,工时汇总!$B$2:$AH$2694,24,0)&gt;15,15,IF(VLOOKUP($C24,工时汇总!$B$2:$AH$2694,24,0)&gt;10,10,IF(VLOOKUP($C24,工时汇总!$B$2:$AH$2694,24,0)&gt;=8,5,IF(VLOOKUP($C24,工时汇总!$B$2:$AH$2694,24,0)&lt;8,0))))</f>
        <v>10</v>
      </c>
      <c r="AA24" s="12">
        <f ca="1">IF(VLOOKUP($C24,工时汇总!$B$2:$AH$2694,25,0)&gt;15,15,IF(VLOOKUP($C24,工时汇总!$B$2:$AH$2694,25,0)&gt;10,10,IF(VLOOKUP($C24,工时汇总!$B$2:$AH$2694,25,0)&gt;=8,5,IF(VLOOKUP($C24,工时汇总!$B$2:$AH$2694,25,0)&lt;8,0))))</f>
        <v>10</v>
      </c>
      <c r="AB24" s="12">
        <f ca="1">IF(VLOOKUP($C24,工时汇总!$B$2:$AH$2694,26,0)&gt;15,15,IF(VLOOKUP($C24,工时汇总!$B$2:$AH$2694,26,0)&gt;10,10,IF(VLOOKUP($C24,工时汇总!$B$2:$AH$2694,26,0)&gt;=8,5,IF(VLOOKUP($C24,工时汇总!$B$2:$AH$2694,26,0)&lt;8,0))))</f>
        <v>10</v>
      </c>
      <c r="AC24" s="12">
        <f ca="1">IF(VLOOKUP($C24,工时汇总!$B$2:$AH$2694,27,0)&gt;15,15,IF(VLOOKUP($C24,工时汇总!$B$2:$AH$2694,27,0)&gt;10,10,IF(VLOOKUP($C24,工时汇总!$B$2:$AH$2694,27,0)&gt;=8,5,IF(VLOOKUP($C24,工时汇总!$B$2:$AH$2694,27,0)&lt;8,0))))</f>
        <v>10</v>
      </c>
      <c r="AD24" s="12">
        <f ca="1">IF(VLOOKUP($C24,工时汇总!$B$2:$AH$2694,28,0)&gt;15,15,IF(VLOOKUP($C24,工时汇总!$B$2:$AH$2694,28,0)&gt;10,10,IF(VLOOKUP($C24,工时汇总!$B$2:$AH$2694,28,0)&gt;=8,5,IF(VLOOKUP($C24,工时汇总!$B$2:$AH$2694,28,0)&lt;8,0))))</f>
        <v>5</v>
      </c>
      <c r="AE24" s="12">
        <f ca="1">IF(VLOOKUP($C24,工时汇总!$B$2:$AH$2694,29,0)&gt;15,15,IF(VLOOKUP($C24,工时汇总!$B$2:$AH$2694,29,0)&gt;10,10,IF(VLOOKUP($C24,工时汇总!$B$2:$AH$2694,29,0)&gt;=8,5,IF(VLOOKUP($C24,工时汇总!$B$2:$AH$2694,29,0)&lt;8,0))))</f>
        <v>0</v>
      </c>
      <c r="AF24" s="12">
        <f ca="1">IF(VLOOKUP($C24,工时汇总!$B$2:$AH$2694,30,0)&gt;15,15,IF(VLOOKUP($C24,工时汇总!$B$2:$AH$2694,30,0)&gt;10,10,IF(VLOOKUP($C24,工时汇总!$B$2:$AH$2694,30,0)&gt;=8,5,IF(VLOOKUP($C24,工时汇总!$B$2:$AH$2694,30,0)&lt;8,0))))</f>
        <v>5</v>
      </c>
      <c r="AG24" s="12">
        <f ca="1">IF(VLOOKUP($C24,工时汇总!$B$2:$AH$2694,31,0)&gt;15,15,IF(VLOOKUP($C24,工时汇总!$B$2:$AH$2694,31,0)&gt;10,10,IF(VLOOKUP($C24,工时汇总!$B$2:$AH$2694,31,0)&gt;=8,5,IF(VLOOKUP($C24,工时汇总!$B$2:$AH$2694,31,0)&lt;8,0))))</f>
        <v>10</v>
      </c>
      <c r="AH24" s="12">
        <f ca="1">IF(VLOOKUP($C24,工时汇总!$B$2:$AH$2694,32,0)&gt;15,15,IF(VLOOKUP($C24,工时汇总!$B$2:$AH$2694,32,0)&gt;10,10,IF(VLOOKUP($C24,工时汇总!$B$2:$AH$2694,32,0)&gt;=8,5,IF(VLOOKUP($C24,工时汇总!$B$2:$AH$2694,32,0)&lt;8,0))))</f>
        <v>10</v>
      </c>
      <c r="AI24" s="12">
        <f ca="1">IF(VLOOKUP($C24,工时汇总!$B$2:$AH$2694,33,0)&gt;15,15,IF(VLOOKUP($C24,工时汇总!$B$2:$AH$2694,33,0)&gt;10,10,IF(VLOOKUP($C24,工时汇总!$B$2:$AH$2694,33,0)&gt;=8,5,IF(VLOOKUP($C24,工时汇总!$B$2:$AH$2694,33,0)&lt;8,0))))</f>
        <v>0</v>
      </c>
    </row>
    <row r="25" customHeight="1" spans="1:35">
      <c r="A25" s="42" t="s">
        <v>467</v>
      </c>
      <c r="B25" s="15" t="s">
        <v>483</v>
      </c>
      <c r="C25" s="14" t="s">
        <v>89</v>
      </c>
      <c r="D25" s="43">
        <f ca="1" t="shared" si="0"/>
        <v>295</v>
      </c>
      <c r="E25" s="12">
        <f ca="1">IF(VLOOKUP($C25,工时汇总!$B$2:$AH$2694,3,0)&gt;15,15,IF(VLOOKUP($C25,工时汇总!$B$2:$AH$2694,3,0)&gt;10,10,IF(VLOOKUP($C25,工时汇总!$B$2:$AH$2694,3,0)&gt;=8,5,IF(VLOOKUP($C25,工时汇总!$B$2:$AH$2694,3,0)&lt;8,0))))</f>
        <v>10</v>
      </c>
      <c r="F25" s="12">
        <f ca="1">IF(VLOOKUP($C25,工时汇总!$B$2:$AH$2694,4,0)&gt;15,15,IF(VLOOKUP($C25,工时汇总!$B$2:$AH$2694,4,0)&gt;10,10,IF(VLOOKUP($C25,工时汇总!$B$2:$AH$2694,4,0)&gt;=8,5,IF(VLOOKUP($C25,工时汇总!$B$2:$AH$2694,4,0)&lt;8,0))))</f>
        <v>10</v>
      </c>
      <c r="G25" s="12">
        <f ca="1">IF(VLOOKUP($C25,工时汇总!$B$2:$AH$2694,5,0)&gt;15,15,IF(VLOOKUP($C25,工时汇总!$B$2:$AH$2694,5,0)&gt;10,10,IF(VLOOKUP($C25,工时汇总!$B$2:$AH$2694,5,0)&gt;=8,5,IF(VLOOKUP($C25,工时汇总!$B$2:$AH$2694,5,0)&lt;8,0))))</f>
        <v>10</v>
      </c>
      <c r="H25" s="12">
        <f ca="1">IF(VLOOKUP($C25,工时汇总!$B$2:$AH$2694,6,0)&gt;15,15,IF(VLOOKUP($C25,工时汇总!$B$2:$AH$2694,6,0)&gt;10,10,IF(VLOOKUP($C25,工时汇总!$B$2:$AH$2694,6,0)&gt;=8,5,IF(VLOOKUP($C25,工时汇总!$B$2:$AH$2694,6,0)&lt;8,0))))</f>
        <v>10</v>
      </c>
      <c r="I25" s="12">
        <f ca="1">IF(VLOOKUP($C25,工时汇总!$B$2:$AH$2694,7,0)&gt;15,15,IF(VLOOKUP($C25,工时汇总!$B$2:$AH$2694,7,0)&gt;10,10,IF(VLOOKUP($C25,工时汇总!$B$2:$AH$2694,7,0)&gt;=8,5,IF(VLOOKUP($C25,工时汇总!$B$2:$AH$2694,7,0)&lt;8,0))))</f>
        <v>10</v>
      </c>
      <c r="J25" s="12">
        <f ca="1">IF(VLOOKUP($C25,工时汇总!$B$2:$AH$2694,8,0)&gt;15,15,IF(VLOOKUP($C25,工时汇总!$B$2:$AH$2694,8,0)&gt;10,10,IF(VLOOKUP($C25,工时汇总!$B$2:$AH$2694,8,0)&gt;=8,5,IF(VLOOKUP($C25,工时汇总!$B$2:$AH$2694,8,0)&lt;8,0))))</f>
        <v>10</v>
      </c>
      <c r="K25" s="12">
        <f ca="1">IF(VLOOKUP($C25,工时汇总!$B$2:$AH$2694,9,0)&gt;15,15,IF(VLOOKUP($C25,工时汇总!$B$2:$AH$2694,9,0)&gt;10,10,IF(VLOOKUP($C25,工时汇总!$B$2:$AH$2694,9,0)&gt;=8,5,IF(VLOOKUP($C25,工时汇总!$B$2:$AH$2694,9,0)&lt;8,0))))</f>
        <v>10</v>
      </c>
      <c r="L25" s="12">
        <f ca="1">IF(VLOOKUP($C25,工时汇总!$B$2:$AH$2694,10,0)&gt;15,15,IF(VLOOKUP($C25,工时汇总!$B$2:$AH$2694,10,0)&gt;10,10,IF(VLOOKUP($C25,工时汇总!$B$2:$AH$2694,10,0)&gt;=8,5,IF(VLOOKUP($C25,工时汇总!$B$2:$AH$2694,10,0)&lt;8,0))))</f>
        <v>10</v>
      </c>
      <c r="M25" s="12">
        <f ca="1">IF(VLOOKUP($C25,工时汇总!$B$2:$AH$2694,11,0)&gt;15,15,IF(VLOOKUP($C25,工时汇总!$B$2:$AH$2694,11,0)&gt;10,10,IF(VLOOKUP($C25,工时汇总!$B$2:$AH$2694,11,0)&gt;=8,5,IF(VLOOKUP($C25,工时汇总!$B$2:$AH$2694,11,0)&lt;8,0))))</f>
        <v>10</v>
      </c>
      <c r="N25" s="12">
        <f ca="1">IF(VLOOKUP($C25,工时汇总!$B$2:$AH$2694,12,0)&gt;15,15,IF(VLOOKUP($C25,工时汇总!$B$2:$AH$2694,12,0)&gt;10,10,IF(VLOOKUP($C25,工时汇总!$B$2:$AH$2694,12,0)&gt;=8,5,IF(VLOOKUP($C25,工时汇总!$B$2:$AH$2694,12,0)&lt;8,0))))</f>
        <v>10</v>
      </c>
      <c r="O25" s="12">
        <f ca="1">IF(VLOOKUP($C25,工时汇总!$B$2:$AH$2694,13,0)&gt;15,15,IF(VLOOKUP($C25,工时汇总!$B$2:$AH$2694,13,0)&gt;10,10,IF(VLOOKUP($C25,工时汇总!$B$2:$AH$2694,13,0)&gt;=8,5,IF(VLOOKUP($C25,工时汇总!$B$2:$AH$2694,13,0)&lt;8,0))))</f>
        <v>10</v>
      </c>
      <c r="P25" s="12">
        <f ca="1">IF(VLOOKUP($C25,工时汇总!$B$2:$AH$2694,14,0)&gt;15,15,IF(VLOOKUP($C25,工时汇总!$B$2:$AH$2694,14,0)&gt;10,10,IF(VLOOKUP($C25,工时汇总!$B$2:$AH$2694,14,0)&gt;=8,5,IF(VLOOKUP($C25,工时汇总!$B$2:$AH$2694,14,0)&lt;8,0))))</f>
        <v>5</v>
      </c>
      <c r="Q25" s="12">
        <f ca="1">IF(VLOOKUP($C25,工时汇总!$B$2:$AH$2694,15,0)&gt;15,15,IF(VLOOKUP($C25,工时汇总!$B$2:$AH$2694,15,0)&gt;10,10,IF(VLOOKUP($C25,工时汇总!$B$2:$AH$2694,15,0)&gt;=8,5,IF(VLOOKUP($C25,工时汇总!$B$2:$AH$2694,15,0)&lt;8,0))))</f>
        <v>10</v>
      </c>
      <c r="R25" s="12">
        <f ca="1">IF(VLOOKUP($C25,工时汇总!$B$2:$AH$2694,16,0)&gt;15,15,IF(VLOOKUP($C25,工时汇总!$B$2:$AH$2694,16,0)&gt;10,10,IF(VLOOKUP($C25,工时汇总!$B$2:$AH$2694,16,0)&gt;=8,5,IF(VLOOKUP($C25,工时汇总!$B$2:$AH$2694,16,0)&lt;8,0))))</f>
        <v>10</v>
      </c>
      <c r="S25" s="12">
        <f ca="1">IF(VLOOKUP($C25,工时汇总!$B$2:$AH$2694,17,0)&gt;15,15,IF(VLOOKUP($C25,工时汇总!$B$2:$AH$2694,17,0)&gt;10,10,IF(VLOOKUP($C25,工时汇总!$B$2:$AH$2694,17,0)&gt;=8,5,IF(VLOOKUP($C25,工时汇总!$B$2:$AH$2694,17,0)&lt;8,0))))</f>
        <v>10</v>
      </c>
      <c r="T25" s="12">
        <f ca="1">IF(VLOOKUP($C25,工时汇总!$B$2:$AH$2694,18,0)&gt;15,15,IF(VLOOKUP($C25,工时汇总!$B$2:$AH$2694,18,0)&gt;10,10,IF(VLOOKUP($C25,工时汇总!$B$2:$AH$2694,18,0)&gt;=8,5,IF(VLOOKUP($C25,工时汇总!$B$2:$AH$2694,18,0)&lt;8,0))))</f>
        <v>10</v>
      </c>
      <c r="U25" s="12">
        <f ca="1">IF(VLOOKUP($C25,工时汇总!$B$2:$AH$2694,19,0)&gt;15,15,IF(VLOOKUP($C25,工时汇总!$B$2:$AH$2694,19,0)&gt;10,10,IF(VLOOKUP($C25,工时汇总!$B$2:$AH$2694,19,0)&gt;=8,5,IF(VLOOKUP($C25,工时汇总!$B$2:$AH$2694,19,0)&lt;8,0))))</f>
        <v>10</v>
      </c>
      <c r="V25" s="12">
        <f ca="1">IF(VLOOKUP($C25,工时汇总!$B$2:$AH$2694,20,0)&gt;15,15,IF(VLOOKUP($C25,工时汇总!$B$2:$AH$2694,20,0)&gt;10,10,IF(VLOOKUP($C25,工时汇总!$B$2:$AH$2694,20,0)&gt;=8,5,IF(VLOOKUP($C25,工时汇总!$B$2:$AH$2694,20,0)&lt;8,0))))</f>
        <v>10</v>
      </c>
      <c r="W25" s="12">
        <f ca="1">IF(VLOOKUP($C25,工时汇总!$B$2:$AH$2694,21,0)&gt;15,15,IF(VLOOKUP($C25,工时汇总!$B$2:$AH$2694,21,0)&gt;10,10,IF(VLOOKUP($C25,工时汇总!$B$2:$AH$2694,21,0)&gt;=8,5,IF(VLOOKUP($C25,工时汇总!$B$2:$AH$2694,21,0)&lt;8,0))))</f>
        <v>10</v>
      </c>
      <c r="X25" s="12">
        <f ca="1">IF(VLOOKUP($C25,工时汇总!$B$2:$AH$2694,22,0)&gt;15,15,IF(VLOOKUP($C25,工时汇总!$B$2:$AH$2694,22,0)&gt;10,10,IF(VLOOKUP($C25,工时汇总!$B$2:$AH$2694,22,0)&gt;=8,5,IF(VLOOKUP($C25,工时汇总!$B$2:$AH$2694,22,0)&lt;8,0))))</f>
        <v>10</v>
      </c>
      <c r="Y25" s="12">
        <f ca="1">IF(VLOOKUP($C25,工时汇总!$B$2:$AH$2694,23,0)&gt;15,15,IF(VLOOKUP($C25,工时汇总!$B$2:$AH$2694,23,0)&gt;10,10,IF(VLOOKUP($C25,工时汇总!$B$2:$AH$2694,23,0)&gt;=8,5,IF(VLOOKUP($C25,工时汇总!$B$2:$AH$2694,23,0)&lt;8,0))))</f>
        <v>10</v>
      </c>
      <c r="Z25" s="12">
        <f ca="1">IF(VLOOKUP($C25,工时汇总!$B$2:$AH$2694,24,0)&gt;15,15,IF(VLOOKUP($C25,工时汇总!$B$2:$AH$2694,24,0)&gt;10,10,IF(VLOOKUP($C25,工时汇总!$B$2:$AH$2694,24,0)&gt;=8,5,IF(VLOOKUP($C25,工时汇总!$B$2:$AH$2694,24,0)&lt;8,0))))</f>
        <v>10</v>
      </c>
      <c r="AA25" s="12">
        <f ca="1">IF(VLOOKUP($C25,工时汇总!$B$2:$AH$2694,25,0)&gt;15,15,IF(VLOOKUP($C25,工时汇总!$B$2:$AH$2694,25,0)&gt;10,10,IF(VLOOKUP($C25,工时汇总!$B$2:$AH$2694,25,0)&gt;=8,5,IF(VLOOKUP($C25,工时汇总!$B$2:$AH$2694,25,0)&lt;8,0))))</f>
        <v>10</v>
      </c>
      <c r="AB25" s="12">
        <f ca="1">IF(VLOOKUP($C25,工时汇总!$B$2:$AH$2694,26,0)&gt;15,15,IF(VLOOKUP($C25,工时汇总!$B$2:$AH$2694,26,0)&gt;10,10,IF(VLOOKUP($C25,工时汇总!$B$2:$AH$2694,26,0)&gt;=8,5,IF(VLOOKUP($C25,工时汇总!$B$2:$AH$2694,26,0)&lt;8,0))))</f>
        <v>10</v>
      </c>
      <c r="AC25" s="12">
        <f ca="1">IF(VLOOKUP($C25,工时汇总!$B$2:$AH$2694,27,0)&gt;15,15,IF(VLOOKUP($C25,工时汇总!$B$2:$AH$2694,27,0)&gt;10,10,IF(VLOOKUP($C25,工时汇总!$B$2:$AH$2694,27,0)&gt;=8,5,IF(VLOOKUP($C25,工时汇总!$B$2:$AH$2694,27,0)&lt;8,0))))</f>
        <v>10</v>
      </c>
      <c r="AD25" s="12">
        <f ca="1">IF(VLOOKUP($C25,工时汇总!$B$2:$AH$2694,28,0)&gt;15,15,IF(VLOOKUP($C25,工时汇总!$B$2:$AH$2694,28,0)&gt;10,10,IF(VLOOKUP($C25,工时汇总!$B$2:$AH$2694,28,0)&gt;=8,5,IF(VLOOKUP($C25,工时汇总!$B$2:$AH$2694,28,0)&lt;8,0))))</f>
        <v>10</v>
      </c>
      <c r="AE25" s="12">
        <f ca="1">IF(VLOOKUP($C25,工时汇总!$B$2:$AH$2694,29,0)&gt;15,15,IF(VLOOKUP($C25,工时汇总!$B$2:$AH$2694,29,0)&gt;10,10,IF(VLOOKUP($C25,工时汇总!$B$2:$AH$2694,29,0)&gt;=8,5,IF(VLOOKUP($C25,工时汇总!$B$2:$AH$2694,29,0)&lt;8,0))))</f>
        <v>10</v>
      </c>
      <c r="AF25" s="12">
        <f ca="1">IF(VLOOKUP($C25,工时汇总!$B$2:$AH$2694,30,0)&gt;15,15,IF(VLOOKUP($C25,工时汇总!$B$2:$AH$2694,30,0)&gt;10,10,IF(VLOOKUP($C25,工时汇总!$B$2:$AH$2694,30,0)&gt;=8,5,IF(VLOOKUP($C25,工时汇总!$B$2:$AH$2694,30,0)&lt;8,0))))</f>
        <v>10</v>
      </c>
      <c r="AG25" s="12">
        <f ca="1">IF(VLOOKUP($C25,工时汇总!$B$2:$AH$2694,31,0)&gt;15,15,IF(VLOOKUP($C25,工时汇总!$B$2:$AH$2694,31,0)&gt;10,10,IF(VLOOKUP($C25,工时汇总!$B$2:$AH$2694,31,0)&gt;=8,5,IF(VLOOKUP($C25,工时汇总!$B$2:$AH$2694,31,0)&lt;8,0))))</f>
        <v>10</v>
      </c>
      <c r="AH25" s="12">
        <f ca="1">IF(VLOOKUP($C25,工时汇总!$B$2:$AH$2694,32,0)&gt;15,15,IF(VLOOKUP($C25,工时汇总!$B$2:$AH$2694,32,0)&gt;10,10,IF(VLOOKUP($C25,工时汇总!$B$2:$AH$2694,32,0)&gt;=8,5,IF(VLOOKUP($C25,工时汇总!$B$2:$AH$2694,32,0)&lt;8,0))))</f>
        <v>10</v>
      </c>
      <c r="AI25" s="12">
        <f ca="1">IF(VLOOKUP($C25,工时汇总!$B$2:$AH$2694,33,0)&gt;15,15,IF(VLOOKUP($C25,工时汇总!$B$2:$AH$2694,33,0)&gt;10,10,IF(VLOOKUP($C25,工时汇总!$B$2:$AH$2694,33,0)&gt;=8,5,IF(VLOOKUP($C25,工时汇总!$B$2:$AH$2694,33,0)&lt;8,0))))</f>
        <v>0</v>
      </c>
    </row>
    <row r="26" customHeight="1" spans="1:35">
      <c r="A26" s="42" t="s">
        <v>467</v>
      </c>
      <c r="B26" s="15" t="s">
        <v>484</v>
      </c>
      <c r="C26" s="14" t="s">
        <v>91</v>
      </c>
      <c r="D26" s="43">
        <f ca="1" t="shared" si="0"/>
        <v>295</v>
      </c>
      <c r="E26" s="12">
        <f ca="1">IF(VLOOKUP($C26,工时汇总!$B$2:$AH$2694,3,0)&gt;15,15,IF(VLOOKUP($C26,工时汇总!$B$2:$AH$2694,3,0)&gt;10,10,IF(VLOOKUP($C26,工时汇总!$B$2:$AH$2694,3,0)&gt;=8,5,IF(VLOOKUP($C26,工时汇总!$B$2:$AH$2694,3,0)&lt;8,0))))</f>
        <v>10</v>
      </c>
      <c r="F26" s="12">
        <f ca="1">IF(VLOOKUP($C26,工时汇总!$B$2:$AH$2694,4,0)&gt;15,15,IF(VLOOKUP($C26,工时汇总!$B$2:$AH$2694,4,0)&gt;10,10,IF(VLOOKUP($C26,工时汇总!$B$2:$AH$2694,4,0)&gt;=8,5,IF(VLOOKUP($C26,工时汇总!$B$2:$AH$2694,4,0)&lt;8,0))))</f>
        <v>10</v>
      </c>
      <c r="G26" s="12">
        <f ca="1">IF(VLOOKUP($C26,工时汇总!$B$2:$AH$2694,5,0)&gt;15,15,IF(VLOOKUP($C26,工时汇总!$B$2:$AH$2694,5,0)&gt;10,10,IF(VLOOKUP($C26,工时汇总!$B$2:$AH$2694,5,0)&gt;=8,5,IF(VLOOKUP($C26,工时汇总!$B$2:$AH$2694,5,0)&lt;8,0))))</f>
        <v>10</v>
      </c>
      <c r="H26" s="12">
        <f ca="1">IF(VLOOKUP($C26,工时汇总!$B$2:$AH$2694,6,0)&gt;15,15,IF(VLOOKUP($C26,工时汇总!$B$2:$AH$2694,6,0)&gt;10,10,IF(VLOOKUP($C26,工时汇总!$B$2:$AH$2694,6,0)&gt;=8,5,IF(VLOOKUP($C26,工时汇总!$B$2:$AH$2694,6,0)&lt;8,0))))</f>
        <v>10</v>
      </c>
      <c r="I26" s="12">
        <f ca="1">IF(VLOOKUP($C26,工时汇总!$B$2:$AH$2694,7,0)&gt;15,15,IF(VLOOKUP($C26,工时汇总!$B$2:$AH$2694,7,0)&gt;10,10,IF(VLOOKUP($C26,工时汇总!$B$2:$AH$2694,7,0)&gt;=8,5,IF(VLOOKUP($C26,工时汇总!$B$2:$AH$2694,7,0)&lt;8,0))))</f>
        <v>10</v>
      </c>
      <c r="J26" s="12">
        <f ca="1">IF(VLOOKUP($C26,工时汇总!$B$2:$AH$2694,8,0)&gt;15,15,IF(VLOOKUP($C26,工时汇总!$B$2:$AH$2694,8,0)&gt;10,10,IF(VLOOKUP($C26,工时汇总!$B$2:$AH$2694,8,0)&gt;=8,5,IF(VLOOKUP($C26,工时汇总!$B$2:$AH$2694,8,0)&lt;8,0))))</f>
        <v>10</v>
      </c>
      <c r="K26" s="12">
        <f ca="1">IF(VLOOKUP($C26,工时汇总!$B$2:$AH$2694,9,0)&gt;15,15,IF(VLOOKUP($C26,工时汇总!$B$2:$AH$2694,9,0)&gt;10,10,IF(VLOOKUP($C26,工时汇总!$B$2:$AH$2694,9,0)&gt;=8,5,IF(VLOOKUP($C26,工时汇总!$B$2:$AH$2694,9,0)&lt;8,0))))</f>
        <v>10</v>
      </c>
      <c r="L26" s="12">
        <f ca="1">IF(VLOOKUP($C26,工时汇总!$B$2:$AH$2694,10,0)&gt;15,15,IF(VLOOKUP($C26,工时汇总!$B$2:$AH$2694,10,0)&gt;10,10,IF(VLOOKUP($C26,工时汇总!$B$2:$AH$2694,10,0)&gt;=8,5,IF(VLOOKUP($C26,工时汇总!$B$2:$AH$2694,10,0)&lt;8,0))))</f>
        <v>10</v>
      </c>
      <c r="M26" s="12">
        <f ca="1">IF(VLOOKUP($C26,工时汇总!$B$2:$AH$2694,11,0)&gt;15,15,IF(VLOOKUP($C26,工时汇总!$B$2:$AH$2694,11,0)&gt;10,10,IF(VLOOKUP($C26,工时汇总!$B$2:$AH$2694,11,0)&gt;=8,5,IF(VLOOKUP($C26,工时汇总!$B$2:$AH$2694,11,0)&lt;8,0))))</f>
        <v>10</v>
      </c>
      <c r="N26" s="12">
        <f ca="1">IF(VLOOKUP($C26,工时汇总!$B$2:$AH$2694,12,0)&gt;15,15,IF(VLOOKUP($C26,工时汇总!$B$2:$AH$2694,12,0)&gt;10,10,IF(VLOOKUP($C26,工时汇总!$B$2:$AH$2694,12,0)&gt;=8,5,IF(VLOOKUP($C26,工时汇总!$B$2:$AH$2694,12,0)&lt;8,0))))</f>
        <v>10</v>
      </c>
      <c r="O26" s="12">
        <f ca="1">IF(VLOOKUP($C26,工时汇总!$B$2:$AH$2694,13,0)&gt;15,15,IF(VLOOKUP($C26,工时汇总!$B$2:$AH$2694,13,0)&gt;10,10,IF(VLOOKUP($C26,工时汇总!$B$2:$AH$2694,13,0)&gt;=8,5,IF(VLOOKUP($C26,工时汇总!$B$2:$AH$2694,13,0)&lt;8,0))))</f>
        <v>10</v>
      </c>
      <c r="P26" s="12">
        <f ca="1">IF(VLOOKUP($C26,工时汇总!$B$2:$AH$2694,14,0)&gt;15,15,IF(VLOOKUP($C26,工时汇总!$B$2:$AH$2694,14,0)&gt;10,10,IF(VLOOKUP($C26,工时汇总!$B$2:$AH$2694,14,0)&gt;=8,5,IF(VLOOKUP($C26,工时汇总!$B$2:$AH$2694,14,0)&lt;8,0))))</f>
        <v>5</v>
      </c>
      <c r="Q26" s="12">
        <f ca="1">IF(VLOOKUP($C26,工时汇总!$B$2:$AH$2694,15,0)&gt;15,15,IF(VLOOKUP($C26,工时汇总!$B$2:$AH$2694,15,0)&gt;10,10,IF(VLOOKUP($C26,工时汇总!$B$2:$AH$2694,15,0)&gt;=8,5,IF(VLOOKUP($C26,工时汇总!$B$2:$AH$2694,15,0)&lt;8,0))))</f>
        <v>10</v>
      </c>
      <c r="R26" s="12">
        <f ca="1">IF(VLOOKUP($C26,工时汇总!$B$2:$AH$2694,16,0)&gt;15,15,IF(VLOOKUP($C26,工时汇总!$B$2:$AH$2694,16,0)&gt;10,10,IF(VLOOKUP($C26,工时汇总!$B$2:$AH$2694,16,0)&gt;=8,5,IF(VLOOKUP($C26,工时汇总!$B$2:$AH$2694,16,0)&lt;8,0))))</f>
        <v>10</v>
      </c>
      <c r="S26" s="12">
        <f ca="1">IF(VLOOKUP($C26,工时汇总!$B$2:$AH$2694,17,0)&gt;15,15,IF(VLOOKUP($C26,工时汇总!$B$2:$AH$2694,17,0)&gt;10,10,IF(VLOOKUP($C26,工时汇总!$B$2:$AH$2694,17,0)&gt;=8,5,IF(VLOOKUP($C26,工时汇总!$B$2:$AH$2694,17,0)&lt;8,0))))</f>
        <v>10</v>
      </c>
      <c r="T26" s="12">
        <f ca="1">IF(VLOOKUP($C26,工时汇总!$B$2:$AH$2694,18,0)&gt;15,15,IF(VLOOKUP($C26,工时汇总!$B$2:$AH$2694,18,0)&gt;10,10,IF(VLOOKUP($C26,工时汇总!$B$2:$AH$2694,18,0)&gt;=8,5,IF(VLOOKUP($C26,工时汇总!$B$2:$AH$2694,18,0)&lt;8,0))))</f>
        <v>10</v>
      </c>
      <c r="U26" s="12">
        <f ca="1">IF(VLOOKUP($C26,工时汇总!$B$2:$AH$2694,19,0)&gt;15,15,IF(VLOOKUP($C26,工时汇总!$B$2:$AH$2694,19,0)&gt;10,10,IF(VLOOKUP($C26,工时汇总!$B$2:$AH$2694,19,0)&gt;=8,5,IF(VLOOKUP($C26,工时汇总!$B$2:$AH$2694,19,0)&lt;8,0))))</f>
        <v>10</v>
      </c>
      <c r="V26" s="12">
        <f ca="1">IF(VLOOKUP($C26,工时汇总!$B$2:$AH$2694,20,0)&gt;15,15,IF(VLOOKUP($C26,工时汇总!$B$2:$AH$2694,20,0)&gt;10,10,IF(VLOOKUP($C26,工时汇总!$B$2:$AH$2694,20,0)&gt;=8,5,IF(VLOOKUP($C26,工时汇总!$B$2:$AH$2694,20,0)&lt;8,0))))</f>
        <v>10</v>
      </c>
      <c r="W26" s="12">
        <f ca="1">IF(VLOOKUP($C26,工时汇总!$B$2:$AH$2694,21,0)&gt;15,15,IF(VLOOKUP($C26,工时汇总!$B$2:$AH$2694,21,0)&gt;10,10,IF(VLOOKUP($C26,工时汇总!$B$2:$AH$2694,21,0)&gt;=8,5,IF(VLOOKUP($C26,工时汇总!$B$2:$AH$2694,21,0)&lt;8,0))))</f>
        <v>10</v>
      </c>
      <c r="X26" s="12">
        <f ca="1">IF(VLOOKUP($C26,工时汇总!$B$2:$AH$2694,22,0)&gt;15,15,IF(VLOOKUP($C26,工时汇总!$B$2:$AH$2694,22,0)&gt;10,10,IF(VLOOKUP($C26,工时汇总!$B$2:$AH$2694,22,0)&gt;=8,5,IF(VLOOKUP($C26,工时汇总!$B$2:$AH$2694,22,0)&lt;8,0))))</f>
        <v>10</v>
      </c>
      <c r="Y26" s="12">
        <f ca="1">IF(VLOOKUP($C26,工时汇总!$B$2:$AH$2694,23,0)&gt;15,15,IF(VLOOKUP($C26,工时汇总!$B$2:$AH$2694,23,0)&gt;10,10,IF(VLOOKUP($C26,工时汇总!$B$2:$AH$2694,23,0)&gt;=8,5,IF(VLOOKUP($C26,工时汇总!$B$2:$AH$2694,23,0)&lt;8,0))))</f>
        <v>10</v>
      </c>
      <c r="Z26" s="12">
        <f ca="1">IF(VLOOKUP($C26,工时汇总!$B$2:$AH$2694,24,0)&gt;15,15,IF(VLOOKUP($C26,工时汇总!$B$2:$AH$2694,24,0)&gt;10,10,IF(VLOOKUP($C26,工时汇总!$B$2:$AH$2694,24,0)&gt;=8,5,IF(VLOOKUP($C26,工时汇总!$B$2:$AH$2694,24,0)&lt;8,0))))</f>
        <v>10</v>
      </c>
      <c r="AA26" s="12">
        <f ca="1">IF(VLOOKUP($C26,工时汇总!$B$2:$AH$2694,25,0)&gt;15,15,IF(VLOOKUP($C26,工时汇总!$B$2:$AH$2694,25,0)&gt;10,10,IF(VLOOKUP($C26,工时汇总!$B$2:$AH$2694,25,0)&gt;=8,5,IF(VLOOKUP($C26,工时汇总!$B$2:$AH$2694,25,0)&lt;8,0))))</f>
        <v>10</v>
      </c>
      <c r="AB26" s="12">
        <f ca="1">IF(VLOOKUP($C26,工时汇总!$B$2:$AH$2694,26,0)&gt;15,15,IF(VLOOKUP($C26,工时汇总!$B$2:$AH$2694,26,0)&gt;10,10,IF(VLOOKUP($C26,工时汇总!$B$2:$AH$2694,26,0)&gt;=8,5,IF(VLOOKUP($C26,工时汇总!$B$2:$AH$2694,26,0)&lt;8,0))))</f>
        <v>10</v>
      </c>
      <c r="AC26" s="12">
        <f ca="1">IF(VLOOKUP($C26,工时汇总!$B$2:$AH$2694,27,0)&gt;15,15,IF(VLOOKUP($C26,工时汇总!$B$2:$AH$2694,27,0)&gt;10,10,IF(VLOOKUP($C26,工时汇总!$B$2:$AH$2694,27,0)&gt;=8,5,IF(VLOOKUP($C26,工时汇总!$B$2:$AH$2694,27,0)&lt;8,0))))</f>
        <v>10</v>
      </c>
      <c r="AD26" s="12">
        <f ca="1">IF(VLOOKUP($C26,工时汇总!$B$2:$AH$2694,28,0)&gt;15,15,IF(VLOOKUP($C26,工时汇总!$B$2:$AH$2694,28,0)&gt;10,10,IF(VLOOKUP($C26,工时汇总!$B$2:$AH$2694,28,0)&gt;=8,5,IF(VLOOKUP($C26,工时汇总!$B$2:$AH$2694,28,0)&lt;8,0))))</f>
        <v>10</v>
      </c>
      <c r="AE26" s="12">
        <f ca="1">IF(VLOOKUP($C26,工时汇总!$B$2:$AH$2694,29,0)&gt;15,15,IF(VLOOKUP($C26,工时汇总!$B$2:$AH$2694,29,0)&gt;10,10,IF(VLOOKUP($C26,工时汇总!$B$2:$AH$2694,29,0)&gt;=8,5,IF(VLOOKUP($C26,工时汇总!$B$2:$AH$2694,29,0)&lt;8,0))))</f>
        <v>10</v>
      </c>
      <c r="AF26" s="12">
        <f ca="1">IF(VLOOKUP($C26,工时汇总!$B$2:$AH$2694,30,0)&gt;15,15,IF(VLOOKUP($C26,工时汇总!$B$2:$AH$2694,30,0)&gt;10,10,IF(VLOOKUP($C26,工时汇总!$B$2:$AH$2694,30,0)&gt;=8,5,IF(VLOOKUP($C26,工时汇总!$B$2:$AH$2694,30,0)&lt;8,0))))</f>
        <v>10</v>
      </c>
      <c r="AG26" s="12">
        <f ca="1">IF(VLOOKUP($C26,工时汇总!$B$2:$AH$2694,31,0)&gt;15,15,IF(VLOOKUP($C26,工时汇总!$B$2:$AH$2694,31,0)&gt;10,10,IF(VLOOKUP($C26,工时汇总!$B$2:$AH$2694,31,0)&gt;=8,5,IF(VLOOKUP($C26,工时汇总!$B$2:$AH$2694,31,0)&lt;8,0))))</f>
        <v>10</v>
      </c>
      <c r="AH26" s="12">
        <f ca="1">IF(VLOOKUP($C26,工时汇总!$B$2:$AH$2694,32,0)&gt;15,15,IF(VLOOKUP($C26,工时汇总!$B$2:$AH$2694,32,0)&gt;10,10,IF(VLOOKUP($C26,工时汇总!$B$2:$AH$2694,32,0)&gt;=8,5,IF(VLOOKUP($C26,工时汇总!$B$2:$AH$2694,32,0)&lt;8,0))))</f>
        <v>10</v>
      </c>
      <c r="AI26" s="12">
        <f ca="1">IF(VLOOKUP($C26,工时汇总!$B$2:$AH$2694,33,0)&gt;15,15,IF(VLOOKUP($C26,工时汇总!$B$2:$AH$2694,33,0)&gt;10,10,IF(VLOOKUP($C26,工时汇总!$B$2:$AH$2694,33,0)&gt;=8,5,IF(VLOOKUP($C26,工时汇总!$B$2:$AH$2694,33,0)&lt;8,0))))</f>
        <v>0</v>
      </c>
    </row>
    <row r="27" customHeight="1" spans="1:35">
      <c r="A27" s="42" t="s">
        <v>467</v>
      </c>
      <c r="B27" s="15" t="s">
        <v>485</v>
      </c>
      <c r="C27" s="14" t="s">
        <v>93</v>
      </c>
      <c r="D27" s="43">
        <f ca="1" t="shared" si="0"/>
        <v>255</v>
      </c>
      <c r="E27" s="12">
        <f ca="1">IF(VLOOKUP($C27,工时汇总!$B$2:$AH$2694,3,0)&gt;15,15,IF(VLOOKUP($C27,工时汇总!$B$2:$AH$2694,3,0)&gt;10,10,IF(VLOOKUP($C27,工时汇总!$B$2:$AH$2694,3,0)&gt;=8,5,IF(VLOOKUP($C27,工时汇总!$B$2:$AH$2694,3,0)&lt;8,0))))</f>
        <v>0</v>
      </c>
      <c r="F27" s="12">
        <f ca="1">IF(VLOOKUP($C27,工时汇总!$B$2:$AH$2694,4,0)&gt;15,15,IF(VLOOKUP($C27,工时汇总!$B$2:$AH$2694,4,0)&gt;10,10,IF(VLOOKUP($C27,工时汇总!$B$2:$AH$2694,4,0)&gt;=8,5,IF(VLOOKUP($C27,工时汇总!$B$2:$AH$2694,4,0)&lt;8,0))))</f>
        <v>5</v>
      </c>
      <c r="G27" s="12">
        <f ca="1">IF(VLOOKUP($C27,工时汇总!$B$2:$AH$2694,5,0)&gt;15,15,IF(VLOOKUP($C27,工时汇总!$B$2:$AH$2694,5,0)&gt;10,10,IF(VLOOKUP($C27,工时汇总!$B$2:$AH$2694,5,0)&gt;=8,5,IF(VLOOKUP($C27,工时汇总!$B$2:$AH$2694,5,0)&lt;8,0))))</f>
        <v>10</v>
      </c>
      <c r="H27" s="12">
        <f ca="1">IF(VLOOKUP($C27,工时汇总!$B$2:$AH$2694,6,0)&gt;15,15,IF(VLOOKUP($C27,工时汇总!$B$2:$AH$2694,6,0)&gt;10,10,IF(VLOOKUP($C27,工时汇总!$B$2:$AH$2694,6,0)&gt;=8,5,IF(VLOOKUP($C27,工时汇总!$B$2:$AH$2694,6,0)&lt;8,0))))</f>
        <v>10</v>
      </c>
      <c r="I27" s="12">
        <f ca="1">IF(VLOOKUP($C27,工时汇总!$B$2:$AH$2694,7,0)&gt;15,15,IF(VLOOKUP($C27,工时汇总!$B$2:$AH$2694,7,0)&gt;10,10,IF(VLOOKUP($C27,工时汇总!$B$2:$AH$2694,7,0)&gt;=8,5,IF(VLOOKUP($C27,工时汇总!$B$2:$AH$2694,7,0)&lt;8,0))))</f>
        <v>10</v>
      </c>
      <c r="J27" s="12">
        <f ca="1">IF(VLOOKUP($C27,工时汇总!$B$2:$AH$2694,8,0)&gt;15,15,IF(VLOOKUP($C27,工时汇总!$B$2:$AH$2694,8,0)&gt;10,10,IF(VLOOKUP($C27,工时汇总!$B$2:$AH$2694,8,0)&gt;=8,5,IF(VLOOKUP($C27,工时汇总!$B$2:$AH$2694,8,0)&lt;8,0))))</f>
        <v>5</v>
      </c>
      <c r="K27" s="12">
        <f ca="1">IF(VLOOKUP($C27,工时汇总!$B$2:$AH$2694,9,0)&gt;15,15,IF(VLOOKUP($C27,工时汇总!$B$2:$AH$2694,9,0)&gt;10,10,IF(VLOOKUP($C27,工时汇总!$B$2:$AH$2694,9,0)&gt;=8,5,IF(VLOOKUP($C27,工时汇总!$B$2:$AH$2694,9,0)&lt;8,0))))</f>
        <v>10</v>
      </c>
      <c r="L27" s="12">
        <f ca="1">IF(VLOOKUP($C27,工时汇总!$B$2:$AH$2694,10,0)&gt;15,15,IF(VLOOKUP($C27,工时汇总!$B$2:$AH$2694,10,0)&gt;10,10,IF(VLOOKUP($C27,工时汇总!$B$2:$AH$2694,10,0)&gt;=8,5,IF(VLOOKUP($C27,工时汇总!$B$2:$AH$2694,10,0)&lt;8,0))))</f>
        <v>10</v>
      </c>
      <c r="M27" s="12">
        <f ca="1">IF(VLOOKUP($C27,工时汇总!$B$2:$AH$2694,11,0)&gt;15,15,IF(VLOOKUP($C27,工时汇总!$B$2:$AH$2694,11,0)&gt;10,10,IF(VLOOKUP($C27,工时汇总!$B$2:$AH$2694,11,0)&gt;=8,5,IF(VLOOKUP($C27,工时汇总!$B$2:$AH$2694,11,0)&lt;8,0))))</f>
        <v>10</v>
      </c>
      <c r="N27" s="12">
        <f ca="1">IF(VLOOKUP($C27,工时汇总!$B$2:$AH$2694,12,0)&gt;15,15,IF(VLOOKUP($C27,工时汇总!$B$2:$AH$2694,12,0)&gt;10,10,IF(VLOOKUP($C27,工时汇总!$B$2:$AH$2694,12,0)&gt;=8,5,IF(VLOOKUP($C27,工时汇总!$B$2:$AH$2694,12,0)&lt;8,0))))</f>
        <v>10</v>
      </c>
      <c r="O27" s="12">
        <f ca="1">IF(VLOOKUP($C27,工时汇总!$B$2:$AH$2694,13,0)&gt;15,15,IF(VLOOKUP($C27,工时汇总!$B$2:$AH$2694,13,0)&gt;10,10,IF(VLOOKUP($C27,工时汇总!$B$2:$AH$2694,13,0)&gt;=8,5,IF(VLOOKUP($C27,工时汇总!$B$2:$AH$2694,13,0)&lt;8,0))))</f>
        <v>10</v>
      </c>
      <c r="P27" s="12">
        <f ca="1">IF(VLOOKUP($C27,工时汇总!$B$2:$AH$2694,14,0)&gt;15,15,IF(VLOOKUP($C27,工时汇总!$B$2:$AH$2694,14,0)&gt;10,10,IF(VLOOKUP($C27,工时汇总!$B$2:$AH$2694,14,0)&gt;=8,5,IF(VLOOKUP($C27,工时汇总!$B$2:$AH$2694,14,0)&lt;8,0))))</f>
        <v>5</v>
      </c>
      <c r="Q27" s="12">
        <f ca="1">IF(VLOOKUP($C27,工时汇总!$B$2:$AH$2694,15,0)&gt;15,15,IF(VLOOKUP($C27,工时汇总!$B$2:$AH$2694,15,0)&gt;10,10,IF(VLOOKUP($C27,工时汇总!$B$2:$AH$2694,15,0)&gt;=8,5,IF(VLOOKUP($C27,工时汇总!$B$2:$AH$2694,15,0)&lt;8,0))))</f>
        <v>10</v>
      </c>
      <c r="R27" s="12">
        <f ca="1">IF(VLOOKUP($C27,工时汇总!$B$2:$AH$2694,16,0)&gt;15,15,IF(VLOOKUP($C27,工时汇总!$B$2:$AH$2694,16,0)&gt;10,10,IF(VLOOKUP($C27,工时汇总!$B$2:$AH$2694,16,0)&gt;=8,5,IF(VLOOKUP($C27,工时汇总!$B$2:$AH$2694,16,0)&lt;8,0))))</f>
        <v>10</v>
      </c>
      <c r="S27" s="12">
        <f ca="1">IF(VLOOKUP($C27,工时汇总!$B$2:$AH$2694,17,0)&gt;15,15,IF(VLOOKUP($C27,工时汇总!$B$2:$AH$2694,17,0)&gt;10,10,IF(VLOOKUP($C27,工时汇总!$B$2:$AH$2694,17,0)&gt;=8,5,IF(VLOOKUP($C27,工时汇总!$B$2:$AH$2694,17,0)&lt;8,0))))</f>
        <v>10</v>
      </c>
      <c r="T27" s="12">
        <f ca="1">IF(VLOOKUP($C27,工时汇总!$B$2:$AH$2694,18,0)&gt;15,15,IF(VLOOKUP($C27,工时汇总!$B$2:$AH$2694,18,0)&gt;10,10,IF(VLOOKUP($C27,工时汇总!$B$2:$AH$2694,18,0)&gt;=8,5,IF(VLOOKUP($C27,工时汇总!$B$2:$AH$2694,18,0)&lt;8,0))))</f>
        <v>10</v>
      </c>
      <c r="U27" s="12">
        <f ca="1">IF(VLOOKUP($C27,工时汇总!$B$2:$AH$2694,19,0)&gt;15,15,IF(VLOOKUP($C27,工时汇总!$B$2:$AH$2694,19,0)&gt;10,10,IF(VLOOKUP($C27,工时汇总!$B$2:$AH$2694,19,0)&gt;=8,5,IF(VLOOKUP($C27,工时汇总!$B$2:$AH$2694,19,0)&lt;8,0))))</f>
        <v>10</v>
      </c>
      <c r="V27" s="12">
        <f ca="1">IF(VLOOKUP($C27,工时汇总!$B$2:$AH$2694,20,0)&gt;15,15,IF(VLOOKUP($C27,工时汇总!$B$2:$AH$2694,20,0)&gt;10,10,IF(VLOOKUP($C27,工时汇总!$B$2:$AH$2694,20,0)&gt;=8,5,IF(VLOOKUP($C27,工时汇总!$B$2:$AH$2694,20,0)&lt;8,0))))</f>
        <v>10</v>
      </c>
      <c r="W27" s="12">
        <f ca="1">IF(VLOOKUP($C27,工时汇总!$B$2:$AH$2694,21,0)&gt;15,15,IF(VLOOKUP($C27,工时汇总!$B$2:$AH$2694,21,0)&gt;10,10,IF(VLOOKUP($C27,工时汇总!$B$2:$AH$2694,21,0)&gt;=8,5,IF(VLOOKUP($C27,工时汇总!$B$2:$AH$2694,21,0)&lt;8,0))))</f>
        <v>10</v>
      </c>
      <c r="X27" s="12">
        <f ca="1">IF(VLOOKUP($C27,工时汇总!$B$2:$AH$2694,22,0)&gt;15,15,IF(VLOOKUP($C27,工时汇总!$B$2:$AH$2694,22,0)&gt;10,10,IF(VLOOKUP($C27,工时汇总!$B$2:$AH$2694,22,0)&gt;=8,5,IF(VLOOKUP($C27,工时汇总!$B$2:$AH$2694,22,0)&lt;8,0))))</f>
        <v>10</v>
      </c>
      <c r="Y27" s="12">
        <f ca="1">IF(VLOOKUP($C27,工时汇总!$B$2:$AH$2694,23,0)&gt;15,15,IF(VLOOKUP($C27,工时汇总!$B$2:$AH$2694,23,0)&gt;10,10,IF(VLOOKUP($C27,工时汇总!$B$2:$AH$2694,23,0)&gt;=8,5,IF(VLOOKUP($C27,工时汇总!$B$2:$AH$2694,23,0)&lt;8,0))))</f>
        <v>10</v>
      </c>
      <c r="Z27" s="12">
        <f ca="1">IF(VLOOKUP($C27,工时汇总!$B$2:$AH$2694,24,0)&gt;15,15,IF(VLOOKUP($C27,工时汇总!$B$2:$AH$2694,24,0)&gt;10,10,IF(VLOOKUP($C27,工时汇总!$B$2:$AH$2694,24,0)&gt;=8,5,IF(VLOOKUP($C27,工时汇总!$B$2:$AH$2694,24,0)&lt;8,0))))</f>
        <v>0</v>
      </c>
      <c r="AA27" s="12">
        <f ca="1">IF(VLOOKUP($C27,工时汇总!$B$2:$AH$2694,25,0)&gt;15,15,IF(VLOOKUP($C27,工时汇总!$B$2:$AH$2694,25,0)&gt;10,10,IF(VLOOKUP($C27,工时汇总!$B$2:$AH$2694,25,0)&gt;=8,5,IF(VLOOKUP($C27,工时汇总!$B$2:$AH$2694,25,0)&lt;8,0))))</f>
        <v>10</v>
      </c>
      <c r="AB27" s="12">
        <f ca="1">IF(VLOOKUP($C27,工时汇总!$B$2:$AH$2694,26,0)&gt;15,15,IF(VLOOKUP($C27,工时汇总!$B$2:$AH$2694,26,0)&gt;10,10,IF(VLOOKUP($C27,工时汇总!$B$2:$AH$2694,26,0)&gt;=8,5,IF(VLOOKUP($C27,工时汇总!$B$2:$AH$2694,26,0)&lt;8,0))))</f>
        <v>10</v>
      </c>
      <c r="AC27" s="12">
        <f ca="1">IF(VLOOKUP($C27,工时汇总!$B$2:$AH$2694,27,0)&gt;15,15,IF(VLOOKUP($C27,工时汇总!$B$2:$AH$2694,27,0)&gt;10,10,IF(VLOOKUP($C27,工时汇总!$B$2:$AH$2694,27,0)&gt;=8,5,IF(VLOOKUP($C27,工时汇总!$B$2:$AH$2694,27,0)&lt;8,0))))</f>
        <v>10</v>
      </c>
      <c r="AD27" s="12">
        <f ca="1">IF(VLOOKUP($C27,工时汇总!$B$2:$AH$2694,28,0)&gt;15,15,IF(VLOOKUP($C27,工时汇总!$B$2:$AH$2694,28,0)&gt;10,10,IF(VLOOKUP($C27,工时汇总!$B$2:$AH$2694,28,0)&gt;=8,5,IF(VLOOKUP($C27,工时汇总!$B$2:$AH$2694,28,0)&lt;8,0))))</f>
        <v>10</v>
      </c>
      <c r="AE27" s="12">
        <f ca="1">IF(VLOOKUP($C27,工时汇总!$B$2:$AH$2694,29,0)&gt;15,15,IF(VLOOKUP($C27,工时汇总!$B$2:$AH$2694,29,0)&gt;10,10,IF(VLOOKUP($C27,工时汇总!$B$2:$AH$2694,29,0)&gt;=8,5,IF(VLOOKUP($C27,工时汇总!$B$2:$AH$2694,29,0)&lt;8,0))))</f>
        <v>10</v>
      </c>
      <c r="AF27" s="12">
        <f ca="1">IF(VLOOKUP($C27,工时汇总!$B$2:$AH$2694,30,0)&gt;15,15,IF(VLOOKUP($C27,工时汇总!$B$2:$AH$2694,30,0)&gt;10,10,IF(VLOOKUP($C27,工时汇总!$B$2:$AH$2694,30,0)&gt;=8,5,IF(VLOOKUP($C27,工时汇总!$B$2:$AH$2694,30,0)&lt;8,0))))</f>
        <v>10</v>
      </c>
      <c r="AG27" s="12">
        <f ca="1">IF(VLOOKUP($C27,工时汇总!$B$2:$AH$2694,31,0)&gt;15,15,IF(VLOOKUP($C27,工时汇总!$B$2:$AH$2694,31,0)&gt;10,10,IF(VLOOKUP($C27,工时汇总!$B$2:$AH$2694,31,0)&gt;=8,5,IF(VLOOKUP($C27,工时汇总!$B$2:$AH$2694,31,0)&lt;8,0))))</f>
        <v>10</v>
      </c>
      <c r="AH27" s="12">
        <f ca="1">IF(VLOOKUP($C27,工时汇总!$B$2:$AH$2694,32,0)&gt;15,15,IF(VLOOKUP($C27,工时汇总!$B$2:$AH$2694,32,0)&gt;10,10,IF(VLOOKUP($C27,工时汇总!$B$2:$AH$2694,32,0)&gt;=8,5,IF(VLOOKUP($C27,工时汇总!$B$2:$AH$2694,32,0)&lt;8,0))))</f>
        <v>0</v>
      </c>
      <c r="AI27" s="12">
        <f ca="1">IF(VLOOKUP($C27,工时汇总!$B$2:$AH$2694,33,0)&gt;15,15,IF(VLOOKUP($C27,工时汇总!$B$2:$AH$2694,33,0)&gt;10,10,IF(VLOOKUP($C27,工时汇总!$B$2:$AH$2694,33,0)&gt;=8,5,IF(VLOOKUP($C27,工时汇总!$B$2:$AH$2694,33,0)&lt;8,0))))</f>
        <v>0</v>
      </c>
    </row>
    <row r="28" customHeight="1" spans="1:35">
      <c r="A28" s="42" t="s">
        <v>467</v>
      </c>
      <c r="B28" s="15" t="s">
        <v>486</v>
      </c>
      <c r="C28" s="14" t="s">
        <v>95</v>
      </c>
      <c r="D28" s="43">
        <f ca="1" t="shared" si="0"/>
        <v>290</v>
      </c>
      <c r="E28" s="12">
        <f ca="1">IF(VLOOKUP($C28,工时汇总!$B$2:$AH$2694,3,0)&gt;15,15,IF(VLOOKUP($C28,工时汇总!$B$2:$AH$2694,3,0)&gt;10,10,IF(VLOOKUP($C28,工时汇总!$B$2:$AH$2694,3,0)&gt;=8,5,IF(VLOOKUP($C28,工时汇总!$B$2:$AH$2694,3,0)&lt;8,0))))</f>
        <v>10</v>
      </c>
      <c r="F28" s="12">
        <f ca="1">IF(VLOOKUP($C28,工时汇总!$B$2:$AH$2694,4,0)&gt;15,15,IF(VLOOKUP($C28,工时汇总!$B$2:$AH$2694,4,0)&gt;10,10,IF(VLOOKUP($C28,工时汇总!$B$2:$AH$2694,4,0)&gt;=8,5,IF(VLOOKUP($C28,工时汇总!$B$2:$AH$2694,4,0)&lt;8,0))))</f>
        <v>10</v>
      </c>
      <c r="G28" s="12">
        <f ca="1">IF(VLOOKUP($C28,工时汇总!$B$2:$AH$2694,5,0)&gt;15,15,IF(VLOOKUP($C28,工时汇总!$B$2:$AH$2694,5,0)&gt;10,10,IF(VLOOKUP($C28,工时汇总!$B$2:$AH$2694,5,0)&gt;=8,5,IF(VLOOKUP($C28,工时汇总!$B$2:$AH$2694,5,0)&lt;8,0))))</f>
        <v>10</v>
      </c>
      <c r="H28" s="12">
        <f ca="1">IF(VLOOKUP($C28,工时汇总!$B$2:$AH$2694,6,0)&gt;15,15,IF(VLOOKUP($C28,工时汇总!$B$2:$AH$2694,6,0)&gt;10,10,IF(VLOOKUP($C28,工时汇总!$B$2:$AH$2694,6,0)&gt;=8,5,IF(VLOOKUP($C28,工时汇总!$B$2:$AH$2694,6,0)&lt;8,0))))</f>
        <v>10</v>
      </c>
      <c r="I28" s="12">
        <f ca="1">IF(VLOOKUP($C28,工时汇总!$B$2:$AH$2694,7,0)&gt;15,15,IF(VLOOKUP($C28,工时汇总!$B$2:$AH$2694,7,0)&gt;10,10,IF(VLOOKUP($C28,工时汇总!$B$2:$AH$2694,7,0)&gt;=8,5,IF(VLOOKUP($C28,工时汇总!$B$2:$AH$2694,7,0)&lt;8,0))))</f>
        <v>10</v>
      </c>
      <c r="J28" s="12">
        <f ca="1">IF(VLOOKUP($C28,工时汇总!$B$2:$AH$2694,8,0)&gt;15,15,IF(VLOOKUP($C28,工时汇总!$B$2:$AH$2694,8,0)&gt;10,10,IF(VLOOKUP($C28,工时汇总!$B$2:$AH$2694,8,0)&gt;=8,5,IF(VLOOKUP($C28,工时汇总!$B$2:$AH$2694,8,0)&lt;8,0))))</f>
        <v>10</v>
      </c>
      <c r="K28" s="12">
        <f ca="1">IF(VLOOKUP($C28,工时汇总!$B$2:$AH$2694,9,0)&gt;15,15,IF(VLOOKUP($C28,工时汇总!$B$2:$AH$2694,9,0)&gt;10,10,IF(VLOOKUP($C28,工时汇总!$B$2:$AH$2694,9,0)&gt;=8,5,IF(VLOOKUP($C28,工时汇总!$B$2:$AH$2694,9,0)&lt;8,0))))</f>
        <v>10</v>
      </c>
      <c r="L28" s="12">
        <f ca="1">IF(VLOOKUP($C28,工时汇总!$B$2:$AH$2694,10,0)&gt;15,15,IF(VLOOKUP($C28,工时汇总!$B$2:$AH$2694,10,0)&gt;10,10,IF(VLOOKUP($C28,工时汇总!$B$2:$AH$2694,10,0)&gt;=8,5,IF(VLOOKUP($C28,工时汇总!$B$2:$AH$2694,10,0)&lt;8,0))))</f>
        <v>10</v>
      </c>
      <c r="M28" s="12">
        <f ca="1">IF(VLOOKUP($C28,工时汇总!$B$2:$AH$2694,11,0)&gt;15,15,IF(VLOOKUP($C28,工时汇总!$B$2:$AH$2694,11,0)&gt;10,10,IF(VLOOKUP($C28,工时汇总!$B$2:$AH$2694,11,0)&gt;=8,5,IF(VLOOKUP($C28,工时汇总!$B$2:$AH$2694,11,0)&lt;8,0))))</f>
        <v>10</v>
      </c>
      <c r="N28" s="12">
        <f ca="1">IF(VLOOKUP($C28,工时汇总!$B$2:$AH$2694,12,0)&gt;15,15,IF(VLOOKUP($C28,工时汇总!$B$2:$AH$2694,12,0)&gt;10,10,IF(VLOOKUP($C28,工时汇总!$B$2:$AH$2694,12,0)&gt;=8,5,IF(VLOOKUP($C28,工时汇总!$B$2:$AH$2694,12,0)&lt;8,0))))</f>
        <v>10</v>
      </c>
      <c r="O28" s="12">
        <f ca="1">IF(VLOOKUP($C28,工时汇总!$B$2:$AH$2694,13,0)&gt;15,15,IF(VLOOKUP($C28,工时汇总!$B$2:$AH$2694,13,0)&gt;10,10,IF(VLOOKUP($C28,工时汇总!$B$2:$AH$2694,13,0)&gt;=8,5,IF(VLOOKUP($C28,工时汇总!$B$2:$AH$2694,13,0)&lt;8,0))))</f>
        <v>10</v>
      </c>
      <c r="P28" s="12">
        <f ca="1">IF(VLOOKUP($C28,工时汇总!$B$2:$AH$2694,14,0)&gt;15,15,IF(VLOOKUP($C28,工时汇总!$B$2:$AH$2694,14,0)&gt;10,10,IF(VLOOKUP($C28,工时汇总!$B$2:$AH$2694,14,0)&gt;=8,5,IF(VLOOKUP($C28,工时汇总!$B$2:$AH$2694,14,0)&lt;8,0))))</f>
        <v>5</v>
      </c>
      <c r="Q28" s="12">
        <f ca="1">IF(VLOOKUP($C28,工时汇总!$B$2:$AH$2694,15,0)&gt;15,15,IF(VLOOKUP($C28,工时汇总!$B$2:$AH$2694,15,0)&gt;10,10,IF(VLOOKUP($C28,工时汇总!$B$2:$AH$2694,15,0)&gt;=8,5,IF(VLOOKUP($C28,工时汇总!$B$2:$AH$2694,15,0)&lt;8,0))))</f>
        <v>10</v>
      </c>
      <c r="R28" s="12">
        <f ca="1">IF(VLOOKUP($C28,工时汇总!$B$2:$AH$2694,16,0)&gt;15,15,IF(VLOOKUP($C28,工时汇总!$B$2:$AH$2694,16,0)&gt;10,10,IF(VLOOKUP($C28,工时汇总!$B$2:$AH$2694,16,0)&gt;=8,5,IF(VLOOKUP($C28,工时汇总!$B$2:$AH$2694,16,0)&lt;8,0))))</f>
        <v>10</v>
      </c>
      <c r="S28" s="12">
        <f ca="1">IF(VLOOKUP($C28,工时汇总!$B$2:$AH$2694,17,0)&gt;15,15,IF(VLOOKUP($C28,工时汇总!$B$2:$AH$2694,17,0)&gt;10,10,IF(VLOOKUP($C28,工时汇总!$B$2:$AH$2694,17,0)&gt;=8,5,IF(VLOOKUP($C28,工时汇总!$B$2:$AH$2694,17,0)&lt;8,0))))</f>
        <v>10</v>
      </c>
      <c r="T28" s="12">
        <f ca="1">IF(VLOOKUP($C28,工时汇总!$B$2:$AH$2694,18,0)&gt;15,15,IF(VLOOKUP($C28,工时汇总!$B$2:$AH$2694,18,0)&gt;10,10,IF(VLOOKUP($C28,工时汇总!$B$2:$AH$2694,18,0)&gt;=8,5,IF(VLOOKUP($C28,工时汇总!$B$2:$AH$2694,18,0)&lt;8,0))))</f>
        <v>10</v>
      </c>
      <c r="U28" s="12">
        <f ca="1">IF(VLOOKUP($C28,工时汇总!$B$2:$AH$2694,19,0)&gt;15,15,IF(VLOOKUP($C28,工时汇总!$B$2:$AH$2694,19,0)&gt;10,10,IF(VLOOKUP($C28,工时汇总!$B$2:$AH$2694,19,0)&gt;=8,5,IF(VLOOKUP($C28,工时汇总!$B$2:$AH$2694,19,0)&lt;8,0))))</f>
        <v>10</v>
      </c>
      <c r="V28" s="12">
        <f ca="1">IF(VLOOKUP($C28,工时汇总!$B$2:$AH$2694,20,0)&gt;15,15,IF(VLOOKUP($C28,工时汇总!$B$2:$AH$2694,20,0)&gt;10,10,IF(VLOOKUP($C28,工时汇总!$B$2:$AH$2694,20,0)&gt;=8,5,IF(VLOOKUP($C28,工时汇总!$B$2:$AH$2694,20,0)&lt;8,0))))</f>
        <v>10</v>
      </c>
      <c r="W28" s="12">
        <f ca="1">IF(VLOOKUP($C28,工时汇总!$B$2:$AH$2694,21,0)&gt;15,15,IF(VLOOKUP($C28,工时汇总!$B$2:$AH$2694,21,0)&gt;10,10,IF(VLOOKUP($C28,工时汇总!$B$2:$AH$2694,21,0)&gt;=8,5,IF(VLOOKUP($C28,工时汇总!$B$2:$AH$2694,21,0)&lt;8,0))))</f>
        <v>10</v>
      </c>
      <c r="X28" s="12">
        <f ca="1">IF(VLOOKUP($C28,工时汇总!$B$2:$AH$2694,22,0)&gt;15,15,IF(VLOOKUP($C28,工时汇总!$B$2:$AH$2694,22,0)&gt;10,10,IF(VLOOKUP($C28,工时汇总!$B$2:$AH$2694,22,0)&gt;=8,5,IF(VLOOKUP($C28,工时汇总!$B$2:$AH$2694,22,0)&lt;8,0))))</f>
        <v>10</v>
      </c>
      <c r="Y28" s="12">
        <f ca="1">IF(VLOOKUP($C28,工时汇总!$B$2:$AH$2694,23,0)&gt;15,15,IF(VLOOKUP($C28,工时汇总!$B$2:$AH$2694,23,0)&gt;10,10,IF(VLOOKUP($C28,工时汇总!$B$2:$AH$2694,23,0)&gt;=8,5,IF(VLOOKUP($C28,工时汇总!$B$2:$AH$2694,23,0)&lt;8,0))))</f>
        <v>10</v>
      </c>
      <c r="Z28" s="12">
        <f ca="1">IF(VLOOKUP($C28,工时汇总!$B$2:$AH$2694,24,0)&gt;15,15,IF(VLOOKUP($C28,工时汇总!$B$2:$AH$2694,24,0)&gt;10,10,IF(VLOOKUP($C28,工时汇总!$B$2:$AH$2694,24,0)&gt;=8,5,IF(VLOOKUP($C28,工时汇总!$B$2:$AH$2694,24,0)&lt;8,0))))</f>
        <v>10</v>
      </c>
      <c r="AA28" s="12">
        <f ca="1">IF(VLOOKUP($C28,工时汇总!$B$2:$AH$2694,25,0)&gt;15,15,IF(VLOOKUP($C28,工时汇总!$B$2:$AH$2694,25,0)&gt;10,10,IF(VLOOKUP($C28,工时汇总!$B$2:$AH$2694,25,0)&gt;=8,5,IF(VLOOKUP($C28,工时汇总!$B$2:$AH$2694,25,0)&lt;8,0))))</f>
        <v>10</v>
      </c>
      <c r="AB28" s="12">
        <f ca="1">IF(VLOOKUP($C28,工时汇总!$B$2:$AH$2694,26,0)&gt;15,15,IF(VLOOKUP($C28,工时汇总!$B$2:$AH$2694,26,0)&gt;10,10,IF(VLOOKUP($C28,工时汇总!$B$2:$AH$2694,26,0)&gt;=8,5,IF(VLOOKUP($C28,工时汇总!$B$2:$AH$2694,26,0)&lt;8,0))))</f>
        <v>10</v>
      </c>
      <c r="AC28" s="12">
        <f ca="1">IF(VLOOKUP($C28,工时汇总!$B$2:$AH$2694,27,0)&gt;15,15,IF(VLOOKUP($C28,工时汇总!$B$2:$AH$2694,27,0)&gt;10,10,IF(VLOOKUP($C28,工时汇总!$B$2:$AH$2694,27,0)&gt;=8,5,IF(VLOOKUP($C28,工时汇总!$B$2:$AH$2694,27,0)&lt;8,0))))</f>
        <v>10</v>
      </c>
      <c r="AD28" s="12">
        <f ca="1">IF(VLOOKUP($C28,工时汇总!$B$2:$AH$2694,28,0)&gt;15,15,IF(VLOOKUP($C28,工时汇总!$B$2:$AH$2694,28,0)&gt;10,10,IF(VLOOKUP($C28,工时汇总!$B$2:$AH$2694,28,0)&gt;=8,5,IF(VLOOKUP($C28,工时汇总!$B$2:$AH$2694,28,0)&lt;8,0))))</f>
        <v>10</v>
      </c>
      <c r="AE28" s="12">
        <f ca="1">IF(VLOOKUP($C28,工时汇总!$B$2:$AH$2694,29,0)&gt;15,15,IF(VLOOKUP($C28,工时汇总!$B$2:$AH$2694,29,0)&gt;10,10,IF(VLOOKUP($C28,工时汇总!$B$2:$AH$2694,29,0)&gt;=8,5,IF(VLOOKUP($C28,工时汇总!$B$2:$AH$2694,29,0)&lt;8,0))))</f>
        <v>10</v>
      </c>
      <c r="AF28" s="12">
        <f ca="1">IF(VLOOKUP($C28,工时汇总!$B$2:$AH$2694,30,0)&gt;15,15,IF(VLOOKUP($C28,工时汇总!$B$2:$AH$2694,30,0)&gt;10,10,IF(VLOOKUP($C28,工时汇总!$B$2:$AH$2694,30,0)&gt;=8,5,IF(VLOOKUP($C28,工时汇总!$B$2:$AH$2694,30,0)&lt;8,0))))</f>
        <v>10</v>
      </c>
      <c r="AG28" s="12">
        <f ca="1">IF(VLOOKUP($C28,工时汇总!$B$2:$AH$2694,31,0)&gt;15,15,IF(VLOOKUP($C28,工时汇总!$B$2:$AH$2694,31,0)&gt;10,10,IF(VLOOKUP($C28,工时汇总!$B$2:$AH$2694,31,0)&gt;=8,5,IF(VLOOKUP($C28,工时汇总!$B$2:$AH$2694,31,0)&lt;8,0))))</f>
        <v>10</v>
      </c>
      <c r="AH28" s="12">
        <f ca="1">IF(VLOOKUP($C28,工时汇总!$B$2:$AH$2694,32,0)&gt;15,15,IF(VLOOKUP($C28,工时汇总!$B$2:$AH$2694,32,0)&gt;10,10,IF(VLOOKUP($C28,工时汇总!$B$2:$AH$2694,32,0)&gt;=8,5,IF(VLOOKUP($C28,工时汇总!$B$2:$AH$2694,32,0)&lt;8,0))))</f>
        <v>5</v>
      </c>
      <c r="AI28" s="12">
        <f ca="1">IF(VLOOKUP($C28,工时汇总!$B$2:$AH$2694,33,0)&gt;15,15,IF(VLOOKUP($C28,工时汇总!$B$2:$AH$2694,33,0)&gt;10,10,IF(VLOOKUP($C28,工时汇总!$B$2:$AH$2694,33,0)&gt;=8,5,IF(VLOOKUP($C28,工时汇总!$B$2:$AH$2694,33,0)&lt;8,0))))</f>
        <v>0</v>
      </c>
    </row>
    <row r="29" customHeight="1" spans="1:35">
      <c r="A29" s="42" t="s">
        <v>467</v>
      </c>
      <c r="B29" s="15" t="s">
        <v>487</v>
      </c>
      <c r="C29" s="14" t="s">
        <v>97</v>
      </c>
      <c r="D29" s="43">
        <f ca="1" t="shared" si="0"/>
        <v>280</v>
      </c>
      <c r="E29" s="12">
        <f ca="1">IF(VLOOKUP($C29,工时汇总!$B$2:$AH$2694,3,0)&gt;15,15,IF(VLOOKUP($C29,工时汇总!$B$2:$AH$2694,3,0)&gt;10,10,IF(VLOOKUP($C29,工时汇总!$B$2:$AH$2694,3,0)&gt;=8,5,IF(VLOOKUP($C29,工时汇总!$B$2:$AH$2694,3,0)&lt;8,0))))</f>
        <v>10</v>
      </c>
      <c r="F29" s="12">
        <f ca="1">IF(VLOOKUP($C29,工时汇总!$B$2:$AH$2694,4,0)&gt;15,15,IF(VLOOKUP($C29,工时汇总!$B$2:$AH$2694,4,0)&gt;10,10,IF(VLOOKUP($C29,工时汇总!$B$2:$AH$2694,4,0)&gt;=8,5,IF(VLOOKUP($C29,工时汇总!$B$2:$AH$2694,4,0)&lt;8,0))))</f>
        <v>10</v>
      </c>
      <c r="G29" s="12">
        <f ca="1">IF(VLOOKUP($C29,工时汇总!$B$2:$AH$2694,5,0)&gt;15,15,IF(VLOOKUP($C29,工时汇总!$B$2:$AH$2694,5,0)&gt;10,10,IF(VLOOKUP($C29,工时汇总!$B$2:$AH$2694,5,0)&gt;=8,5,IF(VLOOKUP($C29,工时汇总!$B$2:$AH$2694,5,0)&lt;8,0))))</f>
        <v>10</v>
      </c>
      <c r="H29" s="12">
        <f ca="1">IF(VLOOKUP($C29,工时汇总!$B$2:$AH$2694,6,0)&gt;15,15,IF(VLOOKUP($C29,工时汇总!$B$2:$AH$2694,6,0)&gt;10,10,IF(VLOOKUP($C29,工时汇总!$B$2:$AH$2694,6,0)&gt;=8,5,IF(VLOOKUP($C29,工时汇总!$B$2:$AH$2694,6,0)&lt;8,0))))</f>
        <v>10</v>
      </c>
      <c r="I29" s="12">
        <f ca="1">IF(VLOOKUP($C29,工时汇总!$B$2:$AH$2694,7,0)&gt;15,15,IF(VLOOKUP($C29,工时汇总!$B$2:$AH$2694,7,0)&gt;10,10,IF(VLOOKUP($C29,工时汇总!$B$2:$AH$2694,7,0)&gt;=8,5,IF(VLOOKUP($C29,工时汇总!$B$2:$AH$2694,7,0)&lt;8,0))))</f>
        <v>10</v>
      </c>
      <c r="J29" s="12">
        <f ca="1">IF(VLOOKUP($C29,工时汇总!$B$2:$AH$2694,8,0)&gt;15,15,IF(VLOOKUP($C29,工时汇总!$B$2:$AH$2694,8,0)&gt;10,10,IF(VLOOKUP($C29,工时汇总!$B$2:$AH$2694,8,0)&gt;=8,5,IF(VLOOKUP($C29,工时汇总!$B$2:$AH$2694,8,0)&lt;8,0))))</f>
        <v>10</v>
      </c>
      <c r="K29" s="12">
        <f ca="1">IF(VLOOKUP($C29,工时汇总!$B$2:$AH$2694,9,0)&gt;15,15,IF(VLOOKUP($C29,工时汇总!$B$2:$AH$2694,9,0)&gt;10,10,IF(VLOOKUP($C29,工时汇总!$B$2:$AH$2694,9,0)&gt;=8,5,IF(VLOOKUP($C29,工时汇总!$B$2:$AH$2694,9,0)&lt;8,0))))</f>
        <v>10</v>
      </c>
      <c r="L29" s="12">
        <f ca="1">IF(VLOOKUP($C29,工时汇总!$B$2:$AH$2694,10,0)&gt;15,15,IF(VLOOKUP($C29,工时汇总!$B$2:$AH$2694,10,0)&gt;10,10,IF(VLOOKUP($C29,工时汇总!$B$2:$AH$2694,10,0)&gt;=8,5,IF(VLOOKUP($C29,工时汇总!$B$2:$AH$2694,10,0)&lt;8,0))))</f>
        <v>10</v>
      </c>
      <c r="M29" s="12">
        <f ca="1">IF(VLOOKUP($C29,工时汇总!$B$2:$AH$2694,11,0)&gt;15,15,IF(VLOOKUP($C29,工时汇总!$B$2:$AH$2694,11,0)&gt;10,10,IF(VLOOKUP($C29,工时汇总!$B$2:$AH$2694,11,0)&gt;=8,5,IF(VLOOKUP($C29,工时汇总!$B$2:$AH$2694,11,0)&lt;8,0))))</f>
        <v>10</v>
      </c>
      <c r="N29" s="12">
        <f ca="1">IF(VLOOKUP($C29,工时汇总!$B$2:$AH$2694,12,0)&gt;15,15,IF(VLOOKUP($C29,工时汇总!$B$2:$AH$2694,12,0)&gt;10,10,IF(VLOOKUP($C29,工时汇总!$B$2:$AH$2694,12,0)&gt;=8,5,IF(VLOOKUP($C29,工时汇总!$B$2:$AH$2694,12,0)&lt;8,0))))</f>
        <v>0</v>
      </c>
      <c r="O29" s="12">
        <f ca="1">IF(VLOOKUP($C29,工时汇总!$B$2:$AH$2694,13,0)&gt;15,15,IF(VLOOKUP($C29,工时汇总!$B$2:$AH$2694,13,0)&gt;10,10,IF(VLOOKUP($C29,工时汇总!$B$2:$AH$2694,13,0)&gt;=8,5,IF(VLOOKUP($C29,工时汇总!$B$2:$AH$2694,13,0)&lt;8,0))))</f>
        <v>10</v>
      </c>
      <c r="P29" s="12">
        <f ca="1">IF(VLOOKUP($C29,工时汇总!$B$2:$AH$2694,14,0)&gt;15,15,IF(VLOOKUP($C29,工时汇总!$B$2:$AH$2694,14,0)&gt;10,10,IF(VLOOKUP($C29,工时汇总!$B$2:$AH$2694,14,0)&gt;=8,5,IF(VLOOKUP($C29,工时汇总!$B$2:$AH$2694,14,0)&lt;8,0))))</f>
        <v>5</v>
      </c>
      <c r="Q29" s="12">
        <f ca="1">IF(VLOOKUP($C29,工时汇总!$B$2:$AH$2694,15,0)&gt;15,15,IF(VLOOKUP($C29,工时汇总!$B$2:$AH$2694,15,0)&gt;10,10,IF(VLOOKUP($C29,工时汇总!$B$2:$AH$2694,15,0)&gt;=8,5,IF(VLOOKUP($C29,工时汇总!$B$2:$AH$2694,15,0)&lt;8,0))))</f>
        <v>10</v>
      </c>
      <c r="R29" s="12">
        <f ca="1">IF(VLOOKUP($C29,工时汇总!$B$2:$AH$2694,16,0)&gt;15,15,IF(VLOOKUP($C29,工时汇总!$B$2:$AH$2694,16,0)&gt;10,10,IF(VLOOKUP($C29,工时汇总!$B$2:$AH$2694,16,0)&gt;=8,5,IF(VLOOKUP($C29,工时汇总!$B$2:$AH$2694,16,0)&lt;8,0))))</f>
        <v>10</v>
      </c>
      <c r="S29" s="12">
        <f ca="1">IF(VLOOKUP($C29,工时汇总!$B$2:$AH$2694,17,0)&gt;15,15,IF(VLOOKUP($C29,工时汇总!$B$2:$AH$2694,17,0)&gt;10,10,IF(VLOOKUP($C29,工时汇总!$B$2:$AH$2694,17,0)&gt;=8,5,IF(VLOOKUP($C29,工时汇总!$B$2:$AH$2694,17,0)&lt;8,0))))</f>
        <v>10</v>
      </c>
      <c r="T29" s="12">
        <f ca="1">IF(VLOOKUP($C29,工时汇总!$B$2:$AH$2694,18,0)&gt;15,15,IF(VLOOKUP($C29,工时汇总!$B$2:$AH$2694,18,0)&gt;10,10,IF(VLOOKUP($C29,工时汇总!$B$2:$AH$2694,18,0)&gt;=8,5,IF(VLOOKUP($C29,工时汇总!$B$2:$AH$2694,18,0)&lt;8,0))))</f>
        <v>10</v>
      </c>
      <c r="U29" s="12">
        <f ca="1">IF(VLOOKUP($C29,工时汇总!$B$2:$AH$2694,19,0)&gt;15,15,IF(VLOOKUP($C29,工时汇总!$B$2:$AH$2694,19,0)&gt;10,10,IF(VLOOKUP($C29,工时汇总!$B$2:$AH$2694,19,0)&gt;=8,5,IF(VLOOKUP($C29,工时汇总!$B$2:$AH$2694,19,0)&lt;8,0))))</f>
        <v>10</v>
      </c>
      <c r="V29" s="12">
        <f ca="1">IF(VLOOKUP($C29,工时汇总!$B$2:$AH$2694,20,0)&gt;15,15,IF(VLOOKUP($C29,工时汇总!$B$2:$AH$2694,20,0)&gt;10,10,IF(VLOOKUP($C29,工时汇总!$B$2:$AH$2694,20,0)&gt;=8,5,IF(VLOOKUP($C29,工时汇总!$B$2:$AH$2694,20,0)&lt;8,0))))</f>
        <v>10</v>
      </c>
      <c r="W29" s="12">
        <f ca="1">IF(VLOOKUP($C29,工时汇总!$B$2:$AH$2694,21,0)&gt;15,15,IF(VLOOKUP($C29,工时汇总!$B$2:$AH$2694,21,0)&gt;10,10,IF(VLOOKUP($C29,工时汇总!$B$2:$AH$2694,21,0)&gt;=8,5,IF(VLOOKUP($C29,工时汇总!$B$2:$AH$2694,21,0)&lt;8,0))))</f>
        <v>10</v>
      </c>
      <c r="X29" s="12">
        <f ca="1">IF(VLOOKUP($C29,工时汇总!$B$2:$AH$2694,22,0)&gt;15,15,IF(VLOOKUP($C29,工时汇总!$B$2:$AH$2694,22,0)&gt;10,10,IF(VLOOKUP($C29,工时汇总!$B$2:$AH$2694,22,0)&gt;=8,5,IF(VLOOKUP($C29,工时汇总!$B$2:$AH$2694,22,0)&lt;8,0))))</f>
        <v>5</v>
      </c>
      <c r="Y29" s="12">
        <f ca="1">IF(VLOOKUP($C29,工时汇总!$B$2:$AH$2694,23,0)&gt;15,15,IF(VLOOKUP($C29,工时汇总!$B$2:$AH$2694,23,0)&gt;10,10,IF(VLOOKUP($C29,工时汇总!$B$2:$AH$2694,23,0)&gt;=8,5,IF(VLOOKUP($C29,工时汇总!$B$2:$AH$2694,23,0)&lt;8,0))))</f>
        <v>10</v>
      </c>
      <c r="Z29" s="12">
        <f ca="1">IF(VLOOKUP($C29,工时汇总!$B$2:$AH$2694,24,0)&gt;15,15,IF(VLOOKUP($C29,工时汇总!$B$2:$AH$2694,24,0)&gt;10,10,IF(VLOOKUP($C29,工时汇总!$B$2:$AH$2694,24,0)&gt;=8,5,IF(VLOOKUP($C29,工时汇总!$B$2:$AH$2694,24,0)&lt;8,0))))</f>
        <v>10</v>
      </c>
      <c r="AA29" s="12">
        <f ca="1">IF(VLOOKUP($C29,工时汇总!$B$2:$AH$2694,25,0)&gt;15,15,IF(VLOOKUP($C29,工时汇总!$B$2:$AH$2694,25,0)&gt;10,10,IF(VLOOKUP($C29,工时汇总!$B$2:$AH$2694,25,0)&gt;=8,5,IF(VLOOKUP($C29,工时汇总!$B$2:$AH$2694,25,0)&lt;8,0))))</f>
        <v>10</v>
      </c>
      <c r="AB29" s="12">
        <f ca="1">IF(VLOOKUP($C29,工时汇总!$B$2:$AH$2694,26,0)&gt;15,15,IF(VLOOKUP($C29,工时汇总!$B$2:$AH$2694,26,0)&gt;10,10,IF(VLOOKUP($C29,工时汇总!$B$2:$AH$2694,26,0)&gt;=8,5,IF(VLOOKUP($C29,工时汇总!$B$2:$AH$2694,26,0)&lt;8,0))))</f>
        <v>10</v>
      </c>
      <c r="AC29" s="12">
        <f ca="1">IF(VLOOKUP($C29,工时汇总!$B$2:$AH$2694,27,0)&gt;15,15,IF(VLOOKUP($C29,工时汇总!$B$2:$AH$2694,27,0)&gt;10,10,IF(VLOOKUP($C29,工时汇总!$B$2:$AH$2694,27,0)&gt;=8,5,IF(VLOOKUP($C29,工时汇总!$B$2:$AH$2694,27,0)&lt;8,0))))</f>
        <v>10</v>
      </c>
      <c r="AD29" s="12">
        <f ca="1">IF(VLOOKUP($C29,工时汇总!$B$2:$AH$2694,28,0)&gt;15,15,IF(VLOOKUP($C29,工时汇总!$B$2:$AH$2694,28,0)&gt;10,10,IF(VLOOKUP($C29,工时汇总!$B$2:$AH$2694,28,0)&gt;=8,5,IF(VLOOKUP($C29,工时汇总!$B$2:$AH$2694,28,0)&lt;8,0))))</f>
        <v>10</v>
      </c>
      <c r="AE29" s="12">
        <f ca="1">IF(VLOOKUP($C29,工时汇总!$B$2:$AH$2694,29,0)&gt;15,15,IF(VLOOKUP($C29,工时汇总!$B$2:$AH$2694,29,0)&gt;10,10,IF(VLOOKUP($C29,工时汇总!$B$2:$AH$2694,29,0)&gt;=8,5,IF(VLOOKUP($C29,工时汇总!$B$2:$AH$2694,29,0)&lt;8,0))))</f>
        <v>10</v>
      </c>
      <c r="AF29" s="12">
        <f ca="1">IF(VLOOKUP($C29,工时汇总!$B$2:$AH$2694,30,0)&gt;15,15,IF(VLOOKUP($C29,工时汇总!$B$2:$AH$2694,30,0)&gt;10,10,IF(VLOOKUP($C29,工时汇总!$B$2:$AH$2694,30,0)&gt;=8,5,IF(VLOOKUP($C29,工时汇总!$B$2:$AH$2694,30,0)&lt;8,0))))</f>
        <v>10</v>
      </c>
      <c r="AG29" s="12">
        <f ca="1">IF(VLOOKUP($C29,工时汇总!$B$2:$AH$2694,31,0)&gt;15,15,IF(VLOOKUP($C29,工时汇总!$B$2:$AH$2694,31,0)&gt;10,10,IF(VLOOKUP($C29,工时汇总!$B$2:$AH$2694,31,0)&gt;=8,5,IF(VLOOKUP($C29,工时汇总!$B$2:$AH$2694,31,0)&lt;8,0))))</f>
        <v>10</v>
      </c>
      <c r="AH29" s="12">
        <f ca="1">IF(VLOOKUP($C29,工时汇总!$B$2:$AH$2694,32,0)&gt;15,15,IF(VLOOKUP($C29,工时汇总!$B$2:$AH$2694,32,0)&gt;10,10,IF(VLOOKUP($C29,工时汇总!$B$2:$AH$2694,32,0)&gt;=8,5,IF(VLOOKUP($C29,工时汇总!$B$2:$AH$2694,32,0)&lt;8,0))))</f>
        <v>10</v>
      </c>
      <c r="AI29" s="12">
        <f ca="1">IF(VLOOKUP($C29,工时汇总!$B$2:$AH$2694,33,0)&gt;15,15,IF(VLOOKUP($C29,工时汇总!$B$2:$AH$2694,33,0)&gt;10,10,IF(VLOOKUP($C29,工时汇总!$B$2:$AH$2694,33,0)&gt;=8,5,IF(VLOOKUP($C29,工时汇总!$B$2:$AH$2694,33,0)&lt;8,0))))</f>
        <v>0</v>
      </c>
    </row>
    <row r="30" customHeight="1" spans="1:35">
      <c r="A30" s="42" t="s">
        <v>467</v>
      </c>
      <c r="B30" s="15" t="s">
        <v>488</v>
      </c>
      <c r="C30" s="14" t="s">
        <v>99</v>
      </c>
      <c r="D30" s="43">
        <f ca="1" t="shared" ref="D30" si="3">SUM(E30:AI30)</f>
        <v>295</v>
      </c>
      <c r="E30" s="12">
        <f ca="1">IF(VLOOKUP($C30,工时汇总!$B$2:$AH$2694,3,0)&gt;15,15,IF(VLOOKUP($C30,工时汇总!$B$2:$AH$2694,3,0)&gt;10,10,IF(VLOOKUP($C30,工时汇总!$B$2:$AH$2694,3,0)&gt;=8,5,IF(VLOOKUP($C30,工时汇总!$B$2:$AH$2694,3,0)&lt;8,0))))</f>
        <v>10</v>
      </c>
      <c r="F30" s="12">
        <f ca="1">IF(VLOOKUP($C30,工时汇总!$B$2:$AH$2694,4,0)&gt;15,15,IF(VLOOKUP($C30,工时汇总!$B$2:$AH$2694,4,0)&gt;10,10,IF(VLOOKUP($C30,工时汇总!$B$2:$AH$2694,4,0)&gt;=8,5,IF(VLOOKUP($C30,工时汇总!$B$2:$AH$2694,4,0)&lt;8,0))))</f>
        <v>10</v>
      </c>
      <c r="G30" s="12">
        <f ca="1">IF(VLOOKUP($C30,工时汇总!$B$2:$AH$2694,5,0)&gt;15,15,IF(VLOOKUP($C30,工时汇总!$B$2:$AH$2694,5,0)&gt;10,10,IF(VLOOKUP($C30,工时汇总!$B$2:$AH$2694,5,0)&gt;=8,5,IF(VLOOKUP($C30,工时汇总!$B$2:$AH$2694,5,0)&lt;8,0))))</f>
        <v>10</v>
      </c>
      <c r="H30" s="12">
        <f ca="1">IF(VLOOKUP($C30,工时汇总!$B$2:$AH$2694,6,0)&gt;15,15,IF(VLOOKUP($C30,工时汇总!$B$2:$AH$2694,6,0)&gt;10,10,IF(VLOOKUP($C30,工时汇总!$B$2:$AH$2694,6,0)&gt;=8,5,IF(VLOOKUP($C30,工时汇总!$B$2:$AH$2694,6,0)&lt;8,0))))</f>
        <v>10</v>
      </c>
      <c r="I30" s="12">
        <f ca="1">IF(VLOOKUP($C30,工时汇总!$B$2:$AH$2694,7,0)&gt;15,15,IF(VLOOKUP($C30,工时汇总!$B$2:$AH$2694,7,0)&gt;10,10,IF(VLOOKUP($C30,工时汇总!$B$2:$AH$2694,7,0)&gt;=8,5,IF(VLOOKUP($C30,工时汇总!$B$2:$AH$2694,7,0)&lt;8,0))))</f>
        <v>10</v>
      </c>
      <c r="J30" s="12">
        <f ca="1">IF(VLOOKUP($C30,工时汇总!$B$2:$AH$2694,8,0)&gt;15,15,IF(VLOOKUP($C30,工时汇总!$B$2:$AH$2694,8,0)&gt;10,10,IF(VLOOKUP($C30,工时汇总!$B$2:$AH$2694,8,0)&gt;=8,5,IF(VLOOKUP($C30,工时汇总!$B$2:$AH$2694,8,0)&lt;8,0))))</f>
        <v>10</v>
      </c>
      <c r="K30" s="12">
        <f ca="1">IF(VLOOKUP($C30,工时汇总!$B$2:$AH$2694,9,0)&gt;15,15,IF(VLOOKUP($C30,工时汇总!$B$2:$AH$2694,9,0)&gt;10,10,IF(VLOOKUP($C30,工时汇总!$B$2:$AH$2694,9,0)&gt;=8,5,IF(VLOOKUP($C30,工时汇总!$B$2:$AH$2694,9,0)&lt;8,0))))</f>
        <v>10</v>
      </c>
      <c r="L30" s="12">
        <f ca="1">IF(VLOOKUP($C30,工时汇总!$B$2:$AH$2694,10,0)&gt;15,15,IF(VLOOKUP($C30,工时汇总!$B$2:$AH$2694,10,0)&gt;10,10,IF(VLOOKUP($C30,工时汇总!$B$2:$AH$2694,10,0)&gt;=8,5,IF(VLOOKUP($C30,工时汇总!$B$2:$AH$2694,10,0)&lt;8,0))))</f>
        <v>10</v>
      </c>
      <c r="M30" s="12">
        <f ca="1">IF(VLOOKUP($C30,工时汇总!$B$2:$AH$2694,11,0)&gt;15,15,IF(VLOOKUP($C30,工时汇总!$B$2:$AH$2694,11,0)&gt;10,10,IF(VLOOKUP($C30,工时汇总!$B$2:$AH$2694,11,0)&gt;=8,5,IF(VLOOKUP($C30,工时汇总!$B$2:$AH$2694,11,0)&lt;8,0))))</f>
        <v>10</v>
      </c>
      <c r="N30" s="12">
        <f ca="1">IF(VLOOKUP($C30,工时汇总!$B$2:$AH$2694,12,0)&gt;15,15,IF(VLOOKUP($C30,工时汇总!$B$2:$AH$2694,12,0)&gt;10,10,IF(VLOOKUP($C30,工时汇总!$B$2:$AH$2694,12,0)&gt;=8,5,IF(VLOOKUP($C30,工时汇总!$B$2:$AH$2694,12,0)&lt;8,0))))</f>
        <v>10</v>
      </c>
      <c r="O30" s="12">
        <f ca="1">IF(VLOOKUP($C30,工时汇总!$B$2:$AH$2694,13,0)&gt;15,15,IF(VLOOKUP($C30,工时汇总!$B$2:$AH$2694,13,0)&gt;10,10,IF(VLOOKUP($C30,工时汇总!$B$2:$AH$2694,13,0)&gt;=8,5,IF(VLOOKUP($C30,工时汇总!$B$2:$AH$2694,13,0)&lt;8,0))))</f>
        <v>10</v>
      </c>
      <c r="P30" s="12">
        <f ca="1">IF(VLOOKUP($C30,工时汇总!$B$2:$AH$2694,14,0)&gt;15,15,IF(VLOOKUP($C30,工时汇总!$B$2:$AH$2694,14,0)&gt;10,10,IF(VLOOKUP($C30,工时汇总!$B$2:$AH$2694,14,0)&gt;=8,5,IF(VLOOKUP($C30,工时汇总!$B$2:$AH$2694,14,0)&lt;8,0))))</f>
        <v>5</v>
      </c>
      <c r="Q30" s="12">
        <f ca="1">IF(VLOOKUP($C30,工时汇总!$B$2:$AH$2694,15,0)&gt;15,15,IF(VLOOKUP($C30,工时汇总!$B$2:$AH$2694,15,0)&gt;10,10,IF(VLOOKUP($C30,工时汇总!$B$2:$AH$2694,15,0)&gt;=8,5,IF(VLOOKUP($C30,工时汇总!$B$2:$AH$2694,15,0)&lt;8,0))))</f>
        <v>10</v>
      </c>
      <c r="R30" s="12">
        <f ca="1">IF(VLOOKUP($C30,工时汇总!$B$2:$AH$2694,16,0)&gt;15,15,IF(VLOOKUP($C30,工时汇总!$B$2:$AH$2694,16,0)&gt;10,10,IF(VLOOKUP($C30,工时汇总!$B$2:$AH$2694,16,0)&gt;=8,5,IF(VLOOKUP($C30,工时汇总!$B$2:$AH$2694,16,0)&lt;8,0))))</f>
        <v>10</v>
      </c>
      <c r="S30" s="12">
        <f ca="1">IF(VLOOKUP($C30,工时汇总!$B$2:$AH$2694,17,0)&gt;15,15,IF(VLOOKUP($C30,工时汇总!$B$2:$AH$2694,17,0)&gt;10,10,IF(VLOOKUP($C30,工时汇总!$B$2:$AH$2694,17,0)&gt;=8,5,IF(VLOOKUP($C30,工时汇总!$B$2:$AH$2694,17,0)&lt;8,0))))</f>
        <v>10</v>
      </c>
      <c r="T30" s="12">
        <f ca="1">IF(VLOOKUP($C30,工时汇总!$B$2:$AH$2694,18,0)&gt;15,15,IF(VLOOKUP($C30,工时汇总!$B$2:$AH$2694,18,0)&gt;10,10,IF(VLOOKUP($C30,工时汇总!$B$2:$AH$2694,18,0)&gt;=8,5,IF(VLOOKUP($C30,工时汇总!$B$2:$AH$2694,18,0)&lt;8,0))))</f>
        <v>10</v>
      </c>
      <c r="U30" s="12">
        <f ca="1">IF(VLOOKUP($C30,工时汇总!$B$2:$AH$2694,19,0)&gt;15,15,IF(VLOOKUP($C30,工时汇总!$B$2:$AH$2694,19,0)&gt;10,10,IF(VLOOKUP($C30,工时汇总!$B$2:$AH$2694,19,0)&gt;=8,5,IF(VLOOKUP($C30,工时汇总!$B$2:$AH$2694,19,0)&lt;8,0))))</f>
        <v>10</v>
      </c>
      <c r="V30" s="12">
        <f ca="1">IF(VLOOKUP($C30,工时汇总!$B$2:$AH$2694,20,0)&gt;15,15,IF(VLOOKUP($C30,工时汇总!$B$2:$AH$2694,20,0)&gt;10,10,IF(VLOOKUP($C30,工时汇总!$B$2:$AH$2694,20,0)&gt;=8,5,IF(VLOOKUP($C30,工时汇总!$B$2:$AH$2694,20,0)&lt;8,0))))</f>
        <v>10</v>
      </c>
      <c r="W30" s="12">
        <f ca="1">IF(VLOOKUP($C30,工时汇总!$B$2:$AH$2694,21,0)&gt;15,15,IF(VLOOKUP($C30,工时汇总!$B$2:$AH$2694,21,0)&gt;10,10,IF(VLOOKUP($C30,工时汇总!$B$2:$AH$2694,21,0)&gt;=8,5,IF(VLOOKUP($C30,工时汇总!$B$2:$AH$2694,21,0)&lt;8,0))))</f>
        <v>10</v>
      </c>
      <c r="X30" s="12">
        <f ca="1">IF(VLOOKUP($C30,工时汇总!$B$2:$AH$2694,22,0)&gt;15,15,IF(VLOOKUP($C30,工时汇总!$B$2:$AH$2694,22,0)&gt;10,10,IF(VLOOKUP($C30,工时汇总!$B$2:$AH$2694,22,0)&gt;=8,5,IF(VLOOKUP($C30,工时汇总!$B$2:$AH$2694,22,0)&lt;8,0))))</f>
        <v>10</v>
      </c>
      <c r="Y30" s="12">
        <f ca="1">IF(VLOOKUP($C30,工时汇总!$B$2:$AH$2694,23,0)&gt;15,15,IF(VLOOKUP($C30,工时汇总!$B$2:$AH$2694,23,0)&gt;10,10,IF(VLOOKUP($C30,工时汇总!$B$2:$AH$2694,23,0)&gt;=8,5,IF(VLOOKUP($C30,工时汇总!$B$2:$AH$2694,23,0)&lt;8,0))))</f>
        <v>10</v>
      </c>
      <c r="Z30" s="12">
        <f ca="1">IF(VLOOKUP($C30,工时汇总!$B$2:$AH$2694,24,0)&gt;15,15,IF(VLOOKUP($C30,工时汇总!$B$2:$AH$2694,24,0)&gt;10,10,IF(VLOOKUP($C30,工时汇总!$B$2:$AH$2694,24,0)&gt;=8,5,IF(VLOOKUP($C30,工时汇总!$B$2:$AH$2694,24,0)&lt;8,0))))</f>
        <v>10</v>
      </c>
      <c r="AA30" s="12">
        <f ca="1">IF(VLOOKUP($C30,工时汇总!$B$2:$AH$2694,25,0)&gt;15,15,IF(VLOOKUP($C30,工时汇总!$B$2:$AH$2694,25,0)&gt;10,10,IF(VLOOKUP($C30,工时汇总!$B$2:$AH$2694,25,0)&gt;=8,5,IF(VLOOKUP($C30,工时汇总!$B$2:$AH$2694,25,0)&lt;8,0))))</f>
        <v>10</v>
      </c>
      <c r="AB30" s="12">
        <f ca="1">IF(VLOOKUP($C30,工时汇总!$B$2:$AH$2694,26,0)&gt;15,15,IF(VLOOKUP($C30,工时汇总!$B$2:$AH$2694,26,0)&gt;10,10,IF(VLOOKUP($C30,工时汇总!$B$2:$AH$2694,26,0)&gt;=8,5,IF(VLOOKUP($C30,工时汇总!$B$2:$AH$2694,26,0)&lt;8,0))))</f>
        <v>10</v>
      </c>
      <c r="AC30" s="12">
        <f ca="1">IF(VLOOKUP($C30,工时汇总!$B$2:$AH$2694,27,0)&gt;15,15,IF(VLOOKUP($C30,工时汇总!$B$2:$AH$2694,27,0)&gt;10,10,IF(VLOOKUP($C30,工时汇总!$B$2:$AH$2694,27,0)&gt;=8,5,IF(VLOOKUP($C30,工时汇总!$B$2:$AH$2694,27,0)&lt;8,0))))</f>
        <v>10</v>
      </c>
      <c r="AD30" s="12">
        <f ca="1">IF(VLOOKUP($C30,工时汇总!$B$2:$AH$2694,28,0)&gt;15,15,IF(VLOOKUP($C30,工时汇总!$B$2:$AH$2694,28,0)&gt;10,10,IF(VLOOKUP($C30,工时汇总!$B$2:$AH$2694,28,0)&gt;=8,5,IF(VLOOKUP($C30,工时汇总!$B$2:$AH$2694,28,0)&lt;8,0))))</f>
        <v>10</v>
      </c>
      <c r="AE30" s="12">
        <f ca="1">IF(VLOOKUP($C30,工时汇总!$B$2:$AH$2694,29,0)&gt;15,15,IF(VLOOKUP($C30,工时汇总!$B$2:$AH$2694,29,0)&gt;10,10,IF(VLOOKUP($C30,工时汇总!$B$2:$AH$2694,29,0)&gt;=8,5,IF(VLOOKUP($C30,工时汇总!$B$2:$AH$2694,29,0)&lt;8,0))))</f>
        <v>10</v>
      </c>
      <c r="AF30" s="12">
        <f ca="1">IF(VLOOKUP($C30,工时汇总!$B$2:$AH$2694,30,0)&gt;15,15,IF(VLOOKUP($C30,工时汇总!$B$2:$AH$2694,30,0)&gt;10,10,IF(VLOOKUP($C30,工时汇总!$B$2:$AH$2694,30,0)&gt;=8,5,IF(VLOOKUP($C30,工时汇总!$B$2:$AH$2694,30,0)&lt;8,0))))</f>
        <v>10</v>
      </c>
      <c r="AG30" s="12">
        <f ca="1">IF(VLOOKUP($C30,工时汇总!$B$2:$AH$2694,31,0)&gt;15,15,IF(VLOOKUP($C30,工时汇总!$B$2:$AH$2694,31,0)&gt;10,10,IF(VLOOKUP($C30,工时汇总!$B$2:$AH$2694,31,0)&gt;=8,5,IF(VLOOKUP($C30,工时汇总!$B$2:$AH$2694,31,0)&lt;8,0))))</f>
        <v>10</v>
      </c>
      <c r="AH30" s="12">
        <f ca="1">IF(VLOOKUP($C30,工时汇总!$B$2:$AH$2694,32,0)&gt;15,15,IF(VLOOKUP($C30,工时汇总!$B$2:$AH$2694,32,0)&gt;10,10,IF(VLOOKUP($C30,工时汇总!$B$2:$AH$2694,32,0)&gt;=8,5,IF(VLOOKUP($C30,工时汇总!$B$2:$AH$2694,32,0)&lt;8,0))))</f>
        <v>10</v>
      </c>
      <c r="AI30" s="12">
        <f ca="1">IF(VLOOKUP($C30,工时汇总!$B$2:$AH$2694,33,0)&gt;15,15,IF(VLOOKUP($C30,工时汇总!$B$2:$AH$2694,33,0)&gt;10,10,IF(VLOOKUP($C30,工时汇总!$B$2:$AH$2694,33,0)&gt;=8,5,IF(VLOOKUP($C30,工时汇总!$B$2:$AH$2694,33,0)&lt;8,0))))</f>
        <v>0</v>
      </c>
    </row>
    <row r="31" customHeight="1" spans="1:35">
      <c r="A31" s="42" t="s">
        <v>489</v>
      </c>
      <c r="B31" s="15" t="s">
        <v>490</v>
      </c>
      <c r="C31" s="14" t="s">
        <v>491</v>
      </c>
      <c r="D31" s="43">
        <f ca="1" t="shared" si="0"/>
        <v>255</v>
      </c>
      <c r="E31" s="12">
        <f ca="1">IF(VLOOKUP($C31,工时汇总!$B$2:$AH$2694,3,0)&gt;15,15,IF(VLOOKUP($C31,工时汇总!$B$2:$AH$2694,3,0)&gt;10,10,IF(VLOOKUP($C31,工时汇总!$B$2:$AH$2694,3,0)&gt;=8,5,IF(VLOOKUP($C31,工时汇总!$B$2:$AH$2694,3,0)&lt;8,0))))</f>
        <v>10</v>
      </c>
      <c r="F31" s="12">
        <f ca="1">IF(VLOOKUP($C31,工时汇总!$B$2:$AH$2694,4,0)&gt;15,15,IF(VLOOKUP($C31,工时汇总!$B$2:$AH$2694,4,0)&gt;10,10,IF(VLOOKUP($C31,工时汇总!$B$2:$AH$2694,4,0)&gt;=8,5,IF(VLOOKUP($C31,工时汇总!$B$2:$AH$2694,4,0)&lt;8,0))))</f>
        <v>10</v>
      </c>
      <c r="G31" s="12">
        <f ca="1">IF(VLOOKUP($C31,工时汇总!$B$2:$AH$2694,5,0)&gt;15,15,IF(VLOOKUP($C31,工时汇总!$B$2:$AH$2694,5,0)&gt;10,10,IF(VLOOKUP($C31,工时汇总!$B$2:$AH$2694,5,0)&gt;=8,5,IF(VLOOKUP($C31,工时汇总!$B$2:$AH$2694,5,0)&lt;8,0))))</f>
        <v>10</v>
      </c>
      <c r="H31" s="12">
        <f ca="1">IF(VLOOKUP($C31,工时汇总!$B$2:$AH$2694,6,0)&gt;15,15,IF(VLOOKUP($C31,工时汇总!$B$2:$AH$2694,6,0)&gt;10,10,IF(VLOOKUP($C31,工时汇总!$B$2:$AH$2694,6,0)&gt;=8,5,IF(VLOOKUP($C31,工时汇总!$B$2:$AH$2694,6,0)&lt;8,0))))</f>
        <v>10</v>
      </c>
      <c r="I31" s="12">
        <f ca="1">IF(VLOOKUP($C31,工时汇总!$B$2:$AH$2694,7,0)&gt;15,15,IF(VLOOKUP($C31,工时汇总!$B$2:$AH$2694,7,0)&gt;10,10,IF(VLOOKUP($C31,工时汇总!$B$2:$AH$2694,7,0)&gt;=8,5,IF(VLOOKUP($C31,工时汇总!$B$2:$AH$2694,7,0)&lt;8,0))))</f>
        <v>5</v>
      </c>
      <c r="J31" s="12">
        <f ca="1">IF(VLOOKUP($C31,工时汇总!$B$2:$AH$2694,8,0)&gt;15,15,IF(VLOOKUP($C31,工时汇总!$B$2:$AH$2694,8,0)&gt;10,10,IF(VLOOKUP($C31,工时汇总!$B$2:$AH$2694,8,0)&gt;=8,5,IF(VLOOKUP($C31,工时汇总!$B$2:$AH$2694,8,0)&lt;8,0))))</f>
        <v>10</v>
      </c>
      <c r="K31" s="12">
        <f ca="1">IF(VLOOKUP($C31,工时汇总!$B$2:$AH$2694,9,0)&gt;15,15,IF(VLOOKUP($C31,工时汇总!$B$2:$AH$2694,9,0)&gt;10,10,IF(VLOOKUP($C31,工时汇总!$B$2:$AH$2694,9,0)&gt;=8,5,IF(VLOOKUP($C31,工时汇总!$B$2:$AH$2694,9,0)&lt;8,0))))</f>
        <v>10</v>
      </c>
      <c r="L31" s="12">
        <f ca="1">IF(VLOOKUP($C31,工时汇总!$B$2:$AH$2694,10,0)&gt;15,15,IF(VLOOKUP($C31,工时汇总!$B$2:$AH$2694,10,0)&gt;10,10,IF(VLOOKUP($C31,工时汇总!$B$2:$AH$2694,10,0)&gt;=8,5,IF(VLOOKUP($C31,工时汇总!$B$2:$AH$2694,10,0)&lt;8,0))))</f>
        <v>10</v>
      </c>
      <c r="M31" s="12">
        <f ca="1">IF(VLOOKUP($C31,工时汇总!$B$2:$AH$2694,11,0)&gt;15,15,IF(VLOOKUP($C31,工时汇总!$B$2:$AH$2694,11,0)&gt;10,10,IF(VLOOKUP($C31,工时汇总!$B$2:$AH$2694,11,0)&gt;=8,5,IF(VLOOKUP($C31,工时汇总!$B$2:$AH$2694,11,0)&lt;8,0))))</f>
        <v>10</v>
      </c>
      <c r="N31" s="12">
        <f ca="1">IF(VLOOKUP($C31,工时汇总!$B$2:$AH$2694,12,0)&gt;15,15,IF(VLOOKUP($C31,工时汇总!$B$2:$AH$2694,12,0)&gt;10,10,IF(VLOOKUP($C31,工时汇总!$B$2:$AH$2694,12,0)&gt;=8,5,IF(VLOOKUP($C31,工时汇总!$B$2:$AH$2694,12,0)&lt;8,0))))</f>
        <v>10</v>
      </c>
      <c r="O31" s="12">
        <f ca="1">IF(VLOOKUP($C31,工时汇总!$B$2:$AH$2694,13,0)&gt;15,15,IF(VLOOKUP($C31,工时汇总!$B$2:$AH$2694,13,0)&gt;10,10,IF(VLOOKUP($C31,工时汇总!$B$2:$AH$2694,13,0)&gt;=8,5,IF(VLOOKUP($C31,工时汇总!$B$2:$AH$2694,13,0)&lt;8,0))))</f>
        <v>10</v>
      </c>
      <c r="P31" s="12">
        <f ca="1">IF(VLOOKUP($C31,工时汇总!$B$2:$AH$2694,14,0)&gt;15,15,IF(VLOOKUP($C31,工时汇总!$B$2:$AH$2694,14,0)&gt;10,10,IF(VLOOKUP($C31,工时汇总!$B$2:$AH$2694,14,0)&gt;=8,5,IF(VLOOKUP($C31,工时汇总!$B$2:$AH$2694,14,0)&lt;8,0))))</f>
        <v>0</v>
      </c>
      <c r="Q31" s="12">
        <f ca="1">IF(VLOOKUP($C31,工时汇总!$B$2:$AH$2694,15,0)&gt;15,15,IF(VLOOKUP($C31,工时汇总!$B$2:$AH$2694,15,0)&gt;10,10,IF(VLOOKUP($C31,工时汇总!$B$2:$AH$2694,15,0)&gt;=8,5,IF(VLOOKUP($C31,工时汇总!$B$2:$AH$2694,15,0)&lt;8,0))))</f>
        <v>10</v>
      </c>
      <c r="R31" s="12">
        <f ca="1">IF(VLOOKUP($C31,工时汇总!$B$2:$AH$2694,16,0)&gt;15,15,IF(VLOOKUP($C31,工时汇总!$B$2:$AH$2694,16,0)&gt;10,10,IF(VLOOKUP($C31,工时汇总!$B$2:$AH$2694,16,0)&gt;=8,5,IF(VLOOKUP($C31,工时汇总!$B$2:$AH$2694,16,0)&lt;8,0))))</f>
        <v>10</v>
      </c>
      <c r="S31" s="12">
        <f ca="1">IF(VLOOKUP($C31,工时汇总!$B$2:$AH$2694,17,0)&gt;15,15,IF(VLOOKUP($C31,工时汇总!$B$2:$AH$2694,17,0)&gt;10,10,IF(VLOOKUP($C31,工时汇总!$B$2:$AH$2694,17,0)&gt;=8,5,IF(VLOOKUP($C31,工时汇总!$B$2:$AH$2694,17,0)&lt;8,0))))</f>
        <v>10</v>
      </c>
      <c r="T31" s="12">
        <f ca="1">IF(VLOOKUP($C31,工时汇总!$B$2:$AH$2694,18,0)&gt;15,15,IF(VLOOKUP($C31,工时汇总!$B$2:$AH$2694,18,0)&gt;10,10,IF(VLOOKUP($C31,工时汇总!$B$2:$AH$2694,18,0)&gt;=8,5,IF(VLOOKUP($C31,工时汇总!$B$2:$AH$2694,18,0)&lt;8,0))))</f>
        <v>10</v>
      </c>
      <c r="U31" s="12">
        <f ca="1">IF(VLOOKUP($C31,工时汇总!$B$2:$AH$2694,19,0)&gt;15,15,IF(VLOOKUP($C31,工时汇总!$B$2:$AH$2694,19,0)&gt;10,10,IF(VLOOKUP($C31,工时汇总!$B$2:$AH$2694,19,0)&gt;=8,5,IF(VLOOKUP($C31,工时汇总!$B$2:$AH$2694,19,0)&lt;8,0))))</f>
        <v>5</v>
      </c>
      <c r="V31" s="12">
        <f ca="1">IF(VLOOKUP($C31,工时汇总!$B$2:$AH$2694,20,0)&gt;15,15,IF(VLOOKUP($C31,工时汇总!$B$2:$AH$2694,20,0)&gt;10,10,IF(VLOOKUP($C31,工时汇总!$B$2:$AH$2694,20,0)&gt;=8,5,IF(VLOOKUP($C31,工时汇总!$B$2:$AH$2694,20,0)&lt;8,0))))</f>
        <v>0</v>
      </c>
      <c r="W31" s="12">
        <f ca="1">IF(VLOOKUP($C31,工时汇总!$B$2:$AH$2694,21,0)&gt;15,15,IF(VLOOKUP($C31,工时汇总!$B$2:$AH$2694,21,0)&gt;10,10,IF(VLOOKUP($C31,工时汇总!$B$2:$AH$2694,21,0)&gt;=8,5,IF(VLOOKUP($C31,工时汇总!$B$2:$AH$2694,21,0)&lt;8,0))))</f>
        <v>5</v>
      </c>
      <c r="X31" s="12">
        <f ca="1">IF(VLOOKUP($C31,工时汇总!$B$2:$AH$2694,22,0)&gt;15,15,IF(VLOOKUP($C31,工时汇总!$B$2:$AH$2694,22,0)&gt;10,10,IF(VLOOKUP($C31,工时汇总!$B$2:$AH$2694,22,0)&gt;=8,5,IF(VLOOKUP($C31,工时汇总!$B$2:$AH$2694,22,0)&lt;8,0))))</f>
        <v>10</v>
      </c>
      <c r="Y31" s="12">
        <f ca="1">IF(VLOOKUP($C31,工时汇总!$B$2:$AH$2694,23,0)&gt;15,15,IF(VLOOKUP($C31,工时汇总!$B$2:$AH$2694,23,0)&gt;10,10,IF(VLOOKUP($C31,工时汇总!$B$2:$AH$2694,23,0)&gt;=8,5,IF(VLOOKUP($C31,工时汇总!$B$2:$AH$2694,23,0)&lt;8,0))))</f>
        <v>10</v>
      </c>
      <c r="Z31" s="12">
        <f ca="1">IF(VLOOKUP($C31,工时汇总!$B$2:$AH$2694,24,0)&gt;15,15,IF(VLOOKUP($C31,工时汇总!$B$2:$AH$2694,24,0)&gt;10,10,IF(VLOOKUP($C31,工时汇总!$B$2:$AH$2694,24,0)&gt;=8,5,IF(VLOOKUP($C31,工时汇总!$B$2:$AH$2694,24,0)&lt;8,0))))</f>
        <v>10</v>
      </c>
      <c r="AA31" s="12">
        <f ca="1">IF(VLOOKUP($C31,工时汇总!$B$2:$AH$2694,25,0)&gt;15,15,IF(VLOOKUP($C31,工时汇总!$B$2:$AH$2694,25,0)&gt;10,10,IF(VLOOKUP($C31,工时汇总!$B$2:$AH$2694,25,0)&gt;=8,5,IF(VLOOKUP($C31,工时汇总!$B$2:$AH$2694,25,0)&lt;8,0))))</f>
        <v>10</v>
      </c>
      <c r="AB31" s="12">
        <f ca="1">IF(VLOOKUP($C31,工时汇总!$B$2:$AH$2694,26,0)&gt;15,15,IF(VLOOKUP($C31,工时汇总!$B$2:$AH$2694,26,0)&gt;10,10,IF(VLOOKUP($C31,工时汇总!$B$2:$AH$2694,26,0)&gt;=8,5,IF(VLOOKUP($C31,工时汇总!$B$2:$AH$2694,26,0)&lt;8,0))))</f>
        <v>10</v>
      </c>
      <c r="AC31" s="12">
        <f ca="1">IF(VLOOKUP($C31,工时汇总!$B$2:$AH$2694,27,0)&gt;15,15,IF(VLOOKUP($C31,工时汇总!$B$2:$AH$2694,27,0)&gt;10,10,IF(VLOOKUP($C31,工时汇总!$B$2:$AH$2694,27,0)&gt;=8,5,IF(VLOOKUP($C31,工时汇总!$B$2:$AH$2694,27,0)&lt;8,0))))</f>
        <v>10</v>
      </c>
      <c r="AD31" s="12">
        <f ca="1">IF(VLOOKUP($C31,工时汇总!$B$2:$AH$2694,28,0)&gt;15,15,IF(VLOOKUP($C31,工时汇总!$B$2:$AH$2694,28,0)&gt;10,10,IF(VLOOKUP($C31,工时汇总!$B$2:$AH$2694,28,0)&gt;=8,5,IF(VLOOKUP($C31,工时汇总!$B$2:$AH$2694,28,0)&lt;8,0))))</f>
        <v>5</v>
      </c>
      <c r="AE31" s="12">
        <f ca="1">IF(VLOOKUP($C31,工时汇总!$B$2:$AH$2694,29,0)&gt;15,15,IF(VLOOKUP($C31,工时汇总!$B$2:$AH$2694,29,0)&gt;10,10,IF(VLOOKUP($C31,工时汇总!$B$2:$AH$2694,29,0)&gt;=8,5,IF(VLOOKUP($C31,工时汇总!$B$2:$AH$2694,29,0)&lt;8,0))))</f>
        <v>10</v>
      </c>
      <c r="AF31" s="12">
        <f ca="1">IF(VLOOKUP($C31,工时汇总!$B$2:$AH$2694,30,0)&gt;15,15,IF(VLOOKUP($C31,工时汇总!$B$2:$AH$2694,30,0)&gt;10,10,IF(VLOOKUP($C31,工时汇总!$B$2:$AH$2694,30,0)&gt;=8,5,IF(VLOOKUP($C31,工时汇总!$B$2:$AH$2694,30,0)&lt;8,0))))</f>
        <v>10</v>
      </c>
      <c r="AG31" s="12">
        <f ca="1">IF(VLOOKUP($C31,工时汇总!$B$2:$AH$2694,31,0)&gt;15,15,IF(VLOOKUP($C31,工时汇总!$B$2:$AH$2694,31,0)&gt;10,10,IF(VLOOKUP($C31,工时汇总!$B$2:$AH$2694,31,0)&gt;=8,5,IF(VLOOKUP($C31,工时汇总!$B$2:$AH$2694,31,0)&lt;8,0))))</f>
        <v>5</v>
      </c>
      <c r="AH31" s="12">
        <f ca="1">IF(VLOOKUP($C31,工时汇总!$B$2:$AH$2694,32,0)&gt;15,15,IF(VLOOKUP($C31,工时汇总!$B$2:$AH$2694,32,0)&gt;10,10,IF(VLOOKUP($C31,工时汇总!$B$2:$AH$2694,32,0)&gt;=8,5,IF(VLOOKUP($C31,工时汇总!$B$2:$AH$2694,32,0)&lt;8,0))))</f>
        <v>10</v>
      </c>
      <c r="AI31" s="12">
        <f ca="1">IF(VLOOKUP($C31,工时汇总!$B$2:$AH$2694,33,0)&gt;15,15,IF(VLOOKUP($C31,工时汇总!$B$2:$AH$2694,33,0)&gt;10,10,IF(VLOOKUP($C31,工时汇总!$B$2:$AH$2694,33,0)&gt;=8,5,IF(VLOOKUP($C31,工时汇总!$B$2:$AH$2694,33,0)&lt;8,0))))</f>
        <v>0</v>
      </c>
    </row>
    <row r="32" customHeight="1" spans="1:35">
      <c r="A32" s="42" t="s">
        <v>489</v>
      </c>
      <c r="B32" s="15" t="s">
        <v>492</v>
      </c>
      <c r="C32" s="14" t="s">
        <v>493</v>
      </c>
      <c r="D32" s="43">
        <f ca="1" t="shared" ref="D32:D33" si="4">SUM(E32:AI32)</f>
        <v>250</v>
      </c>
      <c r="E32" s="12">
        <f ca="1">IF(VLOOKUP($C32,工时汇总!$B$2:$AH$2694,3,0)&gt;15,15,IF(VLOOKUP($C32,工时汇总!$B$2:$AH$2694,3,0)&gt;10,10,IF(VLOOKUP($C32,工时汇总!$B$2:$AH$2694,3,0)&gt;=8,5,IF(VLOOKUP($C32,工时汇总!$B$2:$AH$2694,3,0)&lt;8,0))))</f>
        <v>10</v>
      </c>
      <c r="F32" s="12">
        <f ca="1">IF(VLOOKUP($C32,工时汇总!$B$2:$AH$2694,4,0)&gt;15,15,IF(VLOOKUP($C32,工时汇总!$B$2:$AH$2694,4,0)&gt;10,10,IF(VLOOKUP($C32,工时汇总!$B$2:$AH$2694,4,0)&gt;=8,5,IF(VLOOKUP($C32,工时汇总!$B$2:$AH$2694,4,0)&lt;8,0))))</f>
        <v>10</v>
      </c>
      <c r="G32" s="12">
        <f ca="1">IF(VLOOKUP($C32,工时汇总!$B$2:$AH$2694,5,0)&gt;15,15,IF(VLOOKUP($C32,工时汇总!$B$2:$AH$2694,5,0)&gt;10,10,IF(VLOOKUP($C32,工时汇总!$B$2:$AH$2694,5,0)&gt;=8,5,IF(VLOOKUP($C32,工时汇总!$B$2:$AH$2694,5,0)&lt;8,0))))</f>
        <v>10</v>
      </c>
      <c r="H32" s="12">
        <f ca="1">IF(VLOOKUP($C32,工时汇总!$B$2:$AH$2694,6,0)&gt;15,15,IF(VLOOKUP($C32,工时汇总!$B$2:$AH$2694,6,0)&gt;10,10,IF(VLOOKUP($C32,工时汇总!$B$2:$AH$2694,6,0)&gt;=8,5,IF(VLOOKUP($C32,工时汇总!$B$2:$AH$2694,6,0)&lt;8,0))))</f>
        <v>5</v>
      </c>
      <c r="I32" s="12">
        <f ca="1">IF(VLOOKUP($C32,工时汇总!$B$2:$AH$2694,7,0)&gt;15,15,IF(VLOOKUP($C32,工时汇总!$B$2:$AH$2694,7,0)&gt;10,10,IF(VLOOKUP($C32,工时汇总!$B$2:$AH$2694,7,0)&gt;=8,5,IF(VLOOKUP($C32,工时汇总!$B$2:$AH$2694,7,0)&lt;8,0))))</f>
        <v>5</v>
      </c>
      <c r="J32" s="12">
        <f ca="1">IF(VLOOKUP($C32,工时汇总!$B$2:$AH$2694,8,0)&gt;15,15,IF(VLOOKUP($C32,工时汇总!$B$2:$AH$2694,8,0)&gt;10,10,IF(VLOOKUP($C32,工时汇总!$B$2:$AH$2694,8,0)&gt;=8,5,IF(VLOOKUP($C32,工时汇总!$B$2:$AH$2694,8,0)&lt;8,0))))</f>
        <v>10</v>
      </c>
      <c r="K32" s="12">
        <f ca="1">IF(VLOOKUP($C32,工时汇总!$B$2:$AH$2694,9,0)&gt;15,15,IF(VLOOKUP($C32,工时汇总!$B$2:$AH$2694,9,0)&gt;10,10,IF(VLOOKUP($C32,工时汇总!$B$2:$AH$2694,9,0)&gt;=8,5,IF(VLOOKUP($C32,工时汇总!$B$2:$AH$2694,9,0)&lt;8,0))))</f>
        <v>5</v>
      </c>
      <c r="L32" s="12">
        <f ca="1">IF(VLOOKUP($C32,工时汇总!$B$2:$AH$2694,10,0)&gt;15,15,IF(VLOOKUP($C32,工时汇总!$B$2:$AH$2694,10,0)&gt;10,10,IF(VLOOKUP($C32,工时汇总!$B$2:$AH$2694,10,0)&gt;=8,5,IF(VLOOKUP($C32,工时汇总!$B$2:$AH$2694,10,0)&lt;8,0))))</f>
        <v>5</v>
      </c>
      <c r="M32" s="12">
        <f ca="1">IF(VLOOKUP($C32,工时汇总!$B$2:$AH$2694,11,0)&gt;15,15,IF(VLOOKUP($C32,工时汇总!$B$2:$AH$2694,11,0)&gt;10,10,IF(VLOOKUP($C32,工时汇总!$B$2:$AH$2694,11,0)&gt;=8,5,IF(VLOOKUP($C32,工时汇总!$B$2:$AH$2694,11,0)&lt;8,0))))</f>
        <v>10</v>
      </c>
      <c r="N32" s="12">
        <f ca="1">IF(VLOOKUP($C32,工时汇总!$B$2:$AH$2694,12,0)&gt;15,15,IF(VLOOKUP($C32,工时汇总!$B$2:$AH$2694,12,0)&gt;10,10,IF(VLOOKUP($C32,工时汇总!$B$2:$AH$2694,12,0)&gt;=8,5,IF(VLOOKUP($C32,工时汇总!$B$2:$AH$2694,12,0)&lt;8,0))))</f>
        <v>10</v>
      </c>
      <c r="O32" s="12">
        <f ca="1">IF(VLOOKUP($C32,工时汇总!$B$2:$AH$2694,13,0)&gt;15,15,IF(VLOOKUP($C32,工时汇总!$B$2:$AH$2694,13,0)&gt;10,10,IF(VLOOKUP($C32,工时汇总!$B$2:$AH$2694,13,0)&gt;=8,5,IF(VLOOKUP($C32,工时汇总!$B$2:$AH$2694,13,0)&lt;8,0))))</f>
        <v>10</v>
      </c>
      <c r="P32" s="12">
        <f ca="1">IF(VLOOKUP($C32,工时汇总!$B$2:$AH$2694,14,0)&gt;15,15,IF(VLOOKUP($C32,工时汇总!$B$2:$AH$2694,14,0)&gt;10,10,IF(VLOOKUP($C32,工时汇总!$B$2:$AH$2694,14,0)&gt;=8,5,IF(VLOOKUP($C32,工时汇总!$B$2:$AH$2694,14,0)&lt;8,0))))</f>
        <v>0</v>
      </c>
      <c r="Q32" s="12">
        <f ca="1">IF(VLOOKUP($C32,工时汇总!$B$2:$AH$2694,15,0)&gt;15,15,IF(VLOOKUP($C32,工时汇总!$B$2:$AH$2694,15,0)&gt;10,10,IF(VLOOKUP($C32,工时汇总!$B$2:$AH$2694,15,0)&gt;=8,5,IF(VLOOKUP($C32,工时汇总!$B$2:$AH$2694,15,0)&lt;8,0))))</f>
        <v>10</v>
      </c>
      <c r="R32" s="12">
        <f ca="1">IF(VLOOKUP($C32,工时汇总!$B$2:$AH$2694,16,0)&gt;15,15,IF(VLOOKUP($C32,工时汇总!$B$2:$AH$2694,16,0)&gt;10,10,IF(VLOOKUP($C32,工时汇总!$B$2:$AH$2694,16,0)&gt;=8,5,IF(VLOOKUP($C32,工时汇总!$B$2:$AH$2694,16,0)&lt;8,0))))</f>
        <v>10</v>
      </c>
      <c r="S32" s="12">
        <f ca="1">IF(VLOOKUP($C32,工时汇总!$B$2:$AH$2694,17,0)&gt;15,15,IF(VLOOKUP($C32,工时汇总!$B$2:$AH$2694,17,0)&gt;10,10,IF(VLOOKUP($C32,工时汇总!$B$2:$AH$2694,17,0)&gt;=8,5,IF(VLOOKUP($C32,工时汇总!$B$2:$AH$2694,17,0)&lt;8,0))))</f>
        <v>10</v>
      </c>
      <c r="T32" s="12">
        <f ca="1">IF(VLOOKUP($C32,工时汇总!$B$2:$AH$2694,18,0)&gt;15,15,IF(VLOOKUP($C32,工时汇总!$B$2:$AH$2694,18,0)&gt;10,10,IF(VLOOKUP($C32,工时汇总!$B$2:$AH$2694,18,0)&gt;=8,5,IF(VLOOKUP($C32,工时汇总!$B$2:$AH$2694,18,0)&lt;8,0))))</f>
        <v>10</v>
      </c>
      <c r="U32" s="12">
        <f ca="1">IF(VLOOKUP($C32,工时汇总!$B$2:$AH$2694,19,0)&gt;15,15,IF(VLOOKUP($C32,工时汇总!$B$2:$AH$2694,19,0)&gt;10,10,IF(VLOOKUP($C32,工时汇总!$B$2:$AH$2694,19,0)&gt;=8,5,IF(VLOOKUP($C32,工时汇总!$B$2:$AH$2694,19,0)&lt;8,0))))</f>
        <v>10</v>
      </c>
      <c r="V32" s="12">
        <f ca="1">IF(VLOOKUP($C32,工时汇总!$B$2:$AH$2694,20,0)&gt;15,15,IF(VLOOKUP($C32,工时汇总!$B$2:$AH$2694,20,0)&gt;10,10,IF(VLOOKUP($C32,工时汇总!$B$2:$AH$2694,20,0)&gt;=8,5,IF(VLOOKUP($C32,工时汇总!$B$2:$AH$2694,20,0)&lt;8,0))))</f>
        <v>5</v>
      </c>
      <c r="W32" s="12">
        <f ca="1">IF(VLOOKUP($C32,工时汇总!$B$2:$AH$2694,21,0)&gt;15,15,IF(VLOOKUP($C32,工时汇总!$B$2:$AH$2694,21,0)&gt;10,10,IF(VLOOKUP($C32,工时汇总!$B$2:$AH$2694,21,0)&gt;=8,5,IF(VLOOKUP($C32,工时汇总!$B$2:$AH$2694,21,0)&lt;8,0))))</f>
        <v>0</v>
      </c>
      <c r="X32" s="12">
        <f ca="1">IF(VLOOKUP($C32,工时汇总!$B$2:$AH$2694,22,0)&gt;15,15,IF(VLOOKUP($C32,工时汇总!$B$2:$AH$2694,22,0)&gt;10,10,IF(VLOOKUP($C32,工时汇总!$B$2:$AH$2694,22,0)&gt;=8,5,IF(VLOOKUP($C32,工时汇总!$B$2:$AH$2694,22,0)&lt;8,0))))</f>
        <v>10</v>
      </c>
      <c r="Y32" s="12">
        <f ca="1">IF(VLOOKUP($C32,工时汇总!$B$2:$AH$2694,23,0)&gt;15,15,IF(VLOOKUP($C32,工时汇总!$B$2:$AH$2694,23,0)&gt;10,10,IF(VLOOKUP($C32,工时汇总!$B$2:$AH$2694,23,0)&gt;=8,5,IF(VLOOKUP($C32,工时汇总!$B$2:$AH$2694,23,0)&lt;8,0))))</f>
        <v>10</v>
      </c>
      <c r="Z32" s="12">
        <f ca="1">IF(VLOOKUP($C32,工时汇总!$B$2:$AH$2694,24,0)&gt;15,15,IF(VLOOKUP($C32,工时汇总!$B$2:$AH$2694,24,0)&gt;10,10,IF(VLOOKUP($C32,工时汇总!$B$2:$AH$2694,24,0)&gt;=8,5,IF(VLOOKUP($C32,工时汇总!$B$2:$AH$2694,24,0)&lt;8,0))))</f>
        <v>10</v>
      </c>
      <c r="AA32" s="12">
        <f ca="1">IF(VLOOKUP($C32,工时汇总!$B$2:$AH$2694,25,0)&gt;15,15,IF(VLOOKUP($C32,工时汇总!$B$2:$AH$2694,25,0)&gt;10,10,IF(VLOOKUP($C32,工时汇总!$B$2:$AH$2694,25,0)&gt;=8,5,IF(VLOOKUP($C32,工时汇总!$B$2:$AH$2694,25,0)&lt;8,0))))</f>
        <v>10</v>
      </c>
      <c r="AB32" s="12">
        <f ca="1">IF(VLOOKUP($C32,工时汇总!$B$2:$AH$2694,26,0)&gt;15,15,IF(VLOOKUP($C32,工时汇总!$B$2:$AH$2694,26,0)&gt;10,10,IF(VLOOKUP($C32,工时汇总!$B$2:$AH$2694,26,0)&gt;=8,5,IF(VLOOKUP($C32,工时汇总!$B$2:$AH$2694,26,0)&lt;8,0))))</f>
        <v>10</v>
      </c>
      <c r="AC32" s="12">
        <f ca="1">IF(VLOOKUP($C32,工时汇总!$B$2:$AH$2694,27,0)&gt;15,15,IF(VLOOKUP($C32,工时汇总!$B$2:$AH$2694,27,0)&gt;10,10,IF(VLOOKUP($C32,工时汇总!$B$2:$AH$2694,27,0)&gt;=8,5,IF(VLOOKUP($C32,工时汇总!$B$2:$AH$2694,27,0)&lt;8,0))))</f>
        <v>10</v>
      </c>
      <c r="AD32" s="12">
        <f ca="1">IF(VLOOKUP($C32,工时汇总!$B$2:$AH$2694,28,0)&gt;15,15,IF(VLOOKUP($C32,工时汇总!$B$2:$AH$2694,28,0)&gt;10,10,IF(VLOOKUP($C32,工时汇总!$B$2:$AH$2694,28,0)&gt;=8,5,IF(VLOOKUP($C32,工时汇总!$B$2:$AH$2694,28,0)&lt;8,0))))</f>
        <v>5</v>
      </c>
      <c r="AE32" s="12">
        <f ca="1">IF(VLOOKUP($C32,工时汇总!$B$2:$AH$2694,29,0)&gt;15,15,IF(VLOOKUP($C32,工时汇总!$B$2:$AH$2694,29,0)&gt;10,10,IF(VLOOKUP($C32,工时汇总!$B$2:$AH$2694,29,0)&gt;=8,5,IF(VLOOKUP($C32,工时汇总!$B$2:$AH$2694,29,0)&lt;8,0))))</f>
        <v>10</v>
      </c>
      <c r="AF32" s="12">
        <f ca="1">IF(VLOOKUP($C32,工时汇总!$B$2:$AH$2694,30,0)&gt;15,15,IF(VLOOKUP($C32,工时汇总!$B$2:$AH$2694,30,0)&gt;10,10,IF(VLOOKUP($C32,工时汇总!$B$2:$AH$2694,30,0)&gt;=8,5,IF(VLOOKUP($C32,工时汇总!$B$2:$AH$2694,30,0)&lt;8,0))))</f>
        <v>10</v>
      </c>
      <c r="AG32" s="12">
        <f ca="1">IF(VLOOKUP($C32,工时汇总!$B$2:$AH$2694,31,0)&gt;15,15,IF(VLOOKUP($C32,工时汇总!$B$2:$AH$2694,31,0)&gt;10,10,IF(VLOOKUP($C32,工时汇总!$B$2:$AH$2694,31,0)&gt;=8,5,IF(VLOOKUP($C32,工时汇总!$B$2:$AH$2694,31,0)&lt;8,0))))</f>
        <v>10</v>
      </c>
      <c r="AH32" s="12">
        <f ca="1">IF(VLOOKUP($C32,工时汇总!$B$2:$AH$2694,32,0)&gt;15,15,IF(VLOOKUP($C32,工时汇总!$B$2:$AH$2694,32,0)&gt;10,10,IF(VLOOKUP($C32,工时汇总!$B$2:$AH$2694,32,0)&gt;=8,5,IF(VLOOKUP($C32,工时汇总!$B$2:$AH$2694,32,0)&lt;8,0))))</f>
        <v>10</v>
      </c>
      <c r="AI32" s="12">
        <f ca="1">IF(VLOOKUP($C32,工时汇总!$B$2:$AH$2694,33,0)&gt;15,15,IF(VLOOKUP($C32,工时汇总!$B$2:$AH$2694,33,0)&gt;10,10,IF(VLOOKUP($C32,工时汇总!$B$2:$AH$2694,33,0)&gt;=8,5,IF(VLOOKUP($C32,工时汇总!$B$2:$AH$2694,33,0)&lt;8,0))))</f>
        <v>0</v>
      </c>
    </row>
    <row r="33" customHeight="1" spans="1:35">
      <c r="A33" s="42" t="s">
        <v>489</v>
      </c>
      <c r="B33" s="15" t="s">
        <v>494</v>
      </c>
      <c r="C33" s="14" t="s">
        <v>495</v>
      </c>
      <c r="D33" s="43">
        <f ca="1" t="shared" si="4"/>
        <v>255</v>
      </c>
      <c r="E33" s="12">
        <f ca="1">IF(VLOOKUP($C33,工时汇总!$B$2:$AH$2694,3,0)&gt;15,15,IF(VLOOKUP($C33,工时汇总!$B$2:$AH$2694,3,0)&gt;10,10,IF(VLOOKUP($C33,工时汇总!$B$2:$AH$2694,3,0)&gt;=8,5,IF(VLOOKUP($C33,工时汇总!$B$2:$AH$2694,3,0)&lt;8,0))))</f>
        <v>10</v>
      </c>
      <c r="F33" s="12">
        <f ca="1">IF(VLOOKUP($C33,工时汇总!$B$2:$AH$2694,4,0)&gt;15,15,IF(VLOOKUP($C33,工时汇总!$B$2:$AH$2694,4,0)&gt;10,10,IF(VLOOKUP($C33,工时汇总!$B$2:$AH$2694,4,0)&gt;=8,5,IF(VLOOKUP($C33,工时汇总!$B$2:$AH$2694,4,0)&lt;8,0))))</f>
        <v>10</v>
      </c>
      <c r="G33" s="12">
        <f ca="1">IF(VLOOKUP($C33,工时汇总!$B$2:$AH$2694,5,0)&gt;15,15,IF(VLOOKUP($C33,工时汇总!$B$2:$AH$2694,5,0)&gt;10,10,IF(VLOOKUP($C33,工时汇总!$B$2:$AH$2694,5,0)&gt;=8,5,IF(VLOOKUP($C33,工时汇总!$B$2:$AH$2694,5,0)&lt;8,0))))</f>
        <v>10</v>
      </c>
      <c r="H33" s="12">
        <f ca="1">IF(VLOOKUP($C33,工时汇总!$B$2:$AH$2694,6,0)&gt;15,15,IF(VLOOKUP($C33,工时汇总!$B$2:$AH$2694,6,0)&gt;10,10,IF(VLOOKUP($C33,工时汇总!$B$2:$AH$2694,6,0)&gt;=8,5,IF(VLOOKUP($C33,工时汇总!$B$2:$AH$2694,6,0)&lt;8,0))))</f>
        <v>10</v>
      </c>
      <c r="I33" s="12">
        <f ca="1">IF(VLOOKUP($C33,工时汇总!$B$2:$AH$2694,7,0)&gt;15,15,IF(VLOOKUP($C33,工时汇总!$B$2:$AH$2694,7,0)&gt;10,10,IF(VLOOKUP($C33,工时汇总!$B$2:$AH$2694,7,0)&gt;=8,5,IF(VLOOKUP($C33,工时汇总!$B$2:$AH$2694,7,0)&lt;8,0))))</f>
        <v>5</v>
      </c>
      <c r="J33" s="12">
        <f ca="1">IF(VLOOKUP($C33,工时汇总!$B$2:$AH$2694,8,0)&gt;15,15,IF(VLOOKUP($C33,工时汇总!$B$2:$AH$2694,8,0)&gt;10,10,IF(VLOOKUP($C33,工时汇总!$B$2:$AH$2694,8,0)&gt;=8,5,IF(VLOOKUP($C33,工时汇总!$B$2:$AH$2694,8,0)&lt;8,0))))</f>
        <v>10</v>
      </c>
      <c r="K33" s="12">
        <f ca="1">IF(VLOOKUP($C33,工时汇总!$B$2:$AH$2694,9,0)&gt;15,15,IF(VLOOKUP($C33,工时汇总!$B$2:$AH$2694,9,0)&gt;10,10,IF(VLOOKUP($C33,工时汇总!$B$2:$AH$2694,9,0)&gt;=8,5,IF(VLOOKUP($C33,工时汇总!$B$2:$AH$2694,9,0)&lt;8,0))))</f>
        <v>5</v>
      </c>
      <c r="L33" s="12">
        <f ca="1">IF(VLOOKUP($C33,工时汇总!$B$2:$AH$2694,10,0)&gt;15,15,IF(VLOOKUP($C33,工时汇总!$B$2:$AH$2694,10,0)&gt;10,10,IF(VLOOKUP($C33,工时汇总!$B$2:$AH$2694,10,0)&gt;=8,5,IF(VLOOKUP($C33,工时汇总!$B$2:$AH$2694,10,0)&lt;8,0))))</f>
        <v>5</v>
      </c>
      <c r="M33" s="12">
        <f ca="1">IF(VLOOKUP($C33,工时汇总!$B$2:$AH$2694,11,0)&gt;15,15,IF(VLOOKUP($C33,工时汇总!$B$2:$AH$2694,11,0)&gt;10,10,IF(VLOOKUP($C33,工时汇总!$B$2:$AH$2694,11,0)&gt;=8,5,IF(VLOOKUP($C33,工时汇总!$B$2:$AH$2694,11,0)&lt;8,0))))</f>
        <v>10</v>
      </c>
      <c r="N33" s="12">
        <f ca="1">IF(VLOOKUP($C33,工时汇总!$B$2:$AH$2694,12,0)&gt;15,15,IF(VLOOKUP($C33,工时汇总!$B$2:$AH$2694,12,0)&gt;10,10,IF(VLOOKUP($C33,工时汇总!$B$2:$AH$2694,12,0)&gt;=8,5,IF(VLOOKUP($C33,工时汇总!$B$2:$AH$2694,12,0)&lt;8,0))))</f>
        <v>10</v>
      </c>
      <c r="O33" s="12">
        <f ca="1">IF(VLOOKUP($C33,工时汇总!$B$2:$AH$2694,13,0)&gt;15,15,IF(VLOOKUP($C33,工时汇总!$B$2:$AH$2694,13,0)&gt;10,10,IF(VLOOKUP($C33,工时汇总!$B$2:$AH$2694,13,0)&gt;=8,5,IF(VLOOKUP($C33,工时汇总!$B$2:$AH$2694,13,0)&lt;8,0))))</f>
        <v>10</v>
      </c>
      <c r="P33" s="12">
        <f ca="1">IF(VLOOKUP($C33,工时汇总!$B$2:$AH$2694,14,0)&gt;15,15,IF(VLOOKUP($C33,工时汇总!$B$2:$AH$2694,14,0)&gt;10,10,IF(VLOOKUP($C33,工时汇总!$B$2:$AH$2694,14,0)&gt;=8,5,IF(VLOOKUP($C33,工时汇总!$B$2:$AH$2694,14,0)&lt;8,0))))</f>
        <v>0</v>
      </c>
      <c r="Q33" s="12">
        <f ca="1">IF(VLOOKUP($C33,工时汇总!$B$2:$AH$2694,15,0)&gt;15,15,IF(VLOOKUP($C33,工时汇总!$B$2:$AH$2694,15,0)&gt;10,10,IF(VLOOKUP($C33,工时汇总!$B$2:$AH$2694,15,0)&gt;=8,5,IF(VLOOKUP($C33,工时汇总!$B$2:$AH$2694,15,0)&lt;8,0))))</f>
        <v>10</v>
      </c>
      <c r="R33" s="12">
        <f ca="1">IF(VLOOKUP($C33,工时汇总!$B$2:$AH$2694,16,0)&gt;15,15,IF(VLOOKUP($C33,工时汇总!$B$2:$AH$2694,16,0)&gt;10,10,IF(VLOOKUP($C33,工时汇总!$B$2:$AH$2694,16,0)&gt;=8,5,IF(VLOOKUP($C33,工时汇总!$B$2:$AH$2694,16,0)&lt;8,0))))</f>
        <v>10</v>
      </c>
      <c r="S33" s="12">
        <f ca="1">IF(VLOOKUP($C33,工时汇总!$B$2:$AH$2694,17,0)&gt;15,15,IF(VLOOKUP($C33,工时汇总!$B$2:$AH$2694,17,0)&gt;10,10,IF(VLOOKUP($C33,工时汇总!$B$2:$AH$2694,17,0)&gt;=8,5,IF(VLOOKUP($C33,工时汇总!$B$2:$AH$2694,17,0)&lt;8,0))))</f>
        <v>10</v>
      </c>
      <c r="T33" s="12">
        <f ca="1">IF(VLOOKUP($C33,工时汇总!$B$2:$AH$2694,18,0)&gt;15,15,IF(VLOOKUP($C33,工时汇总!$B$2:$AH$2694,18,0)&gt;10,10,IF(VLOOKUP($C33,工时汇总!$B$2:$AH$2694,18,0)&gt;=8,5,IF(VLOOKUP($C33,工时汇总!$B$2:$AH$2694,18,0)&lt;8,0))))</f>
        <v>10</v>
      </c>
      <c r="U33" s="12">
        <f ca="1">IF(VLOOKUP($C33,工时汇总!$B$2:$AH$2694,19,0)&gt;15,15,IF(VLOOKUP($C33,工时汇总!$B$2:$AH$2694,19,0)&gt;10,10,IF(VLOOKUP($C33,工时汇总!$B$2:$AH$2694,19,0)&gt;=8,5,IF(VLOOKUP($C33,工时汇总!$B$2:$AH$2694,19,0)&lt;8,0))))</f>
        <v>10</v>
      </c>
      <c r="V33" s="12">
        <f ca="1">IF(VLOOKUP($C33,工时汇总!$B$2:$AH$2694,20,0)&gt;15,15,IF(VLOOKUP($C33,工时汇总!$B$2:$AH$2694,20,0)&gt;10,10,IF(VLOOKUP($C33,工时汇总!$B$2:$AH$2694,20,0)&gt;=8,5,IF(VLOOKUP($C33,工时汇总!$B$2:$AH$2694,20,0)&lt;8,0))))</f>
        <v>5</v>
      </c>
      <c r="W33" s="12">
        <f ca="1">IF(VLOOKUP($C33,工时汇总!$B$2:$AH$2694,21,0)&gt;15,15,IF(VLOOKUP($C33,工时汇总!$B$2:$AH$2694,21,0)&gt;10,10,IF(VLOOKUP($C33,工时汇总!$B$2:$AH$2694,21,0)&gt;=8,5,IF(VLOOKUP($C33,工时汇总!$B$2:$AH$2694,21,0)&lt;8,0))))</f>
        <v>0</v>
      </c>
      <c r="X33" s="12">
        <f ca="1">IF(VLOOKUP($C33,工时汇总!$B$2:$AH$2694,22,0)&gt;15,15,IF(VLOOKUP($C33,工时汇总!$B$2:$AH$2694,22,0)&gt;10,10,IF(VLOOKUP($C33,工时汇总!$B$2:$AH$2694,22,0)&gt;=8,5,IF(VLOOKUP($C33,工时汇总!$B$2:$AH$2694,22,0)&lt;8,0))))</f>
        <v>10</v>
      </c>
      <c r="Y33" s="12">
        <f ca="1">IF(VLOOKUP($C33,工时汇总!$B$2:$AH$2694,23,0)&gt;15,15,IF(VLOOKUP($C33,工时汇总!$B$2:$AH$2694,23,0)&gt;10,10,IF(VLOOKUP($C33,工时汇总!$B$2:$AH$2694,23,0)&gt;=8,5,IF(VLOOKUP($C33,工时汇总!$B$2:$AH$2694,23,0)&lt;8,0))))</f>
        <v>10</v>
      </c>
      <c r="Z33" s="12">
        <f ca="1">IF(VLOOKUP($C33,工时汇总!$B$2:$AH$2694,24,0)&gt;15,15,IF(VLOOKUP($C33,工时汇总!$B$2:$AH$2694,24,0)&gt;10,10,IF(VLOOKUP($C33,工时汇总!$B$2:$AH$2694,24,0)&gt;=8,5,IF(VLOOKUP($C33,工时汇总!$B$2:$AH$2694,24,0)&lt;8,0))))</f>
        <v>10</v>
      </c>
      <c r="AA33" s="12">
        <f ca="1">IF(VLOOKUP($C33,工时汇总!$B$2:$AH$2694,25,0)&gt;15,15,IF(VLOOKUP($C33,工时汇总!$B$2:$AH$2694,25,0)&gt;10,10,IF(VLOOKUP($C33,工时汇总!$B$2:$AH$2694,25,0)&gt;=8,5,IF(VLOOKUP($C33,工时汇总!$B$2:$AH$2694,25,0)&lt;8,0))))</f>
        <v>10</v>
      </c>
      <c r="AB33" s="12">
        <f ca="1">IF(VLOOKUP($C33,工时汇总!$B$2:$AH$2694,26,0)&gt;15,15,IF(VLOOKUP($C33,工时汇总!$B$2:$AH$2694,26,0)&gt;10,10,IF(VLOOKUP($C33,工时汇总!$B$2:$AH$2694,26,0)&gt;=8,5,IF(VLOOKUP($C33,工时汇总!$B$2:$AH$2694,26,0)&lt;8,0))))</f>
        <v>10</v>
      </c>
      <c r="AC33" s="12">
        <f ca="1">IF(VLOOKUP($C33,工时汇总!$B$2:$AH$2694,27,0)&gt;15,15,IF(VLOOKUP($C33,工时汇总!$B$2:$AH$2694,27,0)&gt;10,10,IF(VLOOKUP($C33,工时汇总!$B$2:$AH$2694,27,0)&gt;=8,5,IF(VLOOKUP($C33,工时汇总!$B$2:$AH$2694,27,0)&lt;8,0))))</f>
        <v>10</v>
      </c>
      <c r="AD33" s="12">
        <f ca="1">IF(VLOOKUP($C33,工时汇总!$B$2:$AH$2694,28,0)&gt;15,15,IF(VLOOKUP($C33,工时汇总!$B$2:$AH$2694,28,0)&gt;10,10,IF(VLOOKUP($C33,工时汇总!$B$2:$AH$2694,28,0)&gt;=8,5,IF(VLOOKUP($C33,工时汇总!$B$2:$AH$2694,28,0)&lt;8,0))))</f>
        <v>5</v>
      </c>
      <c r="AE33" s="12">
        <f ca="1">IF(VLOOKUP($C33,工时汇总!$B$2:$AH$2694,29,0)&gt;15,15,IF(VLOOKUP($C33,工时汇总!$B$2:$AH$2694,29,0)&gt;10,10,IF(VLOOKUP($C33,工时汇总!$B$2:$AH$2694,29,0)&gt;=8,5,IF(VLOOKUP($C33,工时汇总!$B$2:$AH$2694,29,0)&lt;8,0))))</f>
        <v>10</v>
      </c>
      <c r="AF33" s="12">
        <f ca="1">IF(VLOOKUP($C33,工时汇总!$B$2:$AH$2694,30,0)&gt;15,15,IF(VLOOKUP($C33,工时汇总!$B$2:$AH$2694,30,0)&gt;10,10,IF(VLOOKUP($C33,工时汇总!$B$2:$AH$2694,30,0)&gt;=8,5,IF(VLOOKUP($C33,工时汇总!$B$2:$AH$2694,30,0)&lt;8,0))))</f>
        <v>10</v>
      </c>
      <c r="AG33" s="12">
        <f ca="1">IF(VLOOKUP($C33,工时汇总!$B$2:$AH$2694,31,0)&gt;15,15,IF(VLOOKUP($C33,工时汇总!$B$2:$AH$2694,31,0)&gt;10,10,IF(VLOOKUP($C33,工时汇总!$B$2:$AH$2694,31,0)&gt;=8,5,IF(VLOOKUP($C33,工时汇总!$B$2:$AH$2694,31,0)&lt;8,0))))</f>
        <v>10</v>
      </c>
      <c r="AH33" s="12">
        <f ca="1">IF(VLOOKUP($C33,工时汇总!$B$2:$AH$2694,32,0)&gt;15,15,IF(VLOOKUP($C33,工时汇总!$B$2:$AH$2694,32,0)&gt;10,10,IF(VLOOKUP($C33,工时汇总!$B$2:$AH$2694,32,0)&gt;=8,5,IF(VLOOKUP($C33,工时汇总!$B$2:$AH$2694,32,0)&lt;8,0))))</f>
        <v>10</v>
      </c>
      <c r="AI33" s="12">
        <f ca="1">IF(VLOOKUP($C33,工时汇总!$B$2:$AH$2694,33,0)&gt;15,15,IF(VLOOKUP($C33,工时汇总!$B$2:$AH$2694,33,0)&gt;10,10,IF(VLOOKUP($C33,工时汇总!$B$2:$AH$2694,33,0)&gt;=8,5,IF(VLOOKUP($C33,工时汇总!$B$2:$AH$2694,33,0)&lt;8,0))))</f>
        <v>0</v>
      </c>
    </row>
    <row r="34" customHeight="1" spans="1:35">
      <c r="A34" s="42" t="s">
        <v>489</v>
      </c>
      <c r="B34" s="15" t="s">
        <v>496</v>
      </c>
      <c r="C34" s="14" t="s">
        <v>497</v>
      </c>
      <c r="D34" s="43">
        <f ca="1" t="shared" ref="D34:D79" si="5">SUM(E34:AI34)</f>
        <v>260</v>
      </c>
      <c r="E34" s="12">
        <f ca="1">IF(VLOOKUP($C34,工时汇总!$B$2:$AH$2694,3,0)&gt;15,15,IF(VLOOKUP($C34,工时汇总!$B$2:$AH$2694,3,0)&gt;10,10,IF(VLOOKUP($C34,工时汇总!$B$2:$AH$2694,3,0)&gt;=8,5,IF(VLOOKUP($C34,工时汇总!$B$2:$AH$2694,3,0)&lt;8,0))))</f>
        <v>10</v>
      </c>
      <c r="F34" s="12">
        <f ca="1">IF(VLOOKUP($C34,工时汇总!$B$2:$AH$2694,4,0)&gt;15,15,IF(VLOOKUP($C34,工时汇总!$B$2:$AH$2694,4,0)&gt;10,10,IF(VLOOKUP($C34,工时汇总!$B$2:$AH$2694,4,0)&gt;=8,5,IF(VLOOKUP($C34,工时汇总!$B$2:$AH$2694,4,0)&lt;8,0))))</f>
        <v>10</v>
      </c>
      <c r="G34" s="12">
        <f ca="1">IF(VLOOKUP($C34,工时汇总!$B$2:$AH$2694,5,0)&gt;15,15,IF(VLOOKUP($C34,工时汇总!$B$2:$AH$2694,5,0)&gt;10,10,IF(VLOOKUP($C34,工时汇总!$B$2:$AH$2694,5,0)&gt;=8,5,IF(VLOOKUP($C34,工时汇总!$B$2:$AH$2694,5,0)&lt;8,0))))</f>
        <v>10</v>
      </c>
      <c r="H34" s="12">
        <f ca="1">IF(VLOOKUP($C34,工时汇总!$B$2:$AH$2694,6,0)&gt;15,15,IF(VLOOKUP($C34,工时汇总!$B$2:$AH$2694,6,0)&gt;10,10,IF(VLOOKUP($C34,工时汇总!$B$2:$AH$2694,6,0)&gt;=8,5,IF(VLOOKUP($C34,工时汇总!$B$2:$AH$2694,6,0)&lt;8,0))))</f>
        <v>5</v>
      </c>
      <c r="I34" s="12">
        <f ca="1">IF(VLOOKUP($C34,工时汇总!$B$2:$AH$2694,7,0)&gt;15,15,IF(VLOOKUP($C34,工时汇总!$B$2:$AH$2694,7,0)&gt;10,10,IF(VLOOKUP($C34,工时汇总!$B$2:$AH$2694,7,0)&gt;=8,5,IF(VLOOKUP($C34,工时汇总!$B$2:$AH$2694,7,0)&lt;8,0))))</f>
        <v>5</v>
      </c>
      <c r="J34" s="12">
        <f ca="1">IF(VLOOKUP($C34,工时汇总!$B$2:$AH$2694,8,0)&gt;15,15,IF(VLOOKUP($C34,工时汇总!$B$2:$AH$2694,8,0)&gt;10,10,IF(VLOOKUP($C34,工时汇总!$B$2:$AH$2694,8,0)&gt;=8,5,IF(VLOOKUP($C34,工时汇总!$B$2:$AH$2694,8,0)&lt;8,0))))</f>
        <v>10</v>
      </c>
      <c r="K34" s="12">
        <f ca="1">IF(VLOOKUP($C34,工时汇总!$B$2:$AH$2694,9,0)&gt;15,15,IF(VLOOKUP($C34,工时汇总!$B$2:$AH$2694,9,0)&gt;10,10,IF(VLOOKUP($C34,工时汇总!$B$2:$AH$2694,9,0)&gt;=8,5,IF(VLOOKUP($C34,工时汇总!$B$2:$AH$2694,9,0)&lt;8,0))))</f>
        <v>5</v>
      </c>
      <c r="L34" s="12">
        <f ca="1">IF(VLOOKUP($C34,工时汇总!$B$2:$AH$2694,10,0)&gt;15,15,IF(VLOOKUP($C34,工时汇总!$B$2:$AH$2694,10,0)&gt;10,10,IF(VLOOKUP($C34,工时汇总!$B$2:$AH$2694,10,0)&gt;=8,5,IF(VLOOKUP($C34,工时汇总!$B$2:$AH$2694,10,0)&lt;8,0))))</f>
        <v>5</v>
      </c>
      <c r="M34" s="12">
        <f ca="1">IF(VLOOKUP($C34,工时汇总!$B$2:$AH$2694,11,0)&gt;15,15,IF(VLOOKUP($C34,工时汇总!$B$2:$AH$2694,11,0)&gt;10,10,IF(VLOOKUP($C34,工时汇总!$B$2:$AH$2694,11,0)&gt;=8,5,IF(VLOOKUP($C34,工时汇总!$B$2:$AH$2694,11,0)&lt;8,0))))</f>
        <v>10</v>
      </c>
      <c r="N34" s="12">
        <f ca="1">IF(VLOOKUP($C34,工时汇总!$B$2:$AH$2694,12,0)&gt;15,15,IF(VLOOKUP($C34,工时汇总!$B$2:$AH$2694,12,0)&gt;10,10,IF(VLOOKUP($C34,工时汇总!$B$2:$AH$2694,12,0)&gt;=8,5,IF(VLOOKUP($C34,工时汇总!$B$2:$AH$2694,12,0)&lt;8,0))))</f>
        <v>10</v>
      </c>
      <c r="O34" s="12">
        <f ca="1">IF(VLOOKUP($C34,工时汇总!$B$2:$AH$2694,13,0)&gt;15,15,IF(VLOOKUP($C34,工时汇总!$B$2:$AH$2694,13,0)&gt;10,10,IF(VLOOKUP($C34,工时汇总!$B$2:$AH$2694,13,0)&gt;=8,5,IF(VLOOKUP($C34,工时汇总!$B$2:$AH$2694,13,0)&lt;8,0))))</f>
        <v>10</v>
      </c>
      <c r="P34" s="12">
        <f ca="1">IF(VLOOKUP($C34,工时汇总!$B$2:$AH$2694,14,0)&gt;15,15,IF(VLOOKUP($C34,工时汇总!$B$2:$AH$2694,14,0)&gt;10,10,IF(VLOOKUP($C34,工时汇总!$B$2:$AH$2694,14,0)&gt;=8,5,IF(VLOOKUP($C34,工时汇总!$B$2:$AH$2694,14,0)&lt;8,0))))</f>
        <v>10</v>
      </c>
      <c r="Q34" s="12">
        <f ca="1">IF(VLOOKUP($C34,工时汇总!$B$2:$AH$2694,15,0)&gt;15,15,IF(VLOOKUP($C34,工时汇总!$B$2:$AH$2694,15,0)&gt;10,10,IF(VLOOKUP($C34,工时汇总!$B$2:$AH$2694,15,0)&gt;=8,5,IF(VLOOKUP($C34,工时汇总!$B$2:$AH$2694,15,0)&lt;8,0))))</f>
        <v>10</v>
      </c>
      <c r="R34" s="12">
        <f ca="1">IF(VLOOKUP($C34,工时汇总!$B$2:$AH$2694,16,0)&gt;15,15,IF(VLOOKUP($C34,工时汇总!$B$2:$AH$2694,16,0)&gt;10,10,IF(VLOOKUP($C34,工时汇总!$B$2:$AH$2694,16,0)&gt;=8,5,IF(VLOOKUP($C34,工时汇总!$B$2:$AH$2694,16,0)&lt;8,0))))</f>
        <v>10</v>
      </c>
      <c r="S34" s="12">
        <f ca="1">IF(VLOOKUP($C34,工时汇总!$B$2:$AH$2694,17,0)&gt;15,15,IF(VLOOKUP($C34,工时汇总!$B$2:$AH$2694,17,0)&gt;10,10,IF(VLOOKUP($C34,工时汇总!$B$2:$AH$2694,17,0)&gt;=8,5,IF(VLOOKUP($C34,工时汇总!$B$2:$AH$2694,17,0)&lt;8,0))))</f>
        <v>10</v>
      </c>
      <c r="T34" s="12">
        <f ca="1">IF(VLOOKUP($C34,工时汇总!$B$2:$AH$2694,18,0)&gt;15,15,IF(VLOOKUP($C34,工时汇总!$B$2:$AH$2694,18,0)&gt;10,10,IF(VLOOKUP($C34,工时汇总!$B$2:$AH$2694,18,0)&gt;=8,5,IF(VLOOKUP($C34,工时汇总!$B$2:$AH$2694,18,0)&lt;8,0))))</f>
        <v>10</v>
      </c>
      <c r="U34" s="12">
        <f ca="1">IF(VLOOKUP($C34,工时汇总!$B$2:$AH$2694,19,0)&gt;15,15,IF(VLOOKUP($C34,工时汇总!$B$2:$AH$2694,19,0)&gt;10,10,IF(VLOOKUP($C34,工时汇总!$B$2:$AH$2694,19,0)&gt;=8,5,IF(VLOOKUP($C34,工时汇总!$B$2:$AH$2694,19,0)&lt;8,0))))</f>
        <v>10</v>
      </c>
      <c r="V34" s="12">
        <f ca="1">IF(VLOOKUP($C34,工时汇总!$B$2:$AH$2694,20,0)&gt;15,15,IF(VLOOKUP($C34,工时汇总!$B$2:$AH$2694,20,0)&gt;10,10,IF(VLOOKUP($C34,工时汇总!$B$2:$AH$2694,20,0)&gt;=8,5,IF(VLOOKUP($C34,工时汇总!$B$2:$AH$2694,20,0)&lt;8,0))))</f>
        <v>5</v>
      </c>
      <c r="W34" s="12">
        <f ca="1">IF(VLOOKUP($C34,工时汇总!$B$2:$AH$2694,21,0)&gt;15,15,IF(VLOOKUP($C34,工时汇总!$B$2:$AH$2694,21,0)&gt;10,10,IF(VLOOKUP($C34,工时汇总!$B$2:$AH$2694,21,0)&gt;=8,5,IF(VLOOKUP($C34,工时汇总!$B$2:$AH$2694,21,0)&lt;8,0))))</f>
        <v>0</v>
      </c>
      <c r="X34" s="12">
        <f ca="1">IF(VLOOKUP($C34,工时汇总!$B$2:$AH$2694,22,0)&gt;15,15,IF(VLOOKUP($C34,工时汇总!$B$2:$AH$2694,22,0)&gt;10,10,IF(VLOOKUP($C34,工时汇总!$B$2:$AH$2694,22,0)&gt;=8,5,IF(VLOOKUP($C34,工时汇总!$B$2:$AH$2694,22,0)&lt;8,0))))</f>
        <v>10</v>
      </c>
      <c r="Y34" s="12">
        <f ca="1">IF(VLOOKUP($C34,工时汇总!$B$2:$AH$2694,23,0)&gt;15,15,IF(VLOOKUP($C34,工时汇总!$B$2:$AH$2694,23,0)&gt;10,10,IF(VLOOKUP($C34,工时汇总!$B$2:$AH$2694,23,0)&gt;=8,5,IF(VLOOKUP($C34,工时汇总!$B$2:$AH$2694,23,0)&lt;8,0))))</f>
        <v>10</v>
      </c>
      <c r="Z34" s="12">
        <f ca="1">IF(VLOOKUP($C34,工时汇总!$B$2:$AH$2694,24,0)&gt;15,15,IF(VLOOKUP($C34,工时汇总!$B$2:$AH$2694,24,0)&gt;10,10,IF(VLOOKUP($C34,工时汇总!$B$2:$AH$2694,24,0)&gt;=8,5,IF(VLOOKUP($C34,工时汇总!$B$2:$AH$2694,24,0)&lt;8,0))))</f>
        <v>10</v>
      </c>
      <c r="AA34" s="12">
        <f ca="1">IF(VLOOKUP($C34,工时汇总!$B$2:$AH$2694,25,0)&gt;15,15,IF(VLOOKUP($C34,工时汇总!$B$2:$AH$2694,25,0)&gt;10,10,IF(VLOOKUP($C34,工时汇总!$B$2:$AH$2694,25,0)&gt;=8,5,IF(VLOOKUP($C34,工时汇总!$B$2:$AH$2694,25,0)&lt;8,0))))</f>
        <v>10</v>
      </c>
      <c r="AB34" s="12">
        <f ca="1">IF(VLOOKUP($C34,工时汇总!$B$2:$AH$2694,26,0)&gt;15,15,IF(VLOOKUP($C34,工时汇总!$B$2:$AH$2694,26,0)&gt;10,10,IF(VLOOKUP($C34,工时汇总!$B$2:$AH$2694,26,0)&gt;=8,5,IF(VLOOKUP($C34,工时汇总!$B$2:$AH$2694,26,0)&lt;8,0))))</f>
        <v>10</v>
      </c>
      <c r="AC34" s="12">
        <f ca="1">IF(VLOOKUP($C34,工时汇总!$B$2:$AH$2694,27,0)&gt;15,15,IF(VLOOKUP($C34,工时汇总!$B$2:$AH$2694,27,0)&gt;10,10,IF(VLOOKUP($C34,工时汇总!$B$2:$AH$2694,27,0)&gt;=8,5,IF(VLOOKUP($C34,工时汇总!$B$2:$AH$2694,27,0)&lt;8,0))))</f>
        <v>10</v>
      </c>
      <c r="AD34" s="12">
        <f ca="1">IF(VLOOKUP($C34,工时汇总!$B$2:$AH$2694,28,0)&gt;15,15,IF(VLOOKUP($C34,工时汇总!$B$2:$AH$2694,28,0)&gt;10,10,IF(VLOOKUP($C34,工时汇总!$B$2:$AH$2694,28,0)&gt;=8,5,IF(VLOOKUP($C34,工时汇总!$B$2:$AH$2694,28,0)&lt;8,0))))</f>
        <v>5</v>
      </c>
      <c r="AE34" s="12">
        <f ca="1">IF(VLOOKUP($C34,工时汇总!$B$2:$AH$2694,29,0)&gt;15,15,IF(VLOOKUP($C34,工时汇总!$B$2:$AH$2694,29,0)&gt;10,10,IF(VLOOKUP($C34,工时汇总!$B$2:$AH$2694,29,0)&gt;=8,5,IF(VLOOKUP($C34,工时汇总!$B$2:$AH$2694,29,0)&lt;8,0))))</f>
        <v>10</v>
      </c>
      <c r="AF34" s="12">
        <f ca="1">IF(VLOOKUP($C34,工时汇总!$B$2:$AH$2694,30,0)&gt;15,15,IF(VLOOKUP($C34,工时汇总!$B$2:$AH$2694,30,0)&gt;10,10,IF(VLOOKUP($C34,工时汇总!$B$2:$AH$2694,30,0)&gt;=8,5,IF(VLOOKUP($C34,工时汇总!$B$2:$AH$2694,30,0)&lt;8,0))))</f>
        <v>10</v>
      </c>
      <c r="AG34" s="12">
        <f ca="1">IF(VLOOKUP($C34,工时汇总!$B$2:$AH$2694,31,0)&gt;15,15,IF(VLOOKUP($C34,工时汇总!$B$2:$AH$2694,31,0)&gt;10,10,IF(VLOOKUP($C34,工时汇总!$B$2:$AH$2694,31,0)&gt;=8,5,IF(VLOOKUP($C34,工时汇总!$B$2:$AH$2694,31,0)&lt;8,0))))</f>
        <v>10</v>
      </c>
      <c r="AH34" s="12">
        <f ca="1">IF(VLOOKUP($C34,工时汇总!$B$2:$AH$2694,32,0)&gt;15,15,IF(VLOOKUP($C34,工时汇总!$B$2:$AH$2694,32,0)&gt;10,10,IF(VLOOKUP($C34,工时汇总!$B$2:$AH$2694,32,0)&gt;=8,5,IF(VLOOKUP($C34,工时汇总!$B$2:$AH$2694,32,0)&lt;8,0))))</f>
        <v>10</v>
      </c>
      <c r="AI34" s="12">
        <f ca="1">IF(VLOOKUP($C34,工时汇总!$B$2:$AH$2694,33,0)&gt;15,15,IF(VLOOKUP($C34,工时汇总!$B$2:$AH$2694,33,0)&gt;10,10,IF(VLOOKUP($C34,工时汇总!$B$2:$AH$2694,33,0)&gt;=8,5,IF(VLOOKUP($C34,工时汇总!$B$2:$AH$2694,33,0)&lt;8,0))))</f>
        <v>0</v>
      </c>
    </row>
    <row r="35" customHeight="1" spans="1:35">
      <c r="A35" s="42" t="s">
        <v>489</v>
      </c>
      <c r="B35" s="15" t="s">
        <v>498</v>
      </c>
      <c r="C35" s="14" t="s">
        <v>499</v>
      </c>
      <c r="D35" s="43">
        <f ca="1" t="shared" si="5"/>
        <v>240</v>
      </c>
      <c r="E35" s="12">
        <f ca="1">IF(VLOOKUP($C35,工时汇总!$B$2:$AH$2694,3,0)&gt;15,15,IF(VLOOKUP($C35,工时汇总!$B$2:$AH$2694,3,0)&gt;10,10,IF(VLOOKUP($C35,工时汇总!$B$2:$AH$2694,3,0)&gt;=8,5,IF(VLOOKUP($C35,工时汇总!$B$2:$AH$2694,3,0)&lt;8,0))))</f>
        <v>10</v>
      </c>
      <c r="F35" s="12">
        <f ca="1">IF(VLOOKUP($C35,工时汇总!$B$2:$AH$2694,4,0)&gt;15,15,IF(VLOOKUP($C35,工时汇总!$B$2:$AH$2694,4,0)&gt;10,10,IF(VLOOKUP($C35,工时汇总!$B$2:$AH$2694,4,0)&gt;=8,5,IF(VLOOKUP($C35,工时汇总!$B$2:$AH$2694,4,0)&lt;8,0))))</f>
        <v>10</v>
      </c>
      <c r="G35" s="12">
        <f ca="1">IF(VLOOKUP($C35,工时汇总!$B$2:$AH$2694,5,0)&gt;15,15,IF(VLOOKUP($C35,工时汇总!$B$2:$AH$2694,5,0)&gt;10,10,IF(VLOOKUP($C35,工时汇总!$B$2:$AH$2694,5,0)&gt;=8,5,IF(VLOOKUP($C35,工时汇总!$B$2:$AH$2694,5,0)&lt;8,0))))</f>
        <v>10</v>
      </c>
      <c r="H35" s="12">
        <f ca="1">IF(VLOOKUP($C35,工时汇总!$B$2:$AH$2694,6,0)&gt;15,15,IF(VLOOKUP($C35,工时汇总!$B$2:$AH$2694,6,0)&gt;10,10,IF(VLOOKUP($C35,工时汇总!$B$2:$AH$2694,6,0)&gt;=8,5,IF(VLOOKUP($C35,工时汇总!$B$2:$AH$2694,6,0)&lt;8,0))))</f>
        <v>5</v>
      </c>
      <c r="I35" s="12">
        <f ca="1">IF(VLOOKUP($C35,工时汇总!$B$2:$AH$2694,7,0)&gt;15,15,IF(VLOOKUP($C35,工时汇总!$B$2:$AH$2694,7,0)&gt;10,10,IF(VLOOKUP($C35,工时汇总!$B$2:$AH$2694,7,0)&gt;=8,5,IF(VLOOKUP($C35,工时汇总!$B$2:$AH$2694,7,0)&lt;8,0))))</f>
        <v>5</v>
      </c>
      <c r="J35" s="12">
        <f ca="1">IF(VLOOKUP($C35,工时汇总!$B$2:$AH$2694,8,0)&gt;15,15,IF(VLOOKUP($C35,工时汇总!$B$2:$AH$2694,8,0)&gt;10,10,IF(VLOOKUP($C35,工时汇总!$B$2:$AH$2694,8,0)&gt;=8,5,IF(VLOOKUP($C35,工时汇总!$B$2:$AH$2694,8,0)&lt;8,0))))</f>
        <v>10</v>
      </c>
      <c r="K35" s="12">
        <f ca="1">IF(VLOOKUP($C35,工时汇总!$B$2:$AH$2694,9,0)&gt;15,15,IF(VLOOKUP($C35,工时汇总!$B$2:$AH$2694,9,0)&gt;10,10,IF(VLOOKUP($C35,工时汇总!$B$2:$AH$2694,9,0)&gt;=8,5,IF(VLOOKUP($C35,工时汇总!$B$2:$AH$2694,9,0)&lt;8,0))))</f>
        <v>5</v>
      </c>
      <c r="L35" s="12">
        <f ca="1">IF(VLOOKUP($C35,工时汇总!$B$2:$AH$2694,10,0)&gt;15,15,IF(VLOOKUP($C35,工时汇总!$B$2:$AH$2694,10,0)&gt;10,10,IF(VLOOKUP($C35,工时汇总!$B$2:$AH$2694,10,0)&gt;=8,5,IF(VLOOKUP($C35,工时汇总!$B$2:$AH$2694,10,0)&lt;8,0))))</f>
        <v>5</v>
      </c>
      <c r="M35" s="12">
        <f ca="1">IF(VLOOKUP($C35,工时汇总!$B$2:$AH$2694,11,0)&gt;15,15,IF(VLOOKUP($C35,工时汇总!$B$2:$AH$2694,11,0)&gt;10,10,IF(VLOOKUP($C35,工时汇总!$B$2:$AH$2694,11,0)&gt;=8,5,IF(VLOOKUP($C35,工时汇总!$B$2:$AH$2694,11,0)&lt;8,0))))</f>
        <v>10</v>
      </c>
      <c r="N35" s="12">
        <f ca="1">IF(VLOOKUP($C35,工时汇总!$B$2:$AH$2694,12,0)&gt;15,15,IF(VLOOKUP($C35,工时汇总!$B$2:$AH$2694,12,0)&gt;10,10,IF(VLOOKUP($C35,工时汇总!$B$2:$AH$2694,12,0)&gt;=8,5,IF(VLOOKUP($C35,工时汇总!$B$2:$AH$2694,12,0)&lt;8,0))))</f>
        <v>10</v>
      </c>
      <c r="O35" s="12">
        <f ca="1">IF(VLOOKUP($C35,工时汇总!$B$2:$AH$2694,13,0)&gt;15,15,IF(VLOOKUP($C35,工时汇总!$B$2:$AH$2694,13,0)&gt;10,10,IF(VLOOKUP($C35,工时汇总!$B$2:$AH$2694,13,0)&gt;=8,5,IF(VLOOKUP($C35,工时汇总!$B$2:$AH$2694,13,0)&lt;8,0))))</f>
        <v>10</v>
      </c>
      <c r="P35" s="12">
        <f ca="1">IF(VLOOKUP($C35,工时汇总!$B$2:$AH$2694,14,0)&gt;15,15,IF(VLOOKUP($C35,工时汇总!$B$2:$AH$2694,14,0)&gt;10,10,IF(VLOOKUP($C35,工时汇总!$B$2:$AH$2694,14,0)&gt;=8,5,IF(VLOOKUP($C35,工时汇总!$B$2:$AH$2694,14,0)&lt;8,0))))</f>
        <v>0</v>
      </c>
      <c r="Q35" s="12">
        <f ca="1">IF(VLOOKUP($C35,工时汇总!$B$2:$AH$2694,15,0)&gt;15,15,IF(VLOOKUP($C35,工时汇总!$B$2:$AH$2694,15,0)&gt;10,10,IF(VLOOKUP($C35,工时汇总!$B$2:$AH$2694,15,0)&gt;=8,5,IF(VLOOKUP($C35,工时汇总!$B$2:$AH$2694,15,0)&lt;8,0))))</f>
        <v>10</v>
      </c>
      <c r="R35" s="12">
        <f ca="1">IF(VLOOKUP($C35,工时汇总!$B$2:$AH$2694,16,0)&gt;15,15,IF(VLOOKUP($C35,工时汇总!$B$2:$AH$2694,16,0)&gt;10,10,IF(VLOOKUP($C35,工时汇总!$B$2:$AH$2694,16,0)&gt;=8,5,IF(VLOOKUP($C35,工时汇总!$B$2:$AH$2694,16,0)&lt;8,0))))</f>
        <v>10</v>
      </c>
      <c r="S35" s="12">
        <f ca="1">IF(VLOOKUP($C35,工时汇总!$B$2:$AH$2694,17,0)&gt;15,15,IF(VLOOKUP($C35,工时汇总!$B$2:$AH$2694,17,0)&gt;10,10,IF(VLOOKUP($C35,工时汇总!$B$2:$AH$2694,17,0)&gt;=8,5,IF(VLOOKUP($C35,工时汇总!$B$2:$AH$2694,17,0)&lt;8,0))))</f>
        <v>10</v>
      </c>
      <c r="T35" s="12">
        <f ca="1">IF(VLOOKUP($C35,工时汇总!$B$2:$AH$2694,18,0)&gt;15,15,IF(VLOOKUP($C35,工时汇总!$B$2:$AH$2694,18,0)&gt;10,10,IF(VLOOKUP($C35,工时汇总!$B$2:$AH$2694,18,0)&gt;=8,5,IF(VLOOKUP($C35,工时汇总!$B$2:$AH$2694,18,0)&lt;8,0))))</f>
        <v>5</v>
      </c>
      <c r="U35" s="12">
        <f ca="1">IF(VLOOKUP($C35,工时汇总!$B$2:$AH$2694,19,0)&gt;15,15,IF(VLOOKUP($C35,工时汇总!$B$2:$AH$2694,19,0)&gt;10,10,IF(VLOOKUP($C35,工时汇总!$B$2:$AH$2694,19,0)&gt;=8,5,IF(VLOOKUP($C35,工时汇总!$B$2:$AH$2694,19,0)&lt;8,0))))</f>
        <v>10</v>
      </c>
      <c r="V35" s="12">
        <f ca="1">IF(VLOOKUP($C35,工时汇总!$B$2:$AH$2694,20,0)&gt;15,15,IF(VLOOKUP($C35,工时汇总!$B$2:$AH$2694,20,0)&gt;10,10,IF(VLOOKUP($C35,工时汇总!$B$2:$AH$2694,20,0)&gt;=8,5,IF(VLOOKUP($C35,工时汇总!$B$2:$AH$2694,20,0)&lt;8,0))))</f>
        <v>5</v>
      </c>
      <c r="W35" s="12">
        <f ca="1">IF(VLOOKUP($C35,工时汇总!$B$2:$AH$2694,21,0)&gt;15,15,IF(VLOOKUP($C35,工时汇总!$B$2:$AH$2694,21,0)&gt;10,10,IF(VLOOKUP($C35,工时汇总!$B$2:$AH$2694,21,0)&gt;=8,5,IF(VLOOKUP($C35,工时汇总!$B$2:$AH$2694,21,0)&lt;8,0))))</f>
        <v>0</v>
      </c>
      <c r="X35" s="12">
        <f ca="1">IF(VLOOKUP($C35,工时汇总!$B$2:$AH$2694,22,0)&gt;15,15,IF(VLOOKUP($C35,工时汇总!$B$2:$AH$2694,22,0)&gt;10,10,IF(VLOOKUP($C35,工时汇总!$B$2:$AH$2694,22,0)&gt;=8,5,IF(VLOOKUP($C35,工时汇总!$B$2:$AH$2694,22,0)&lt;8,0))))</f>
        <v>10</v>
      </c>
      <c r="Y35" s="12">
        <f ca="1">IF(VLOOKUP($C35,工时汇总!$B$2:$AH$2694,23,0)&gt;15,15,IF(VLOOKUP($C35,工时汇总!$B$2:$AH$2694,23,0)&gt;10,10,IF(VLOOKUP($C35,工时汇总!$B$2:$AH$2694,23,0)&gt;=8,5,IF(VLOOKUP($C35,工时汇总!$B$2:$AH$2694,23,0)&lt;8,0))))</f>
        <v>10</v>
      </c>
      <c r="Z35" s="12">
        <f ca="1">IF(VLOOKUP($C35,工时汇总!$B$2:$AH$2694,24,0)&gt;15,15,IF(VLOOKUP($C35,工时汇总!$B$2:$AH$2694,24,0)&gt;10,10,IF(VLOOKUP($C35,工时汇总!$B$2:$AH$2694,24,0)&gt;=8,5,IF(VLOOKUP($C35,工时汇总!$B$2:$AH$2694,24,0)&lt;8,0))))</f>
        <v>10</v>
      </c>
      <c r="AA35" s="12">
        <f ca="1">IF(VLOOKUP($C35,工时汇总!$B$2:$AH$2694,25,0)&gt;15,15,IF(VLOOKUP($C35,工时汇总!$B$2:$AH$2694,25,0)&gt;10,10,IF(VLOOKUP($C35,工时汇总!$B$2:$AH$2694,25,0)&gt;=8,5,IF(VLOOKUP($C35,工时汇总!$B$2:$AH$2694,25,0)&lt;8,0))))</f>
        <v>10</v>
      </c>
      <c r="AB35" s="12">
        <f ca="1">IF(VLOOKUP($C35,工时汇总!$B$2:$AH$2694,26,0)&gt;15,15,IF(VLOOKUP($C35,工时汇总!$B$2:$AH$2694,26,0)&gt;10,10,IF(VLOOKUP($C35,工时汇总!$B$2:$AH$2694,26,0)&gt;=8,5,IF(VLOOKUP($C35,工时汇总!$B$2:$AH$2694,26,0)&lt;8,0))))</f>
        <v>10</v>
      </c>
      <c r="AC35" s="12">
        <f ca="1">IF(VLOOKUP($C35,工时汇总!$B$2:$AH$2694,27,0)&gt;15,15,IF(VLOOKUP($C35,工时汇总!$B$2:$AH$2694,27,0)&gt;10,10,IF(VLOOKUP($C35,工时汇总!$B$2:$AH$2694,27,0)&gt;=8,5,IF(VLOOKUP($C35,工时汇总!$B$2:$AH$2694,27,0)&lt;8,0))))</f>
        <v>10</v>
      </c>
      <c r="AD35" s="12">
        <f ca="1">IF(VLOOKUP($C35,工时汇总!$B$2:$AH$2694,28,0)&gt;15,15,IF(VLOOKUP($C35,工时汇总!$B$2:$AH$2694,28,0)&gt;10,10,IF(VLOOKUP($C35,工时汇总!$B$2:$AH$2694,28,0)&gt;=8,5,IF(VLOOKUP($C35,工时汇总!$B$2:$AH$2694,28,0)&lt;8,0))))</f>
        <v>5</v>
      </c>
      <c r="AE35" s="12">
        <f ca="1">IF(VLOOKUP($C35,工时汇总!$B$2:$AH$2694,29,0)&gt;15,15,IF(VLOOKUP($C35,工时汇总!$B$2:$AH$2694,29,0)&gt;10,10,IF(VLOOKUP($C35,工时汇总!$B$2:$AH$2694,29,0)&gt;=8,5,IF(VLOOKUP($C35,工时汇总!$B$2:$AH$2694,29,0)&lt;8,0))))</f>
        <v>10</v>
      </c>
      <c r="AF35" s="12">
        <f ca="1">IF(VLOOKUP($C35,工时汇总!$B$2:$AH$2694,30,0)&gt;15,15,IF(VLOOKUP($C35,工时汇总!$B$2:$AH$2694,30,0)&gt;10,10,IF(VLOOKUP($C35,工时汇总!$B$2:$AH$2694,30,0)&gt;=8,5,IF(VLOOKUP($C35,工时汇总!$B$2:$AH$2694,30,0)&lt;8,0))))</f>
        <v>10</v>
      </c>
      <c r="AG35" s="12">
        <f ca="1">IF(VLOOKUP($C35,工时汇总!$B$2:$AH$2694,31,0)&gt;15,15,IF(VLOOKUP($C35,工时汇总!$B$2:$AH$2694,31,0)&gt;10,10,IF(VLOOKUP($C35,工时汇总!$B$2:$AH$2694,31,0)&gt;=8,5,IF(VLOOKUP($C35,工时汇总!$B$2:$AH$2694,31,0)&lt;8,0))))</f>
        <v>5</v>
      </c>
      <c r="AH35" s="12">
        <f ca="1">IF(VLOOKUP($C35,工时汇总!$B$2:$AH$2694,32,0)&gt;15,15,IF(VLOOKUP($C35,工时汇总!$B$2:$AH$2694,32,0)&gt;10,10,IF(VLOOKUP($C35,工时汇总!$B$2:$AH$2694,32,0)&gt;=8,5,IF(VLOOKUP($C35,工时汇总!$B$2:$AH$2694,32,0)&lt;8,0))))</f>
        <v>10</v>
      </c>
      <c r="AI35" s="12">
        <f ca="1">IF(VLOOKUP($C35,工时汇总!$B$2:$AH$2694,33,0)&gt;15,15,IF(VLOOKUP($C35,工时汇总!$B$2:$AH$2694,33,0)&gt;10,10,IF(VLOOKUP($C35,工时汇总!$B$2:$AH$2694,33,0)&gt;=8,5,IF(VLOOKUP($C35,工时汇总!$B$2:$AH$2694,33,0)&lt;8,0))))</f>
        <v>0</v>
      </c>
    </row>
    <row r="36" customHeight="1" spans="1:35">
      <c r="A36" s="42" t="s">
        <v>489</v>
      </c>
      <c r="B36" s="15" t="s">
        <v>500</v>
      </c>
      <c r="C36" s="14" t="s">
        <v>501</v>
      </c>
      <c r="D36" s="43">
        <f ca="1" t="shared" si="5"/>
        <v>215</v>
      </c>
      <c r="E36" s="12">
        <f ca="1">IF(VLOOKUP($C36,工时汇总!$B$2:$AH$2694,3,0)&gt;15,15,IF(VLOOKUP($C36,工时汇总!$B$2:$AH$2694,3,0)&gt;10,10,IF(VLOOKUP($C36,工时汇总!$B$2:$AH$2694,3,0)&gt;=8,5,IF(VLOOKUP($C36,工时汇总!$B$2:$AH$2694,3,0)&lt;8,0))))</f>
        <v>10</v>
      </c>
      <c r="F36" s="12">
        <f ca="1">IF(VLOOKUP($C36,工时汇总!$B$2:$AH$2694,4,0)&gt;15,15,IF(VLOOKUP($C36,工时汇总!$B$2:$AH$2694,4,0)&gt;10,10,IF(VLOOKUP($C36,工时汇总!$B$2:$AH$2694,4,0)&gt;=8,5,IF(VLOOKUP($C36,工时汇总!$B$2:$AH$2694,4,0)&lt;8,0))))</f>
        <v>10</v>
      </c>
      <c r="G36" s="12">
        <f ca="1">IF(VLOOKUP($C36,工时汇总!$B$2:$AH$2694,5,0)&gt;15,15,IF(VLOOKUP($C36,工时汇总!$B$2:$AH$2694,5,0)&gt;10,10,IF(VLOOKUP($C36,工时汇总!$B$2:$AH$2694,5,0)&gt;=8,5,IF(VLOOKUP($C36,工时汇总!$B$2:$AH$2694,5,0)&lt;8,0))))</f>
        <v>10</v>
      </c>
      <c r="H36" s="12">
        <f ca="1">IF(VLOOKUP($C36,工时汇总!$B$2:$AH$2694,6,0)&gt;15,15,IF(VLOOKUP($C36,工时汇总!$B$2:$AH$2694,6,0)&gt;10,10,IF(VLOOKUP($C36,工时汇总!$B$2:$AH$2694,6,0)&gt;=8,5,IF(VLOOKUP($C36,工时汇总!$B$2:$AH$2694,6,0)&lt;8,0))))</f>
        <v>5</v>
      </c>
      <c r="I36" s="12">
        <f ca="1">IF(VLOOKUP($C36,工时汇总!$B$2:$AH$2694,7,0)&gt;15,15,IF(VLOOKUP($C36,工时汇总!$B$2:$AH$2694,7,0)&gt;10,10,IF(VLOOKUP($C36,工时汇总!$B$2:$AH$2694,7,0)&gt;=8,5,IF(VLOOKUP($C36,工时汇总!$B$2:$AH$2694,7,0)&lt;8,0))))</f>
        <v>5</v>
      </c>
      <c r="J36" s="12">
        <f ca="1">IF(VLOOKUP($C36,工时汇总!$B$2:$AH$2694,8,0)&gt;15,15,IF(VLOOKUP($C36,工时汇总!$B$2:$AH$2694,8,0)&gt;10,10,IF(VLOOKUP($C36,工时汇总!$B$2:$AH$2694,8,0)&gt;=8,5,IF(VLOOKUP($C36,工时汇总!$B$2:$AH$2694,8,0)&lt;8,0))))</f>
        <v>10</v>
      </c>
      <c r="K36" s="12">
        <f ca="1">IF(VLOOKUP($C36,工时汇总!$B$2:$AH$2694,9,0)&gt;15,15,IF(VLOOKUP($C36,工时汇总!$B$2:$AH$2694,9,0)&gt;10,10,IF(VLOOKUP($C36,工时汇总!$B$2:$AH$2694,9,0)&gt;=8,5,IF(VLOOKUP($C36,工时汇总!$B$2:$AH$2694,9,0)&lt;8,0))))</f>
        <v>5</v>
      </c>
      <c r="L36" s="12">
        <f ca="1">IF(VLOOKUP($C36,工时汇总!$B$2:$AH$2694,10,0)&gt;15,15,IF(VLOOKUP($C36,工时汇总!$B$2:$AH$2694,10,0)&gt;10,10,IF(VLOOKUP($C36,工时汇总!$B$2:$AH$2694,10,0)&gt;=8,5,IF(VLOOKUP($C36,工时汇总!$B$2:$AH$2694,10,0)&lt;8,0))))</f>
        <v>5</v>
      </c>
      <c r="M36" s="12">
        <f ca="1">IF(VLOOKUP($C36,工时汇总!$B$2:$AH$2694,11,0)&gt;15,15,IF(VLOOKUP($C36,工时汇总!$B$2:$AH$2694,11,0)&gt;10,10,IF(VLOOKUP($C36,工时汇总!$B$2:$AH$2694,11,0)&gt;=8,5,IF(VLOOKUP($C36,工时汇总!$B$2:$AH$2694,11,0)&lt;8,0))))</f>
        <v>10</v>
      </c>
      <c r="N36" s="12">
        <f ca="1">IF(VLOOKUP($C36,工时汇总!$B$2:$AH$2694,12,0)&gt;15,15,IF(VLOOKUP($C36,工时汇总!$B$2:$AH$2694,12,0)&gt;10,10,IF(VLOOKUP($C36,工时汇总!$B$2:$AH$2694,12,0)&gt;=8,5,IF(VLOOKUP($C36,工时汇总!$B$2:$AH$2694,12,0)&lt;8,0))))</f>
        <v>10</v>
      </c>
      <c r="O36" s="12">
        <f ca="1">IF(VLOOKUP($C36,工时汇总!$B$2:$AH$2694,13,0)&gt;15,15,IF(VLOOKUP($C36,工时汇总!$B$2:$AH$2694,13,0)&gt;10,10,IF(VLOOKUP($C36,工时汇总!$B$2:$AH$2694,13,0)&gt;=8,5,IF(VLOOKUP($C36,工时汇总!$B$2:$AH$2694,13,0)&lt;8,0))))</f>
        <v>10</v>
      </c>
      <c r="P36" s="12">
        <f ca="1">IF(VLOOKUP($C36,工时汇总!$B$2:$AH$2694,14,0)&gt;15,15,IF(VLOOKUP($C36,工时汇总!$B$2:$AH$2694,14,0)&gt;10,10,IF(VLOOKUP($C36,工时汇总!$B$2:$AH$2694,14,0)&gt;=8,5,IF(VLOOKUP($C36,工时汇总!$B$2:$AH$2694,14,0)&lt;8,0))))</f>
        <v>0</v>
      </c>
      <c r="Q36" s="12">
        <f ca="1">IF(VLOOKUP($C36,工时汇总!$B$2:$AH$2694,15,0)&gt;15,15,IF(VLOOKUP($C36,工时汇总!$B$2:$AH$2694,15,0)&gt;10,10,IF(VLOOKUP($C36,工时汇总!$B$2:$AH$2694,15,0)&gt;=8,5,IF(VLOOKUP($C36,工时汇总!$B$2:$AH$2694,15,0)&lt;8,0))))</f>
        <v>10</v>
      </c>
      <c r="R36" s="12">
        <f ca="1">IF(VLOOKUP($C36,工时汇总!$B$2:$AH$2694,16,0)&gt;15,15,IF(VLOOKUP($C36,工时汇总!$B$2:$AH$2694,16,0)&gt;10,10,IF(VLOOKUP($C36,工时汇总!$B$2:$AH$2694,16,0)&gt;=8,5,IF(VLOOKUP($C36,工时汇总!$B$2:$AH$2694,16,0)&lt;8,0))))</f>
        <v>10</v>
      </c>
      <c r="S36" s="12">
        <f ca="1">IF(VLOOKUP($C36,工时汇总!$B$2:$AH$2694,17,0)&gt;15,15,IF(VLOOKUP($C36,工时汇总!$B$2:$AH$2694,17,0)&gt;10,10,IF(VLOOKUP($C36,工时汇总!$B$2:$AH$2694,17,0)&gt;=8,5,IF(VLOOKUP($C36,工时汇总!$B$2:$AH$2694,17,0)&lt;8,0))))</f>
        <v>10</v>
      </c>
      <c r="T36" s="12">
        <f ca="1">IF(VLOOKUP($C36,工时汇总!$B$2:$AH$2694,18,0)&gt;15,15,IF(VLOOKUP($C36,工时汇总!$B$2:$AH$2694,18,0)&gt;10,10,IF(VLOOKUP($C36,工时汇总!$B$2:$AH$2694,18,0)&gt;=8,5,IF(VLOOKUP($C36,工时汇总!$B$2:$AH$2694,18,0)&lt;8,0))))</f>
        <v>10</v>
      </c>
      <c r="U36" s="12">
        <f ca="1">IF(VLOOKUP($C36,工时汇总!$B$2:$AH$2694,19,0)&gt;15,15,IF(VLOOKUP($C36,工时汇总!$B$2:$AH$2694,19,0)&gt;10,10,IF(VLOOKUP($C36,工时汇总!$B$2:$AH$2694,19,0)&gt;=8,5,IF(VLOOKUP($C36,工时汇总!$B$2:$AH$2694,19,0)&lt;8,0))))</f>
        <v>10</v>
      </c>
      <c r="V36" s="12">
        <f ca="1">IF(VLOOKUP($C36,工时汇总!$B$2:$AH$2694,20,0)&gt;15,15,IF(VLOOKUP($C36,工时汇总!$B$2:$AH$2694,20,0)&gt;10,10,IF(VLOOKUP($C36,工时汇总!$B$2:$AH$2694,20,0)&gt;=8,5,IF(VLOOKUP($C36,工时汇总!$B$2:$AH$2694,20,0)&lt;8,0))))</f>
        <v>10</v>
      </c>
      <c r="W36" s="12">
        <f ca="1">IF(VLOOKUP($C36,工时汇总!$B$2:$AH$2694,21,0)&gt;15,15,IF(VLOOKUP($C36,工时汇总!$B$2:$AH$2694,21,0)&gt;10,10,IF(VLOOKUP($C36,工时汇总!$B$2:$AH$2694,21,0)&gt;=8,5,IF(VLOOKUP($C36,工时汇总!$B$2:$AH$2694,21,0)&lt;8,0))))</f>
        <v>0</v>
      </c>
      <c r="X36" s="12">
        <f ca="1">IF(VLOOKUP($C36,工时汇总!$B$2:$AH$2694,22,0)&gt;15,15,IF(VLOOKUP($C36,工时汇总!$B$2:$AH$2694,22,0)&gt;10,10,IF(VLOOKUP($C36,工时汇总!$B$2:$AH$2694,22,0)&gt;=8,5,IF(VLOOKUP($C36,工时汇总!$B$2:$AH$2694,22,0)&lt;8,0))))</f>
        <v>10</v>
      </c>
      <c r="Y36" s="12">
        <f ca="1">IF(VLOOKUP($C36,工时汇总!$B$2:$AH$2694,23,0)&gt;15,15,IF(VLOOKUP($C36,工时汇总!$B$2:$AH$2694,23,0)&gt;10,10,IF(VLOOKUP($C36,工时汇总!$B$2:$AH$2694,23,0)&gt;=8,5,IF(VLOOKUP($C36,工时汇总!$B$2:$AH$2694,23,0)&lt;8,0))))</f>
        <v>10</v>
      </c>
      <c r="Z36" s="12">
        <f ca="1">IF(VLOOKUP($C36,工时汇总!$B$2:$AH$2694,24,0)&gt;15,15,IF(VLOOKUP($C36,工时汇总!$B$2:$AH$2694,24,0)&gt;10,10,IF(VLOOKUP($C36,工时汇总!$B$2:$AH$2694,24,0)&gt;=8,5,IF(VLOOKUP($C36,工时汇总!$B$2:$AH$2694,24,0)&lt;8,0))))</f>
        <v>10</v>
      </c>
      <c r="AA36" s="12">
        <f ca="1">IF(VLOOKUP($C36,工时汇总!$B$2:$AH$2694,25,0)&gt;15,15,IF(VLOOKUP($C36,工时汇总!$B$2:$AH$2694,25,0)&gt;10,10,IF(VLOOKUP($C36,工时汇总!$B$2:$AH$2694,25,0)&gt;=8,5,IF(VLOOKUP($C36,工时汇总!$B$2:$AH$2694,25,0)&lt;8,0))))</f>
        <v>10</v>
      </c>
      <c r="AB36" s="12">
        <f ca="1">IF(VLOOKUP($C36,工时汇总!$B$2:$AH$2694,26,0)&gt;15,15,IF(VLOOKUP($C36,工时汇总!$B$2:$AH$2694,26,0)&gt;10,10,IF(VLOOKUP($C36,工时汇总!$B$2:$AH$2694,26,0)&gt;=8,5,IF(VLOOKUP($C36,工时汇总!$B$2:$AH$2694,26,0)&lt;8,0))))</f>
        <v>10</v>
      </c>
      <c r="AC36" s="12">
        <f ca="1">IF(VLOOKUP($C36,工时汇总!$B$2:$AH$2694,27,0)&gt;15,15,IF(VLOOKUP($C36,工时汇总!$B$2:$AH$2694,27,0)&gt;10,10,IF(VLOOKUP($C36,工时汇总!$B$2:$AH$2694,27,0)&gt;=8,5,IF(VLOOKUP($C36,工时汇总!$B$2:$AH$2694,27,0)&lt;8,0))))</f>
        <v>10</v>
      </c>
      <c r="AD36" s="12">
        <f ca="1">IF(VLOOKUP($C36,工时汇总!$B$2:$AH$2694,28,0)&gt;15,15,IF(VLOOKUP($C36,工时汇总!$B$2:$AH$2694,28,0)&gt;10,10,IF(VLOOKUP($C36,工时汇总!$B$2:$AH$2694,28,0)&gt;=8,5,IF(VLOOKUP($C36,工时汇总!$B$2:$AH$2694,28,0)&lt;8,0))))</f>
        <v>5</v>
      </c>
      <c r="AE36" s="12">
        <f ca="1">IF(VLOOKUP($C36,工时汇总!$B$2:$AH$2694,29,0)&gt;15,15,IF(VLOOKUP($C36,工时汇总!$B$2:$AH$2694,29,0)&gt;10,10,IF(VLOOKUP($C36,工时汇总!$B$2:$AH$2694,29,0)&gt;=8,5,IF(VLOOKUP($C36,工时汇总!$B$2:$AH$2694,29,0)&lt;8,0))))</f>
        <v>0</v>
      </c>
      <c r="AF36" s="12">
        <f ca="1">IF(VLOOKUP($C36,工时汇总!$B$2:$AH$2694,30,0)&gt;15,15,IF(VLOOKUP($C36,工时汇总!$B$2:$AH$2694,30,0)&gt;10,10,IF(VLOOKUP($C36,工时汇总!$B$2:$AH$2694,30,0)&gt;=8,5,IF(VLOOKUP($C36,工时汇总!$B$2:$AH$2694,30,0)&lt;8,0))))</f>
        <v>0</v>
      </c>
      <c r="AG36" s="12">
        <f ca="1">IF(VLOOKUP($C36,工时汇总!$B$2:$AH$2694,31,0)&gt;15,15,IF(VLOOKUP($C36,工时汇总!$B$2:$AH$2694,31,0)&gt;10,10,IF(VLOOKUP($C36,工时汇总!$B$2:$AH$2694,31,0)&gt;=8,5,IF(VLOOKUP($C36,工时汇总!$B$2:$AH$2694,31,0)&lt;8,0))))</f>
        <v>0</v>
      </c>
      <c r="AH36" s="12">
        <f ca="1">IF(VLOOKUP($C36,工时汇总!$B$2:$AH$2694,32,0)&gt;15,15,IF(VLOOKUP($C36,工时汇总!$B$2:$AH$2694,32,0)&gt;10,10,IF(VLOOKUP($C36,工时汇总!$B$2:$AH$2694,32,0)&gt;=8,5,IF(VLOOKUP($C36,工时汇总!$B$2:$AH$2694,32,0)&lt;8,0))))</f>
        <v>0</v>
      </c>
      <c r="AI36" s="12">
        <f ca="1">IF(VLOOKUP($C36,工时汇总!$B$2:$AH$2694,33,0)&gt;15,15,IF(VLOOKUP($C36,工时汇总!$B$2:$AH$2694,33,0)&gt;10,10,IF(VLOOKUP($C36,工时汇总!$B$2:$AH$2694,33,0)&gt;=8,5,IF(VLOOKUP($C36,工时汇总!$B$2:$AH$2694,33,0)&lt;8,0))))</f>
        <v>0</v>
      </c>
    </row>
    <row r="37" customHeight="1" spans="1:35">
      <c r="A37" s="42" t="s">
        <v>489</v>
      </c>
      <c r="B37" s="15" t="s">
        <v>502</v>
      </c>
      <c r="C37" s="14" t="s">
        <v>503</v>
      </c>
      <c r="D37" s="43">
        <f ca="1" t="shared" si="5"/>
        <v>230</v>
      </c>
      <c r="E37" s="12">
        <f ca="1">IF(VLOOKUP($C37,工时汇总!$B$2:$AH$2694,3,0)&gt;15,15,IF(VLOOKUP($C37,工时汇总!$B$2:$AH$2694,3,0)&gt;10,10,IF(VLOOKUP($C37,工时汇总!$B$2:$AH$2694,3,0)&gt;=8,5,IF(VLOOKUP($C37,工时汇总!$B$2:$AH$2694,3,0)&lt;8,0))))</f>
        <v>5</v>
      </c>
      <c r="F37" s="12">
        <f ca="1">IF(VLOOKUP($C37,工时汇总!$B$2:$AH$2694,4,0)&gt;15,15,IF(VLOOKUP($C37,工时汇总!$B$2:$AH$2694,4,0)&gt;10,10,IF(VLOOKUP($C37,工时汇总!$B$2:$AH$2694,4,0)&gt;=8,5,IF(VLOOKUP($C37,工时汇总!$B$2:$AH$2694,4,0)&lt;8,0))))</f>
        <v>5</v>
      </c>
      <c r="G37" s="12">
        <f ca="1">IF(VLOOKUP($C37,工时汇总!$B$2:$AH$2694,5,0)&gt;15,15,IF(VLOOKUP($C37,工时汇总!$B$2:$AH$2694,5,0)&gt;10,10,IF(VLOOKUP($C37,工时汇总!$B$2:$AH$2694,5,0)&gt;=8,5,IF(VLOOKUP($C37,工时汇总!$B$2:$AH$2694,5,0)&lt;8,0))))</f>
        <v>10</v>
      </c>
      <c r="H37" s="12">
        <f ca="1">IF(VLOOKUP($C37,工时汇总!$B$2:$AH$2694,6,0)&gt;15,15,IF(VLOOKUP($C37,工时汇总!$B$2:$AH$2694,6,0)&gt;10,10,IF(VLOOKUP($C37,工时汇总!$B$2:$AH$2694,6,0)&gt;=8,5,IF(VLOOKUP($C37,工时汇总!$B$2:$AH$2694,6,0)&lt;8,0))))</f>
        <v>10</v>
      </c>
      <c r="I37" s="12">
        <f ca="1">IF(VLOOKUP($C37,工时汇总!$B$2:$AH$2694,7,0)&gt;15,15,IF(VLOOKUP($C37,工时汇总!$B$2:$AH$2694,7,0)&gt;10,10,IF(VLOOKUP($C37,工时汇总!$B$2:$AH$2694,7,0)&gt;=8,5,IF(VLOOKUP($C37,工时汇总!$B$2:$AH$2694,7,0)&lt;8,0))))</f>
        <v>5</v>
      </c>
      <c r="J37" s="12">
        <f ca="1">IF(VLOOKUP($C37,工时汇总!$B$2:$AH$2694,8,0)&gt;15,15,IF(VLOOKUP($C37,工时汇总!$B$2:$AH$2694,8,0)&gt;10,10,IF(VLOOKUP($C37,工时汇总!$B$2:$AH$2694,8,0)&gt;=8,5,IF(VLOOKUP($C37,工时汇总!$B$2:$AH$2694,8,0)&lt;8,0))))</f>
        <v>10</v>
      </c>
      <c r="K37" s="12">
        <f ca="1">IF(VLOOKUP($C37,工时汇总!$B$2:$AH$2694,9,0)&gt;15,15,IF(VLOOKUP($C37,工时汇总!$B$2:$AH$2694,9,0)&gt;10,10,IF(VLOOKUP($C37,工时汇总!$B$2:$AH$2694,9,0)&gt;=8,5,IF(VLOOKUP($C37,工时汇总!$B$2:$AH$2694,9,0)&lt;8,0))))</f>
        <v>10</v>
      </c>
      <c r="L37" s="12">
        <f ca="1">IF(VLOOKUP($C37,工时汇总!$B$2:$AH$2694,10,0)&gt;15,15,IF(VLOOKUP($C37,工时汇总!$B$2:$AH$2694,10,0)&gt;10,10,IF(VLOOKUP($C37,工时汇总!$B$2:$AH$2694,10,0)&gt;=8,5,IF(VLOOKUP($C37,工时汇总!$B$2:$AH$2694,10,0)&lt;8,0))))</f>
        <v>10</v>
      </c>
      <c r="M37" s="12">
        <f ca="1">IF(VLOOKUP($C37,工时汇总!$B$2:$AH$2694,11,0)&gt;15,15,IF(VLOOKUP($C37,工时汇总!$B$2:$AH$2694,11,0)&gt;10,10,IF(VLOOKUP($C37,工时汇总!$B$2:$AH$2694,11,0)&gt;=8,5,IF(VLOOKUP($C37,工时汇总!$B$2:$AH$2694,11,0)&lt;8,0))))</f>
        <v>10</v>
      </c>
      <c r="N37" s="12">
        <f ca="1">IF(VLOOKUP($C37,工时汇总!$B$2:$AH$2694,12,0)&gt;15,15,IF(VLOOKUP($C37,工时汇总!$B$2:$AH$2694,12,0)&gt;10,10,IF(VLOOKUP($C37,工时汇总!$B$2:$AH$2694,12,0)&gt;=8,5,IF(VLOOKUP($C37,工时汇总!$B$2:$AH$2694,12,0)&lt;8,0))))</f>
        <v>10</v>
      </c>
      <c r="O37" s="12">
        <f ca="1">IF(VLOOKUP($C37,工时汇总!$B$2:$AH$2694,13,0)&gt;15,15,IF(VLOOKUP($C37,工时汇总!$B$2:$AH$2694,13,0)&gt;10,10,IF(VLOOKUP($C37,工时汇总!$B$2:$AH$2694,13,0)&gt;=8,5,IF(VLOOKUP($C37,工时汇总!$B$2:$AH$2694,13,0)&lt;8,0))))</f>
        <v>10</v>
      </c>
      <c r="P37" s="12">
        <f ca="1">IF(VLOOKUP($C37,工时汇总!$B$2:$AH$2694,14,0)&gt;15,15,IF(VLOOKUP($C37,工时汇总!$B$2:$AH$2694,14,0)&gt;10,10,IF(VLOOKUP($C37,工时汇总!$B$2:$AH$2694,14,0)&gt;=8,5,IF(VLOOKUP($C37,工时汇总!$B$2:$AH$2694,14,0)&lt;8,0))))</f>
        <v>5</v>
      </c>
      <c r="Q37" s="12">
        <f ca="1">IF(VLOOKUP($C37,工时汇总!$B$2:$AH$2694,15,0)&gt;15,15,IF(VLOOKUP($C37,工时汇总!$B$2:$AH$2694,15,0)&gt;10,10,IF(VLOOKUP($C37,工时汇总!$B$2:$AH$2694,15,0)&gt;=8,5,IF(VLOOKUP($C37,工时汇总!$B$2:$AH$2694,15,0)&lt;8,0))))</f>
        <v>10</v>
      </c>
      <c r="R37" s="12">
        <f ca="1">IF(VLOOKUP($C37,工时汇总!$B$2:$AH$2694,16,0)&gt;15,15,IF(VLOOKUP($C37,工时汇总!$B$2:$AH$2694,16,0)&gt;10,10,IF(VLOOKUP($C37,工时汇总!$B$2:$AH$2694,16,0)&gt;=8,5,IF(VLOOKUP($C37,工时汇总!$B$2:$AH$2694,16,0)&lt;8,0))))</f>
        <v>10</v>
      </c>
      <c r="S37" s="12">
        <f ca="1">IF(VLOOKUP($C37,工时汇总!$B$2:$AH$2694,17,0)&gt;15,15,IF(VLOOKUP($C37,工时汇总!$B$2:$AH$2694,17,0)&gt;10,10,IF(VLOOKUP($C37,工时汇总!$B$2:$AH$2694,17,0)&gt;=8,5,IF(VLOOKUP($C37,工时汇总!$B$2:$AH$2694,17,0)&lt;8,0))))</f>
        <v>10</v>
      </c>
      <c r="T37" s="12">
        <f ca="1">IF(VLOOKUP($C37,工时汇总!$B$2:$AH$2694,18,0)&gt;15,15,IF(VLOOKUP($C37,工时汇总!$B$2:$AH$2694,18,0)&gt;10,10,IF(VLOOKUP($C37,工时汇总!$B$2:$AH$2694,18,0)&gt;=8,5,IF(VLOOKUP($C37,工时汇总!$B$2:$AH$2694,18,0)&lt;8,0))))</f>
        <v>10</v>
      </c>
      <c r="U37" s="12">
        <f ca="1">IF(VLOOKUP($C37,工时汇总!$B$2:$AH$2694,19,0)&gt;15,15,IF(VLOOKUP($C37,工时汇总!$B$2:$AH$2694,19,0)&gt;10,10,IF(VLOOKUP($C37,工时汇总!$B$2:$AH$2694,19,0)&gt;=8,5,IF(VLOOKUP($C37,工时汇总!$B$2:$AH$2694,19,0)&lt;8,0))))</f>
        <v>10</v>
      </c>
      <c r="V37" s="12">
        <f ca="1">IF(VLOOKUP($C37,工时汇总!$B$2:$AH$2694,20,0)&gt;15,15,IF(VLOOKUP($C37,工时汇总!$B$2:$AH$2694,20,0)&gt;10,10,IF(VLOOKUP($C37,工时汇总!$B$2:$AH$2694,20,0)&gt;=8,5,IF(VLOOKUP($C37,工时汇总!$B$2:$AH$2694,20,0)&lt;8,0))))</f>
        <v>10</v>
      </c>
      <c r="W37" s="12">
        <f ca="1">IF(VLOOKUP($C37,工时汇总!$B$2:$AH$2694,21,0)&gt;15,15,IF(VLOOKUP($C37,工时汇总!$B$2:$AH$2694,21,0)&gt;10,10,IF(VLOOKUP($C37,工时汇总!$B$2:$AH$2694,21,0)&gt;=8,5,IF(VLOOKUP($C37,工时汇总!$B$2:$AH$2694,21,0)&lt;8,0))))</f>
        <v>5</v>
      </c>
      <c r="X37" s="12">
        <f ca="1">IF(VLOOKUP($C37,工时汇总!$B$2:$AH$2694,22,0)&gt;15,15,IF(VLOOKUP($C37,工时汇总!$B$2:$AH$2694,22,0)&gt;10,10,IF(VLOOKUP($C37,工时汇总!$B$2:$AH$2694,22,0)&gt;=8,5,IF(VLOOKUP($C37,工时汇总!$B$2:$AH$2694,22,0)&lt;8,0))))</f>
        <v>0</v>
      </c>
      <c r="Y37" s="12">
        <f ca="1">IF(VLOOKUP($C37,工时汇总!$B$2:$AH$2694,23,0)&gt;15,15,IF(VLOOKUP($C37,工时汇总!$B$2:$AH$2694,23,0)&gt;10,10,IF(VLOOKUP($C37,工时汇总!$B$2:$AH$2694,23,0)&gt;=8,5,IF(VLOOKUP($C37,工时汇总!$B$2:$AH$2694,23,0)&lt;8,0))))</f>
        <v>0</v>
      </c>
      <c r="Z37" s="12">
        <f ca="1">IF(VLOOKUP($C37,工时汇总!$B$2:$AH$2694,24,0)&gt;15,15,IF(VLOOKUP($C37,工时汇总!$B$2:$AH$2694,24,0)&gt;10,10,IF(VLOOKUP($C37,工时汇总!$B$2:$AH$2694,24,0)&gt;=8,5,IF(VLOOKUP($C37,工时汇总!$B$2:$AH$2694,24,0)&lt;8,0))))</f>
        <v>0</v>
      </c>
      <c r="AA37" s="12">
        <f ca="1">IF(VLOOKUP($C37,工时汇总!$B$2:$AH$2694,25,0)&gt;15,15,IF(VLOOKUP($C37,工时汇总!$B$2:$AH$2694,25,0)&gt;10,10,IF(VLOOKUP($C37,工时汇总!$B$2:$AH$2694,25,0)&gt;=8,5,IF(VLOOKUP($C37,工时汇总!$B$2:$AH$2694,25,0)&lt;8,0))))</f>
        <v>10</v>
      </c>
      <c r="AB37" s="12">
        <f ca="1">IF(VLOOKUP($C37,工时汇总!$B$2:$AH$2694,26,0)&gt;15,15,IF(VLOOKUP($C37,工时汇总!$B$2:$AH$2694,26,0)&gt;10,10,IF(VLOOKUP($C37,工时汇总!$B$2:$AH$2694,26,0)&gt;=8,5,IF(VLOOKUP($C37,工时汇总!$B$2:$AH$2694,26,0)&lt;8,0))))</f>
        <v>10</v>
      </c>
      <c r="AC37" s="12">
        <f ca="1">IF(VLOOKUP($C37,工时汇总!$B$2:$AH$2694,27,0)&gt;15,15,IF(VLOOKUP($C37,工时汇总!$B$2:$AH$2694,27,0)&gt;10,10,IF(VLOOKUP($C37,工时汇总!$B$2:$AH$2694,27,0)&gt;=8,5,IF(VLOOKUP($C37,工时汇总!$B$2:$AH$2694,27,0)&lt;8,0))))</f>
        <v>0</v>
      </c>
      <c r="AD37" s="12">
        <f ca="1">IF(VLOOKUP($C37,工时汇总!$B$2:$AH$2694,28,0)&gt;15,15,IF(VLOOKUP($C37,工时汇总!$B$2:$AH$2694,28,0)&gt;10,10,IF(VLOOKUP($C37,工时汇总!$B$2:$AH$2694,28,0)&gt;=8,5,IF(VLOOKUP($C37,工时汇总!$B$2:$AH$2694,28,0)&lt;8,0))))</f>
        <v>5</v>
      </c>
      <c r="AE37" s="12">
        <f ca="1">IF(VLOOKUP($C37,工时汇总!$B$2:$AH$2694,29,0)&gt;15,15,IF(VLOOKUP($C37,工时汇总!$B$2:$AH$2694,29,0)&gt;10,10,IF(VLOOKUP($C37,工时汇总!$B$2:$AH$2694,29,0)&gt;=8,5,IF(VLOOKUP($C37,工时汇总!$B$2:$AH$2694,29,0)&lt;8,0))))</f>
        <v>10</v>
      </c>
      <c r="AF37" s="12">
        <f ca="1">IF(VLOOKUP($C37,工时汇总!$B$2:$AH$2694,30,0)&gt;15,15,IF(VLOOKUP($C37,工时汇总!$B$2:$AH$2694,30,0)&gt;10,10,IF(VLOOKUP($C37,工时汇总!$B$2:$AH$2694,30,0)&gt;=8,5,IF(VLOOKUP($C37,工时汇总!$B$2:$AH$2694,30,0)&lt;8,0))))</f>
        <v>10</v>
      </c>
      <c r="AG37" s="12">
        <f ca="1">IF(VLOOKUP($C37,工时汇总!$B$2:$AH$2694,31,0)&gt;15,15,IF(VLOOKUP($C37,工时汇总!$B$2:$AH$2694,31,0)&gt;10,10,IF(VLOOKUP($C37,工时汇总!$B$2:$AH$2694,31,0)&gt;=8,5,IF(VLOOKUP($C37,工时汇总!$B$2:$AH$2694,31,0)&lt;8,0))))</f>
        <v>10</v>
      </c>
      <c r="AH37" s="12">
        <f ca="1">IF(VLOOKUP($C37,工时汇总!$B$2:$AH$2694,32,0)&gt;15,15,IF(VLOOKUP($C37,工时汇总!$B$2:$AH$2694,32,0)&gt;10,10,IF(VLOOKUP($C37,工时汇总!$B$2:$AH$2694,32,0)&gt;=8,5,IF(VLOOKUP($C37,工时汇总!$B$2:$AH$2694,32,0)&lt;8,0))))</f>
        <v>10</v>
      </c>
      <c r="AI37" s="12">
        <f ca="1">IF(VLOOKUP($C37,工时汇总!$B$2:$AH$2694,33,0)&gt;15,15,IF(VLOOKUP($C37,工时汇总!$B$2:$AH$2694,33,0)&gt;10,10,IF(VLOOKUP($C37,工时汇总!$B$2:$AH$2694,33,0)&gt;=8,5,IF(VLOOKUP($C37,工时汇总!$B$2:$AH$2694,33,0)&lt;8,0))))</f>
        <v>0</v>
      </c>
    </row>
    <row r="38" customHeight="1" spans="1:35">
      <c r="A38" s="42" t="s">
        <v>489</v>
      </c>
      <c r="B38" s="15" t="s">
        <v>504</v>
      </c>
      <c r="C38" s="14" t="s">
        <v>505</v>
      </c>
      <c r="D38" s="43">
        <f ca="1" t="shared" si="5"/>
        <v>265</v>
      </c>
      <c r="E38" s="12">
        <f ca="1">IF(VLOOKUP($C38,工时汇总!$B$2:$AH$2694,3,0)&gt;15,15,IF(VLOOKUP($C38,工时汇总!$B$2:$AH$2694,3,0)&gt;10,10,IF(VLOOKUP($C38,工时汇总!$B$2:$AH$2694,3,0)&gt;=8,5,IF(VLOOKUP($C38,工时汇总!$B$2:$AH$2694,3,0)&lt;8,0))))</f>
        <v>10</v>
      </c>
      <c r="F38" s="12">
        <f ca="1">IF(VLOOKUP($C38,工时汇总!$B$2:$AH$2694,4,0)&gt;15,15,IF(VLOOKUP($C38,工时汇总!$B$2:$AH$2694,4,0)&gt;10,10,IF(VLOOKUP($C38,工时汇总!$B$2:$AH$2694,4,0)&gt;=8,5,IF(VLOOKUP($C38,工时汇总!$B$2:$AH$2694,4,0)&lt;8,0))))</f>
        <v>10</v>
      </c>
      <c r="G38" s="12">
        <f ca="1">IF(VLOOKUP($C38,工时汇总!$B$2:$AH$2694,5,0)&gt;15,15,IF(VLOOKUP($C38,工时汇总!$B$2:$AH$2694,5,0)&gt;10,10,IF(VLOOKUP($C38,工时汇总!$B$2:$AH$2694,5,0)&gt;=8,5,IF(VLOOKUP($C38,工时汇总!$B$2:$AH$2694,5,0)&lt;8,0))))</f>
        <v>10</v>
      </c>
      <c r="H38" s="12">
        <f ca="1">IF(VLOOKUP($C38,工时汇总!$B$2:$AH$2694,6,0)&gt;15,15,IF(VLOOKUP($C38,工时汇总!$B$2:$AH$2694,6,0)&gt;10,10,IF(VLOOKUP($C38,工时汇总!$B$2:$AH$2694,6,0)&gt;=8,5,IF(VLOOKUP($C38,工时汇总!$B$2:$AH$2694,6,0)&lt;8,0))))</f>
        <v>10</v>
      </c>
      <c r="I38" s="12">
        <f ca="1">IF(VLOOKUP($C38,工时汇总!$B$2:$AH$2694,7,0)&gt;15,15,IF(VLOOKUP($C38,工时汇总!$B$2:$AH$2694,7,0)&gt;10,10,IF(VLOOKUP($C38,工时汇总!$B$2:$AH$2694,7,0)&gt;=8,5,IF(VLOOKUP($C38,工时汇总!$B$2:$AH$2694,7,0)&lt;8,0))))</f>
        <v>5</v>
      </c>
      <c r="J38" s="12">
        <f ca="1">IF(VLOOKUP($C38,工时汇总!$B$2:$AH$2694,8,0)&gt;15,15,IF(VLOOKUP($C38,工时汇总!$B$2:$AH$2694,8,0)&gt;10,10,IF(VLOOKUP($C38,工时汇总!$B$2:$AH$2694,8,0)&gt;=8,5,IF(VLOOKUP($C38,工时汇总!$B$2:$AH$2694,8,0)&lt;8,0))))</f>
        <v>10</v>
      </c>
      <c r="K38" s="12">
        <f ca="1">IF(VLOOKUP($C38,工时汇总!$B$2:$AH$2694,9,0)&gt;15,15,IF(VLOOKUP($C38,工时汇总!$B$2:$AH$2694,9,0)&gt;10,10,IF(VLOOKUP($C38,工时汇总!$B$2:$AH$2694,9,0)&gt;=8,5,IF(VLOOKUP($C38,工时汇总!$B$2:$AH$2694,9,0)&lt;8,0))))</f>
        <v>10</v>
      </c>
      <c r="L38" s="12">
        <f ca="1">IF(VLOOKUP($C38,工时汇总!$B$2:$AH$2694,10,0)&gt;15,15,IF(VLOOKUP($C38,工时汇总!$B$2:$AH$2694,10,0)&gt;10,10,IF(VLOOKUP($C38,工时汇总!$B$2:$AH$2694,10,0)&gt;=8,5,IF(VLOOKUP($C38,工时汇总!$B$2:$AH$2694,10,0)&lt;8,0))))</f>
        <v>10</v>
      </c>
      <c r="M38" s="12">
        <f ca="1">IF(VLOOKUP($C38,工时汇总!$B$2:$AH$2694,11,0)&gt;15,15,IF(VLOOKUP($C38,工时汇总!$B$2:$AH$2694,11,0)&gt;10,10,IF(VLOOKUP($C38,工时汇总!$B$2:$AH$2694,11,0)&gt;=8,5,IF(VLOOKUP($C38,工时汇总!$B$2:$AH$2694,11,0)&lt;8,0))))</f>
        <v>10</v>
      </c>
      <c r="N38" s="12">
        <f ca="1">IF(VLOOKUP($C38,工时汇总!$B$2:$AH$2694,12,0)&gt;15,15,IF(VLOOKUP($C38,工时汇总!$B$2:$AH$2694,12,0)&gt;10,10,IF(VLOOKUP($C38,工时汇总!$B$2:$AH$2694,12,0)&gt;=8,5,IF(VLOOKUP($C38,工时汇总!$B$2:$AH$2694,12,0)&lt;8,0))))</f>
        <v>10</v>
      </c>
      <c r="O38" s="12">
        <f ca="1">IF(VLOOKUP($C38,工时汇总!$B$2:$AH$2694,13,0)&gt;15,15,IF(VLOOKUP($C38,工时汇总!$B$2:$AH$2694,13,0)&gt;10,10,IF(VLOOKUP($C38,工时汇总!$B$2:$AH$2694,13,0)&gt;=8,5,IF(VLOOKUP($C38,工时汇总!$B$2:$AH$2694,13,0)&lt;8,0))))</f>
        <v>10</v>
      </c>
      <c r="P38" s="12">
        <f ca="1">IF(VLOOKUP($C38,工时汇总!$B$2:$AH$2694,14,0)&gt;15,15,IF(VLOOKUP($C38,工时汇总!$B$2:$AH$2694,14,0)&gt;10,10,IF(VLOOKUP($C38,工时汇总!$B$2:$AH$2694,14,0)&gt;=8,5,IF(VLOOKUP($C38,工时汇总!$B$2:$AH$2694,14,0)&lt;8,0))))</f>
        <v>5</v>
      </c>
      <c r="Q38" s="12">
        <f ca="1">IF(VLOOKUP($C38,工时汇总!$B$2:$AH$2694,15,0)&gt;15,15,IF(VLOOKUP($C38,工时汇总!$B$2:$AH$2694,15,0)&gt;10,10,IF(VLOOKUP($C38,工时汇总!$B$2:$AH$2694,15,0)&gt;=8,5,IF(VLOOKUP($C38,工时汇总!$B$2:$AH$2694,15,0)&lt;8,0))))</f>
        <v>10</v>
      </c>
      <c r="R38" s="12">
        <f ca="1">IF(VLOOKUP($C38,工时汇总!$B$2:$AH$2694,16,0)&gt;15,15,IF(VLOOKUP($C38,工时汇总!$B$2:$AH$2694,16,0)&gt;10,10,IF(VLOOKUP($C38,工时汇总!$B$2:$AH$2694,16,0)&gt;=8,5,IF(VLOOKUP($C38,工时汇总!$B$2:$AH$2694,16,0)&lt;8,0))))</f>
        <v>10</v>
      </c>
      <c r="S38" s="12">
        <f ca="1">IF(VLOOKUP($C38,工时汇总!$B$2:$AH$2694,17,0)&gt;15,15,IF(VLOOKUP($C38,工时汇总!$B$2:$AH$2694,17,0)&gt;10,10,IF(VLOOKUP($C38,工时汇总!$B$2:$AH$2694,17,0)&gt;=8,5,IF(VLOOKUP($C38,工时汇总!$B$2:$AH$2694,17,0)&lt;8,0))))</f>
        <v>10</v>
      </c>
      <c r="T38" s="12">
        <f ca="1">IF(VLOOKUP($C38,工时汇总!$B$2:$AH$2694,18,0)&gt;15,15,IF(VLOOKUP($C38,工时汇总!$B$2:$AH$2694,18,0)&gt;10,10,IF(VLOOKUP($C38,工时汇总!$B$2:$AH$2694,18,0)&gt;=8,5,IF(VLOOKUP($C38,工时汇总!$B$2:$AH$2694,18,0)&lt;8,0))))</f>
        <v>10</v>
      </c>
      <c r="U38" s="12">
        <f ca="1">IF(VLOOKUP($C38,工时汇总!$B$2:$AH$2694,19,0)&gt;15,15,IF(VLOOKUP($C38,工时汇总!$B$2:$AH$2694,19,0)&gt;10,10,IF(VLOOKUP($C38,工时汇总!$B$2:$AH$2694,19,0)&gt;=8,5,IF(VLOOKUP($C38,工时汇总!$B$2:$AH$2694,19,0)&lt;8,0))))</f>
        <v>5</v>
      </c>
      <c r="V38" s="12">
        <f ca="1">IF(VLOOKUP($C38,工时汇总!$B$2:$AH$2694,20,0)&gt;15,15,IF(VLOOKUP($C38,工时汇总!$B$2:$AH$2694,20,0)&gt;10,10,IF(VLOOKUP($C38,工时汇总!$B$2:$AH$2694,20,0)&gt;=8,5,IF(VLOOKUP($C38,工时汇总!$B$2:$AH$2694,20,0)&lt;8,0))))</f>
        <v>0</v>
      </c>
      <c r="W38" s="12">
        <f ca="1">IF(VLOOKUP($C38,工时汇总!$B$2:$AH$2694,21,0)&gt;15,15,IF(VLOOKUP($C38,工时汇总!$B$2:$AH$2694,21,0)&gt;10,10,IF(VLOOKUP($C38,工时汇总!$B$2:$AH$2694,21,0)&gt;=8,5,IF(VLOOKUP($C38,工时汇总!$B$2:$AH$2694,21,0)&lt;8,0))))</f>
        <v>5</v>
      </c>
      <c r="X38" s="12">
        <f ca="1">IF(VLOOKUP($C38,工时汇总!$B$2:$AH$2694,22,0)&gt;15,15,IF(VLOOKUP($C38,工时汇总!$B$2:$AH$2694,22,0)&gt;10,10,IF(VLOOKUP($C38,工时汇总!$B$2:$AH$2694,22,0)&gt;=8,5,IF(VLOOKUP($C38,工时汇总!$B$2:$AH$2694,22,0)&lt;8,0))))</f>
        <v>10</v>
      </c>
      <c r="Y38" s="12">
        <f ca="1">IF(VLOOKUP($C38,工时汇总!$B$2:$AH$2694,23,0)&gt;15,15,IF(VLOOKUP($C38,工时汇总!$B$2:$AH$2694,23,0)&gt;10,10,IF(VLOOKUP($C38,工时汇总!$B$2:$AH$2694,23,0)&gt;=8,5,IF(VLOOKUP($C38,工时汇总!$B$2:$AH$2694,23,0)&lt;8,0))))</f>
        <v>10</v>
      </c>
      <c r="Z38" s="12">
        <f ca="1">IF(VLOOKUP($C38,工时汇总!$B$2:$AH$2694,24,0)&gt;15,15,IF(VLOOKUP($C38,工时汇总!$B$2:$AH$2694,24,0)&gt;10,10,IF(VLOOKUP($C38,工时汇总!$B$2:$AH$2694,24,0)&gt;=8,5,IF(VLOOKUP($C38,工时汇总!$B$2:$AH$2694,24,0)&lt;8,0))))</f>
        <v>10</v>
      </c>
      <c r="AA38" s="12">
        <f ca="1">IF(VLOOKUP($C38,工时汇总!$B$2:$AH$2694,25,0)&gt;15,15,IF(VLOOKUP($C38,工时汇总!$B$2:$AH$2694,25,0)&gt;10,10,IF(VLOOKUP($C38,工时汇总!$B$2:$AH$2694,25,0)&gt;=8,5,IF(VLOOKUP($C38,工时汇总!$B$2:$AH$2694,25,0)&lt;8,0))))</f>
        <v>10</v>
      </c>
      <c r="AB38" s="12">
        <f ca="1">IF(VLOOKUP($C38,工时汇总!$B$2:$AH$2694,26,0)&gt;15,15,IF(VLOOKUP($C38,工时汇总!$B$2:$AH$2694,26,0)&gt;10,10,IF(VLOOKUP($C38,工时汇总!$B$2:$AH$2694,26,0)&gt;=8,5,IF(VLOOKUP($C38,工时汇总!$B$2:$AH$2694,26,0)&lt;8,0))))</f>
        <v>10</v>
      </c>
      <c r="AC38" s="12">
        <f ca="1">IF(VLOOKUP($C38,工时汇总!$B$2:$AH$2694,27,0)&gt;15,15,IF(VLOOKUP($C38,工时汇总!$B$2:$AH$2694,27,0)&gt;10,10,IF(VLOOKUP($C38,工时汇总!$B$2:$AH$2694,27,0)&gt;=8,5,IF(VLOOKUP($C38,工时汇总!$B$2:$AH$2694,27,0)&lt;8,0))))</f>
        <v>10</v>
      </c>
      <c r="AD38" s="12">
        <f ca="1">IF(VLOOKUP($C38,工时汇总!$B$2:$AH$2694,28,0)&gt;15,15,IF(VLOOKUP($C38,工时汇总!$B$2:$AH$2694,28,0)&gt;10,10,IF(VLOOKUP($C38,工时汇总!$B$2:$AH$2694,28,0)&gt;=8,5,IF(VLOOKUP($C38,工时汇总!$B$2:$AH$2694,28,0)&lt;8,0))))</f>
        <v>5</v>
      </c>
      <c r="AE38" s="12">
        <f ca="1">IF(VLOOKUP($C38,工时汇总!$B$2:$AH$2694,29,0)&gt;15,15,IF(VLOOKUP($C38,工时汇总!$B$2:$AH$2694,29,0)&gt;10,10,IF(VLOOKUP($C38,工时汇总!$B$2:$AH$2694,29,0)&gt;=8,5,IF(VLOOKUP($C38,工时汇总!$B$2:$AH$2694,29,0)&lt;8,0))))</f>
        <v>10</v>
      </c>
      <c r="AF38" s="12">
        <f ca="1">IF(VLOOKUP($C38,工时汇总!$B$2:$AH$2694,30,0)&gt;15,15,IF(VLOOKUP($C38,工时汇总!$B$2:$AH$2694,30,0)&gt;10,10,IF(VLOOKUP($C38,工时汇总!$B$2:$AH$2694,30,0)&gt;=8,5,IF(VLOOKUP($C38,工时汇总!$B$2:$AH$2694,30,0)&lt;8,0))))</f>
        <v>10</v>
      </c>
      <c r="AG38" s="12">
        <f ca="1">IF(VLOOKUP($C38,工时汇总!$B$2:$AH$2694,31,0)&gt;15,15,IF(VLOOKUP($C38,工时汇总!$B$2:$AH$2694,31,0)&gt;10,10,IF(VLOOKUP($C38,工时汇总!$B$2:$AH$2694,31,0)&gt;=8,5,IF(VLOOKUP($C38,工时汇总!$B$2:$AH$2694,31,0)&lt;8,0))))</f>
        <v>10</v>
      </c>
      <c r="AH38" s="12">
        <f ca="1">IF(VLOOKUP($C38,工时汇总!$B$2:$AH$2694,32,0)&gt;15,15,IF(VLOOKUP($C38,工时汇总!$B$2:$AH$2694,32,0)&gt;10,10,IF(VLOOKUP($C38,工时汇总!$B$2:$AH$2694,32,0)&gt;=8,5,IF(VLOOKUP($C38,工时汇总!$B$2:$AH$2694,32,0)&lt;8,0))))</f>
        <v>10</v>
      </c>
      <c r="AI38" s="12">
        <f ca="1">IF(VLOOKUP($C38,工时汇总!$B$2:$AH$2694,33,0)&gt;15,15,IF(VLOOKUP($C38,工时汇总!$B$2:$AH$2694,33,0)&gt;10,10,IF(VLOOKUP($C38,工时汇总!$B$2:$AH$2694,33,0)&gt;=8,5,IF(VLOOKUP($C38,工时汇总!$B$2:$AH$2694,33,0)&lt;8,0))))</f>
        <v>0</v>
      </c>
    </row>
    <row r="39" customHeight="1" spans="1:35">
      <c r="A39" s="42" t="s">
        <v>489</v>
      </c>
      <c r="B39" s="15" t="s">
        <v>506</v>
      </c>
      <c r="C39" s="14" t="s">
        <v>507</v>
      </c>
      <c r="D39" s="43">
        <f ca="1" t="shared" si="5"/>
        <v>260</v>
      </c>
      <c r="E39" s="12">
        <f ca="1">IF(VLOOKUP($C39,工时汇总!$B$2:$AH$2694,3,0)&gt;15,15,IF(VLOOKUP($C39,工时汇总!$B$2:$AH$2694,3,0)&gt;10,10,IF(VLOOKUP($C39,工时汇总!$B$2:$AH$2694,3,0)&gt;=8,5,IF(VLOOKUP($C39,工时汇总!$B$2:$AH$2694,3,0)&lt;8,0))))</f>
        <v>10</v>
      </c>
      <c r="F39" s="12">
        <f ca="1">IF(VLOOKUP($C39,工时汇总!$B$2:$AH$2694,4,0)&gt;15,15,IF(VLOOKUP($C39,工时汇总!$B$2:$AH$2694,4,0)&gt;10,10,IF(VLOOKUP($C39,工时汇总!$B$2:$AH$2694,4,0)&gt;=8,5,IF(VLOOKUP($C39,工时汇总!$B$2:$AH$2694,4,0)&lt;8,0))))</f>
        <v>10</v>
      </c>
      <c r="G39" s="12">
        <f ca="1">IF(VLOOKUP($C39,工时汇总!$B$2:$AH$2694,5,0)&gt;15,15,IF(VLOOKUP($C39,工时汇总!$B$2:$AH$2694,5,0)&gt;10,10,IF(VLOOKUP($C39,工时汇总!$B$2:$AH$2694,5,0)&gt;=8,5,IF(VLOOKUP($C39,工时汇总!$B$2:$AH$2694,5,0)&lt;8,0))))</f>
        <v>10</v>
      </c>
      <c r="H39" s="12">
        <f ca="1">IF(VLOOKUP($C39,工时汇总!$B$2:$AH$2694,6,0)&gt;15,15,IF(VLOOKUP($C39,工时汇总!$B$2:$AH$2694,6,0)&gt;10,10,IF(VLOOKUP($C39,工时汇总!$B$2:$AH$2694,6,0)&gt;=8,5,IF(VLOOKUP($C39,工时汇总!$B$2:$AH$2694,6,0)&lt;8,0))))</f>
        <v>10</v>
      </c>
      <c r="I39" s="12">
        <f ca="1">IF(VLOOKUP($C39,工时汇总!$B$2:$AH$2694,7,0)&gt;15,15,IF(VLOOKUP($C39,工时汇总!$B$2:$AH$2694,7,0)&gt;10,10,IF(VLOOKUP($C39,工时汇总!$B$2:$AH$2694,7,0)&gt;=8,5,IF(VLOOKUP($C39,工时汇总!$B$2:$AH$2694,7,0)&lt;8,0))))</f>
        <v>10</v>
      </c>
      <c r="J39" s="12">
        <f ca="1">IF(VLOOKUP($C39,工时汇总!$B$2:$AH$2694,8,0)&gt;15,15,IF(VLOOKUP($C39,工时汇总!$B$2:$AH$2694,8,0)&gt;10,10,IF(VLOOKUP($C39,工时汇总!$B$2:$AH$2694,8,0)&gt;=8,5,IF(VLOOKUP($C39,工时汇总!$B$2:$AH$2694,8,0)&lt;8,0))))</f>
        <v>10</v>
      </c>
      <c r="K39" s="12">
        <f ca="1">IF(VLOOKUP($C39,工时汇总!$B$2:$AH$2694,9,0)&gt;15,15,IF(VLOOKUP($C39,工时汇总!$B$2:$AH$2694,9,0)&gt;10,10,IF(VLOOKUP($C39,工时汇总!$B$2:$AH$2694,9,0)&gt;=8,5,IF(VLOOKUP($C39,工时汇总!$B$2:$AH$2694,9,0)&lt;8,0))))</f>
        <v>10</v>
      </c>
      <c r="L39" s="12">
        <f ca="1">IF(VLOOKUP($C39,工时汇总!$B$2:$AH$2694,10,0)&gt;15,15,IF(VLOOKUP($C39,工时汇总!$B$2:$AH$2694,10,0)&gt;10,10,IF(VLOOKUP($C39,工时汇总!$B$2:$AH$2694,10,0)&gt;=8,5,IF(VLOOKUP($C39,工时汇总!$B$2:$AH$2694,10,0)&lt;8,0))))</f>
        <v>10</v>
      </c>
      <c r="M39" s="12">
        <f ca="1">IF(VLOOKUP($C39,工时汇总!$B$2:$AH$2694,11,0)&gt;15,15,IF(VLOOKUP($C39,工时汇总!$B$2:$AH$2694,11,0)&gt;10,10,IF(VLOOKUP($C39,工时汇总!$B$2:$AH$2694,11,0)&gt;=8,5,IF(VLOOKUP($C39,工时汇总!$B$2:$AH$2694,11,0)&lt;8,0))))</f>
        <v>10</v>
      </c>
      <c r="N39" s="12">
        <f ca="1">IF(VLOOKUP($C39,工时汇总!$B$2:$AH$2694,12,0)&gt;15,15,IF(VLOOKUP($C39,工时汇总!$B$2:$AH$2694,12,0)&gt;10,10,IF(VLOOKUP($C39,工时汇总!$B$2:$AH$2694,12,0)&gt;=8,5,IF(VLOOKUP($C39,工时汇总!$B$2:$AH$2694,12,0)&lt;8,0))))</f>
        <v>10</v>
      </c>
      <c r="O39" s="12">
        <f ca="1">IF(VLOOKUP($C39,工时汇总!$B$2:$AH$2694,13,0)&gt;15,15,IF(VLOOKUP($C39,工时汇总!$B$2:$AH$2694,13,0)&gt;10,10,IF(VLOOKUP($C39,工时汇总!$B$2:$AH$2694,13,0)&gt;=8,5,IF(VLOOKUP($C39,工时汇总!$B$2:$AH$2694,13,0)&lt;8,0))))</f>
        <v>10</v>
      </c>
      <c r="P39" s="12">
        <f ca="1">IF(VLOOKUP($C39,工时汇总!$B$2:$AH$2694,14,0)&gt;15,15,IF(VLOOKUP($C39,工时汇总!$B$2:$AH$2694,14,0)&gt;10,10,IF(VLOOKUP($C39,工时汇总!$B$2:$AH$2694,14,0)&gt;=8,5,IF(VLOOKUP($C39,工时汇总!$B$2:$AH$2694,14,0)&lt;8,0))))</f>
        <v>5</v>
      </c>
      <c r="Q39" s="12">
        <f ca="1">IF(VLOOKUP($C39,工时汇总!$B$2:$AH$2694,15,0)&gt;15,15,IF(VLOOKUP($C39,工时汇总!$B$2:$AH$2694,15,0)&gt;10,10,IF(VLOOKUP($C39,工时汇总!$B$2:$AH$2694,15,0)&gt;=8,5,IF(VLOOKUP($C39,工时汇总!$B$2:$AH$2694,15,0)&lt;8,0))))</f>
        <v>10</v>
      </c>
      <c r="R39" s="12">
        <f ca="1">IF(VLOOKUP($C39,工时汇总!$B$2:$AH$2694,16,0)&gt;15,15,IF(VLOOKUP($C39,工时汇总!$B$2:$AH$2694,16,0)&gt;10,10,IF(VLOOKUP($C39,工时汇总!$B$2:$AH$2694,16,0)&gt;=8,5,IF(VLOOKUP($C39,工时汇总!$B$2:$AH$2694,16,0)&lt;8,0))))</f>
        <v>10</v>
      </c>
      <c r="S39" s="12">
        <f ca="1">IF(VLOOKUP($C39,工时汇总!$B$2:$AH$2694,17,0)&gt;15,15,IF(VLOOKUP($C39,工时汇总!$B$2:$AH$2694,17,0)&gt;10,10,IF(VLOOKUP($C39,工时汇总!$B$2:$AH$2694,17,0)&gt;=8,5,IF(VLOOKUP($C39,工时汇总!$B$2:$AH$2694,17,0)&lt;8,0))))</f>
        <v>10</v>
      </c>
      <c r="T39" s="12">
        <f ca="1">IF(VLOOKUP($C39,工时汇总!$B$2:$AH$2694,18,0)&gt;15,15,IF(VLOOKUP($C39,工时汇总!$B$2:$AH$2694,18,0)&gt;10,10,IF(VLOOKUP($C39,工时汇总!$B$2:$AH$2694,18,0)&gt;=8,5,IF(VLOOKUP($C39,工时汇总!$B$2:$AH$2694,18,0)&lt;8,0))))</f>
        <v>10</v>
      </c>
      <c r="U39" s="12">
        <f ca="1">IF(VLOOKUP($C39,工时汇总!$B$2:$AH$2694,19,0)&gt;15,15,IF(VLOOKUP($C39,工时汇总!$B$2:$AH$2694,19,0)&gt;10,10,IF(VLOOKUP($C39,工时汇总!$B$2:$AH$2694,19,0)&gt;=8,5,IF(VLOOKUP($C39,工时汇总!$B$2:$AH$2694,19,0)&lt;8,0))))</f>
        <v>10</v>
      </c>
      <c r="V39" s="12">
        <f ca="1">IF(VLOOKUP($C39,工时汇总!$B$2:$AH$2694,20,0)&gt;15,15,IF(VLOOKUP($C39,工时汇总!$B$2:$AH$2694,20,0)&gt;10,10,IF(VLOOKUP($C39,工时汇总!$B$2:$AH$2694,20,0)&gt;=8,5,IF(VLOOKUP($C39,工时汇总!$B$2:$AH$2694,20,0)&lt;8,0))))</f>
        <v>10</v>
      </c>
      <c r="W39" s="12">
        <f ca="1">IF(VLOOKUP($C39,工时汇总!$B$2:$AH$2694,21,0)&gt;15,15,IF(VLOOKUP($C39,工时汇总!$B$2:$AH$2694,21,0)&gt;10,10,IF(VLOOKUP($C39,工时汇总!$B$2:$AH$2694,21,0)&gt;=8,5,IF(VLOOKUP($C39,工时汇总!$B$2:$AH$2694,21,0)&lt;8,0))))</f>
        <v>5</v>
      </c>
      <c r="X39" s="12">
        <f ca="1">IF(VLOOKUP($C39,工时汇总!$B$2:$AH$2694,22,0)&gt;15,15,IF(VLOOKUP($C39,工时汇总!$B$2:$AH$2694,22,0)&gt;10,10,IF(VLOOKUP($C39,工时汇总!$B$2:$AH$2694,22,0)&gt;=8,5,IF(VLOOKUP($C39,工时汇总!$B$2:$AH$2694,22,0)&lt;8,0))))</f>
        <v>5</v>
      </c>
      <c r="Y39" s="12">
        <f ca="1">IF(VLOOKUP($C39,工时汇总!$B$2:$AH$2694,23,0)&gt;15,15,IF(VLOOKUP($C39,工时汇总!$B$2:$AH$2694,23,0)&gt;10,10,IF(VLOOKUP($C39,工时汇总!$B$2:$AH$2694,23,0)&gt;=8,5,IF(VLOOKUP($C39,工时汇总!$B$2:$AH$2694,23,0)&lt;8,0))))</f>
        <v>0</v>
      </c>
      <c r="Z39" s="12">
        <f ca="1">IF(VLOOKUP($C39,工时汇总!$B$2:$AH$2694,24,0)&gt;15,15,IF(VLOOKUP($C39,工时汇总!$B$2:$AH$2694,24,0)&gt;10,10,IF(VLOOKUP($C39,工时汇总!$B$2:$AH$2694,24,0)&gt;=8,5,IF(VLOOKUP($C39,工时汇总!$B$2:$AH$2694,24,0)&lt;8,0))))</f>
        <v>0</v>
      </c>
      <c r="AA39" s="12">
        <f ca="1">IF(VLOOKUP($C39,工时汇总!$B$2:$AH$2694,25,0)&gt;15,15,IF(VLOOKUP($C39,工时汇总!$B$2:$AH$2694,25,0)&gt;10,10,IF(VLOOKUP($C39,工时汇总!$B$2:$AH$2694,25,0)&gt;=8,5,IF(VLOOKUP($C39,工时汇总!$B$2:$AH$2694,25,0)&lt;8,0))))</f>
        <v>10</v>
      </c>
      <c r="AB39" s="12">
        <f ca="1">IF(VLOOKUP($C39,工时汇总!$B$2:$AH$2694,26,0)&gt;15,15,IF(VLOOKUP($C39,工时汇总!$B$2:$AH$2694,26,0)&gt;10,10,IF(VLOOKUP($C39,工时汇总!$B$2:$AH$2694,26,0)&gt;=8,5,IF(VLOOKUP($C39,工时汇总!$B$2:$AH$2694,26,0)&lt;8,0))))</f>
        <v>10</v>
      </c>
      <c r="AC39" s="12">
        <f ca="1">IF(VLOOKUP($C39,工时汇总!$B$2:$AH$2694,27,0)&gt;15,15,IF(VLOOKUP($C39,工时汇总!$B$2:$AH$2694,27,0)&gt;10,10,IF(VLOOKUP($C39,工时汇总!$B$2:$AH$2694,27,0)&gt;=8,5,IF(VLOOKUP($C39,工时汇总!$B$2:$AH$2694,27,0)&lt;8,0))))</f>
        <v>10</v>
      </c>
      <c r="AD39" s="12">
        <f ca="1">IF(VLOOKUP($C39,工时汇总!$B$2:$AH$2694,28,0)&gt;15,15,IF(VLOOKUP($C39,工时汇总!$B$2:$AH$2694,28,0)&gt;10,10,IF(VLOOKUP($C39,工时汇总!$B$2:$AH$2694,28,0)&gt;=8,5,IF(VLOOKUP($C39,工时汇总!$B$2:$AH$2694,28,0)&lt;8,0))))</f>
        <v>5</v>
      </c>
      <c r="AE39" s="12">
        <f ca="1">IF(VLOOKUP($C39,工时汇总!$B$2:$AH$2694,29,0)&gt;15,15,IF(VLOOKUP($C39,工时汇总!$B$2:$AH$2694,29,0)&gt;10,10,IF(VLOOKUP($C39,工时汇总!$B$2:$AH$2694,29,0)&gt;=8,5,IF(VLOOKUP($C39,工时汇总!$B$2:$AH$2694,29,0)&lt;8,0))))</f>
        <v>10</v>
      </c>
      <c r="AF39" s="12">
        <f ca="1">IF(VLOOKUP($C39,工时汇总!$B$2:$AH$2694,30,0)&gt;15,15,IF(VLOOKUP($C39,工时汇总!$B$2:$AH$2694,30,0)&gt;10,10,IF(VLOOKUP($C39,工时汇总!$B$2:$AH$2694,30,0)&gt;=8,5,IF(VLOOKUP($C39,工时汇总!$B$2:$AH$2694,30,0)&lt;8,0))))</f>
        <v>10</v>
      </c>
      <c r="AG39" s="12">
        <f ca="1">IF(VLOOKUP($C39,工时汇总!$B$2:$AH$2694,31,0)&gt;15,15,IF(VLOOKUP($C39,工时汇总!$B$2:$AH$2694,31,0)&gt;10,10,IF(VLOOKUP($C39,工时汇总!$B$2:$AH$2694,31,0)&gt;=8,5,IF(VLOOKUP($C39,工时汇总!$B$2:$AH$2694,31,0)&lt;8,0))))</f>
        <v>10</v>
      </c>
      <c r="AH39" s="12">
        <f ca="1">IF(VLOOKUP($C39,工时汇总!$B$2:$AH$2694,32,0)&gt;15,15,IF(VLOOKUP($C39,工时汇总!$B$2:$AH$2694,32,0)&gt;10,10,IF(VLOOKUP($C39,工时汇总!$B$2:$AH$2694,32,0)&gt;=8,5,IF(VLOOKUP($C39,工时汇总!$B$2:$AH$2694,32,0)&lt;8,0))))</f>
        <v>10</v>
      </c>
      <c r="AI39" s="12">
        <f ca="1">IF(VLOOKUP($C39,工时汇总!$B$2:$AH$2694,33,0)&gt;15,15,IF(VLOOKUP($C39,工时汇总!$B$2:$AH$2694,33,0)&gt;10,10,IF(VLOOKUP($C39,工时汇总!$B$2:$AH$2694,33,0)&gt;=8,5,IF(VLOOKUP($C39,工时汇总!$B$2:$AH$2694,33,0)&lt;8,0))))</f>
        <v>0</v>
      </c>
    </row>
    <row r="40" customHeight="1" spans="1:35">
      <c r="A40" s="42" t="s">
        <v>489</v>
      </c>
      <c r="B40" s="15" t="s">
        <v>508</v>
      </c>
      <c r="C40" s="14" t="s">
        <v>509</v>
      </c>
      <c r="D40" s="43">
        <f ca="1" t="shared" ref="D40:D41" si="6">SUM(E40:AI40)</f>
        <v>260</v>
      </c>
      <c r="E40" s="12">
        <f ca="1">IF(VLOOKUP($C40,工时汇总!$B$2:$AH$2694,3,0)&gt;15,15,IF(VLOOKUP($C40,工时汇总!$B$2:$AH$2694,3,0)&gt;10,10,IF(VLOOKUP($C40,工时汇总!$B$2:$AH$2694,3,0)&gt;=8,5,IF(VLOOKUP($C40,工时汇总!$B$2:$AH$2694,3,0)&lt;8,0))))</f>
        <v>10</v>
      </c>
      <c r="F40" s="12">
        <f ca="1">IF(VLOOKUP($C40,工时汇总!$B$2:$AH$2694,4,0)&gt;15,15,IF(VLOOKUP($C40,工时汇总!$B$2:$AH$2694,4,0)&gt;10,10,IF(VLOOKUP($C40,工时汇总!$B$2:$AH$2694,4,0)&gt;=8,5,IF(VLOOKUP($C40,工时汇总!$B$2:$AH$2694,4,0)&lt;8,0))))</f>
        <v>10</v>
      </c>
      <c r="G40" s="12">
        <f ca="1">IF(VLOOKUP($C40,工时汇总!$B$2:$AH$2694,5,0)&gt;15,15,IF(VLOOKUP($C40,工时汇总!$B$2:$AH$2694,5,0)&gt;10,10,IF(VLOOKUP($C40,工时汇总!$B$2:$AH$2694,5,0)&gt;=8,5,IF(VLOOKUP($C40,工时汇总!$B$2:$AH$2694,5,0)&lt;8,0))))</f>
        <v>10</v>
      </c>
      <c r="H40" s="12">
        <f ca="1">IF(VLOOKUP($C40,工时汇总!$B$2:$AH$2694,6,0)&gt;15,15,IF(VLOOKUP($C40,工时汇总!$B$2:$AH$2694,6,0)&gt;10,10,IF(VLOOKUP($C40,工时汇总!$B$2:$AH$2694,6,0)&gt;=8,5,IF(VLOOKUP($C40,工时汇总!$B$2:$AH$2694,6,0)&lt;8,0))))</f>
        <v>5</v>
      </c>
      <c r="I40" s="12">
        <f ca="1">IF(VLOOKUP($C40,工时汇总!$B$2:$AH$2694,7,0)&gt;15,15,IF(VLOOKUP($C40,工时汇总!$B$2:$AH$2694,7,0)&gt;10,10,IF(VLOOKUP($C40,工时汇总!$B$2:$AH$2694,7,0)&gt;=8,5,IF(VLOOKUP($C40,工时汇总!$B$2:$AH$2694,7,0)&lt;8,0))))</f>
        <v>5</v>
      </c>
      <c r="J40" s="12">
        <f ca="1">IF(VLOOKUP($C40,工时汇总!$B$2:$AH$2694,8,0)&gt;15,15,IF(VLOOKUP($C40,工时汇总!$B$2:$AH$2694,8,0)&gt;10,10,IF(VLOOKUP($C40,工时汇总!$B$2:$AH$2694,8,0)&gt;=8,5,IF(VLOOKUP($C40,工时汇总!$B$2:$AH$2694,8,0)&lt;8,0))))</f>
        <v>10</v>
      </c>
      <c r="K40" s="12">
        <f ca="1">IF(VLOOKUP($C40,工时汇总!$B$2:$AH$2694,9,0)&gt;15,15,IF(VLOOKUP($C40,工时汇总!$B$2:$AH$2694,9,0)&gt;10,10,IF(VLOOKUP($C40,工时汇总!$B$2:$AH$2694,9,0)&gt;=8,5,IF(VLOOKUP($C40,工时汇总!$B$2:$AH$2694,9,0)&lt;8,0))))</f>
        <v>10</v>
      </c>
      <c r="L40" s="12">
        <f ca="1">IF(VLOOKUP($C40,工时汇总!$B$2:$AH$2694,10,0)&gt;15,15,IF(VLOOKUP($C40,工时汇总!$B$2:$AH$2694,10,0)&gt;10,10,IF(VLOOKUP($C40,工时汇总!$B$2:$AH$2694,10,0)&gt;=8,5,IF(VLOOKUP($C40,工时汇总!$B$2:$AH$2694,10,0)&lt;8,0))))</f>
        <v>5</v>
      </c>
      <c r="M40" s="12">
        <f ca="1">IF(VLOOKUP($C40,工时汇总!$B$2:$AH$2694,11,0)&gt;15,15,IF(VLOOKUP($C40,工时汇总!$B$2:$AH$2694,11,0)&gt;10,10,IF(VLOOKUP($C40,工时汇总!$B$2:$AH$2694,11,0)&gt;=8,5,IF(VLOOKUP($C40,工时汇总!$B$2:$AH$2694,11,0)&lt;8,0))))</f>
        <v>10</v>
      </c>
      <c r="N40" s="12">
        <f ca="1">IF(VLOOKUP($C40,工时汇总!$B$2:$AH$2694,12,0)&gt;15,15,IF(VLOOKUP($C40,工时汇总!$B$2:$AH$2694,12,0)&gt;10,10,IF(VLOOKUP($C40,工时汇总!$B$2:$AH$2694,12,0)&gt;=8,5,IF(VLOOKUP($C40,工时汇总!$B$2:$AH$2694,12,0)&lt;8,0))))</f>
        <v>10</v>
      </c>
      <c r="O40" s="12">
        <f ca="1">IF(VLOOKUP($C40,工时汇总!$B$2:$AH$2694,13,0)&gt;15,15,IF(VLOOKUP($C40,工时汇总!$B$2:$AH$2694,13,0)&gt;10,10,IF(VLOOKUP($C40,工时汇总!$B$2:$AH$2694,13,0)&gt;=8,5,IF(VLOOKUP($C40,工时汇总!$B$2:$AH$2694,13,0)&lt;8,0))))</f>
        <v>10</v>
      </c>
      <c r="P40" s="12">
        <f ca="1">IF(VLOOKUP($C40,工时汇总!$B$2:$AH$2694,14,0)&gt;15,15,IF(VLOOKUP($C40,工时汇总!$B$2:$AH$2694,14,0)&gt;10,10,IF(VLOOKUP($C40,工时汇总!$B$2:$AH$2694,14,0)&gt;=8,5,IF(VLOOKUP($C40,工时汇总!$B$2:$AH$2694,14,0)&lt;8,0))))</f>
        <v>0</v>
      </c>
      <c r="Q40" s="12">
        <f ca="1">IF(VLOOKUP($C40,工时汇总!$B$2:$AH$2694,15,0)&gt;15,15,IF(VLOOKUP($C40,工时汇总!$B$2:$AH$2694,15,0)&gt;10,10,IF(VLOOKUP($C40,工时汇总!$B$2:$AH$2694,15,0)&gt;=8,5,IF(VLOOKUP($C40,工时汇总!$B$2:$AH$2694,15,0)&lt;8,0))))</f>
        <v>10</v>
      </c>
      <c r="R40" s="12">
        <f ca="1">IF(VLOOKUP($C40,工时汇总!$B$2:$AH$2694,16,0)&gt;15,15,IF(VLOOKUP($C40,工时汇总!$B$2:$AH$2694,16,0)&gt;10,10,IF(VLOOKUP($C40,工时汇总!$B$2:$AH$2694,16,0)&gt;=8,5,IF(VLOOKUP($C40,工时汇总!$B$2:$AH$2694,16,0)&lt;8,0))))</f>
        <v>10</v>
      </c>
      <c r="S40" s="12">
        <f ca="1">IF(VLOOKUP($C40,工时汇总!$B$2:$AH$2694,17,0)&gt;15,15,IF(VLOOKUP($C40,工时汇总!$B$2:$AH$2694,17,0)&gt;10,10,IF(VLOOKUP($C40,工时汇总!$B$2:$AH$2694,17,0)&gt;=8,5,IF(VLOOKUP($C40,工时汇总!$B$2:$AH$2694,17,0)&lt;8,0))))</f>
        <v>10</v>
      </c>
      <c r="T40" s="12">
        <f ca="1">IF(VLOOKUP($C40,工时汇总!$B$2:$AH$2694,18,0)&gt;15,15,IF(VLOOKUP($C40,工时汇总!$B$2:$AH$2694,18,0)&gt;10,10,IF(VLOOKUP($C40,工时汇总!$B$2:$AH$2694,18,0)&gt;=8,5,IF(VLOOKUP($C40,工时汇总!$B$2:$AH$2694,18,0)&lt;8,0))))</f>
        <v>10</v>
      </c>
      <c r="U40" s="12">
        <f ca="1">IF(VLOOKUP($C40,工时汇总!$B$2:$AH$2694,19,0)&gt;15,15,IF(VLOOKUP($C40,工时汇总!$B$2:$AH$2694,19,0)&gt;10,10,IF(VLOOKUP($C40,工时汇总!$B$2:$AH$2694,19,0)&gt;=8,5,IF(VLOOKUP($C40,工时汇总!$B$2:$AH$2694,19,0)&lt;8,0))))</f>
        <v>10</v>
      </c>
      <c r="V40" s="12">
        <f ca="1">IF(VLOOKUP($C40,工时汇总!$B$2:$AH$2694,20,0)&gt;15,15,IF(VLOOKUP($C40,工时汇总!$B$2:$AH$2694,20,0)&gt;10,10,IF(VLOOKUP($C40,工时汇总!$B$2:$AH$2694,20,0)&gt;=8,5,IF(VLOOKUP($C40,工时汇总!$B$2:$AH$2694,20,0)&lt;8,0))))</f>
        <v>10</v>
      </c>
      <c r="W40" s="12">
        <f ca="1">IF(VLOOKUP($C40,工时汇总!$B$2:$AH$2694,21,0)&gt;15,15,IF(VLOOKUP($C40,工时汇总!$B$2:$AH$2694,21,0)&gt;10,10,IF(VLOOKUP($C40,工时汇总!$B$2:$AH$2694,21,0)&gt;=8,5,IF(VLOOKUP($C40,工时汇总!$B$2:$AH$2694,21,0)&lt;8,0))))</f>
        <v>0</v>
      </c>
      <c r="X40" s="12">
        <f ca="1">IF(VLOOKUP($C40,工时汇总!$B$2:$AH$2694,22,0)&gt;15,15,IF(VLOOKUP($C40,工时汇总!$B$2:$AH$2694,22,0)&gt;10,10,IF(VLOOKUP($C40,工时汇总!$B$2:$AH$2694,22,0)&gt;=8,5,IF(VLOOKUP($C40,工时汇总!$B$2:$AH$2694,22,0)&lt;8,0))))</f>
        <v>10</v>
      </c>
      <c r="Y40" s="12">
        <f ca="1">IF(VLOOKUP($C40,工时汇总!$B$2:$AH$2694,23,0)&gt;15,15,IF(VLOOKUP($C40,工时汇总!$B$2:$AH$2694,23,0)&gt;10,10,IF(VLOOKUP($C40,工时汇总!$B$2:$AH$2694,23,0)&gt;=8,5,IF(VLOOKUP($C40,工时汇总!$B$2:$AH$2694,23,0)&lt;8,0))))</f>
        <v>10</v>
      </c>
      <c r="Z40" s="12">
        <f ca="1">IF(VLOOKUP($C40,工时汇总!$B$2:$AH$2694,24,0)&gt;15,15,IF(VLOOKUP($C40,工时汇总!$B$2:$AH$2694,24,0)&gt;10,10,IF(VLOOKUP($C40,工时汇总!$B$2:$AH$2694,24,0)&gt;=8,5,IF(VLOOKUP($C40,工时汇总!$B$2:$AH$2694,24,0)&lt;8,0))))</f>
        <v>10</v>
      </c>
      <c r="AA40" s="12">
        <f ca="1">IF(VLOOKUP($C40,工时汇总!$B$2:$AH$2694,25,0)&gt;15,15,IF(VLOOKUP($C40,工时汇总!$B$2:$AH$2694,25,0)&gt;10,10,IF(VLOOKUP($C40,工时汇总!$B$2:$AH$2694,25,0)&gt;=8,5,IF(VLOOKUP($C40,工时汇总!$B$2:$AH$2694,25,0)&lt;8,0))))</f>
        <v>10</v>
      </c>
      <c r="AB40" s="12">
        <f ca="1">IF(VLOOKUP($C40,工时汇总!$B$2:$AH$2694,26,0)&gt;15,15,IF(VLOOKUP($C40,工时汇总!$B$2:$AH$2694,26,0)&gt;10,10,IF(VLOOKUP($C40,工时汇总!$B$2:$AH$2694,26,0)&gt;=8,5,IF(VLOOKUP($C40,工时汇总!$B$2:$AH$2694,26,0)&lt;8,0))))</f>
        <v>10</v>
      </c>
      <c r="AC40" s="12">
        <f ca="1">IF(VLOOKUP($C40,工时汇总!$B$2:$AH$2694,27,0)&gt;15,15,IF(VLOOKUP($C40,工时汇总!$B$2:$AH$2694,27,0)&gt;10,10,IF(VLOOKUP($C40,工时汇总!$B$2:$AH$2694,27,0)&gt;=8,5,IF(VLOOKUP($C40,工时汇总!$B$2:$AH$2694,27,0)&lt;8,0))))</f>
        <v>10</v>
      </c>
      <c r="AD40" s="12">
        <f ca="1">IF(VLOOKUP($C40,工时汇总!$B$2:$AH$2694,28,0)&gt;15,15,IF(VLOOKUP($C40,工时汇总!$B$2:$AH$2694,28,0)&gt;10,10,IF(VLOOKUP($C40,工时汇总!$B$2:$AH$2694,28,0)&gt;=8,5,IF(VLOOKUP($C40,工时汇总!$B$2:$AH$2694,28,0)&lt;8,0))))</f>
        <v>5</v>
      </c>
      <c r="AE40" s="12">
        <f ca="1">IF(VLOOKUP($C40,工时汇总!$B$2:$AH$2694,29,0)&gt;15,15,IF(VLOOKUP($C40,工时汇总!$B$2:$AH$2694,29,0)&gt;10,10,IF(VLOOKUP($C40,工时汇总!$B$2:$AH$2694,29,0)&gt;=8,5,IF(VLOOKUP($C40,工时汇总!$B$2:$AH$2694,29,0)&lt;8,0))))</f>
        <v>10</v>
      </c>
      <c r="AF40" s="12">
        <f ca="1">IF(VLOOKUP($C40,工时汇总!$B$2:$AH$2694,30,0)&gt;15,15,IF(VLOOKUP($C40,工时汇总!$B$2:$AH$2694,30,0)&gt;10,10,IF(VLOOKUP($C40,工时汇总!$B$2:$AH$2694,30,0)&gt;=8,5,IF(VLOOKUP($C40,工时汇总!$B$2:$AH$2694,30,0)&lt;8,0))))</f>
        <v>10</v>
      </c>
      <c r="AG40" s="12">
        <f ca="1">IF(VLOOKUP($C40,工时汇总!$B$2:$AH$2694,31,0)&gt;15,15,IF(VLOOKUP($C40,工时汇总!$B$2:$AH$2694,31,0)&gt;10,10,IF(VLOOKUP($C40,工时汇总!$B$2:$AH$2694,31,0)&gt;=8,5,IF(VLOOKUP($C40,工时汇总!$B$2:$AH$2694,31,0)&lt;8,0))))</f>
        <v>10</v>
      </c>
      <c r="AH40" s="12">
        <f ca="1">IF(VLOOKUP($C40,工时汇总!$B$2:$AH$2694,32,0)&gt;15,15,IF(VLOOKUP($C40,工时汇总!$B$2:$AH$2694,32,0)&gt;10,10,IF(VLOOKUP($C40,工时汇总!$B$2:$AH$2694,32,0)&gt;=8,5,IF(VLOOKUP($C40,工时汇总!$B$2:$AH$2694,32,0)&lt;8,0))))</f>
        <v>10</v>
      </c>
      <c r="AI40" s="12">
        <f ca="1">IF(VLOOKUP($C40,工时汇总!$B$2:$AH$2694,33,0)&gt;15,15,IF(VLOOKUP($C40,工时汇总!$B$2:$AH$2694,33,0)&gt;10,10,IF(VLOOKUP($C40,工时汇总!$B$2:$AH$2694,33,0)&gt;=8,5,IF(VLOOKUP($C40,工时汇总!$B$2:$AH$2694,33,0)&lt;8,0))))</f>
        <v>0</v>
      </c>
    </row>
    <row r="41" customHeight="1" spans="1:35">
      <c r="A41" s="42" t="s">
        <v>489</v>
      </c>
      <c r="B41" s="15" t="s">
        <v>510</v>
      </c>
      <c r="C41" s="14" t="s">
        <v>511</v>
      </c>
      <c r="D41" s="43">
        <f ca="1" t="shared" si="6"/>
        <v>250</v>
      </c>
      <c r="E41" s="12">
        <f ca="1">IF(VLOOKUP($C41,工时汇总!$B$2:$AH$2694,3,0)&gt;15,15,IF(VLOOKUP($C41,工时汇总!$B$2:$AH$2694,3,0)&gt;10,10,IF(VLOOKUP($C41,工时汇总!$B$2:$AH$2694,3,0)&gt;=8,5,IF(VLOOKUP($C41,工时汇总!$B$2:$AH$2694,3,0)&lt;8,0))))</f>
        <v>10</v>
      </c>
      <c r="F41" s="12">
        <f ca="1">IF(VLOOKUP($C41,工时汇总!$B$2:$AH$2694,4,0)&gt;15,15,IF(VLOOKUP($C41,工时汇总!$B$2:$AH$2694,4,0)&gt;10,10,IF(VLOOKUP($C41,工时汇总!$B$2:$AH$2694,4,0)&gt;=8,5,IF(VLOOKUP($C41,工时汇总!$B$2:$AH$2694,4,0)&lt;8,0))))</f>
        <v>10</v>
      </c>
      <c r="G41" s="12">
        <f ca="1">IF(VLOOKUP($C41,工时汇总!$B$2:$AH$2694,5,0)&gt;15,15,IF(VLOOKUP($C41,工时汇总!$B$2:$AH$2694,5,0)&gt;10,10,IF(VLOOKUP($C41,工时汇总!$B$2:$AH$2694,5,0)&gt;=8,5,IF(VLOOKUP($C41,工时汇总!$B$2:$AH$2694,5,0)&lt;8,0))))</f>
        <v>10</v>
      </c>
      <c r="H41" s="12">
        <f ca="1">IF(VLOOKUP($C41,工时汇总!$B$2:$AH$2694,6,0)&gt;15,15,IF(VLOOKUP($C41,工时汇总!$B$2:$AH$2694,6,0)&gt;10,10,IF(VLOOKUP($C41,工时汇总!$B$2:$AH$2694,6,0)&gt;=8,5,IF(VLOOKUP($C41,工时汇总!$B$2:$AH$2694,6,0)&lt;8,0))))</f>
        <v>5</v>
      </c>
      <c r="I41" s="12">
        <f ca="1">IF(VLOOKUP($C41,工时汇总!$B$2:$AH$2694,7,0)&gt;15,15,IF(VLOOKUP($C41,工时汇总!$B$2:$AH$2694,7,0)&gt;10,10,IF(VLOOKUP($C41,工时汇总!$B$2:$AH$2694,7,0)&gt;=8,5,IF(VLOOKUP($C41,工时汇总!$B$2:$AH$2694,7,0)&lt;8,0))))</f>
        <v>5</v>
      </c>
      <c r="J41" s="12">
        <f ca="1">IF(VLOOKUP($C41,工时汇总!$B$2:$AH$2694,8,0)&gt;15,15,IF(VLOOKUP($C41,工时汇总!$B$2:$AH$2694,8,0)&gt;10,10,IF(VLOOKUP($C41,工时汇总!$B$2:$AH$2694,8,0)&gt;=8,5,IF(VLOOKUP($C41,工时汇总!$B$2:$AH$2694,8,0)&lt;8,0))))</f>
        <v>10</v>
      </c>
      <c r="K41" s="12">
        <f ca="1">IF(VLOOKUP($C41,工时汇总!$B$2:$AH$2694,9,0)&gt;15,15,IF(VLOOKUP($C41,工时汇总!$B$2:$AH$2694,9,0)&gt;10,10,IF(VLOOKUP($C41,工时汇总!$B$2:$AH$2694,9,0)&gt;=8,5,IF(VLOOKUP($C41,工时汇总!$B$2:$AH$2694,9,0)&lt;8,0))))</f>
        <v>5</v>
      </c>
      <c r="L41" s="12">
        <f ca="1">IF(VLOOKUP($C41,工时汇总!$B$2:$AH$2694,10,0)&gt;15,15,IF(VLOOKUP($C41,工时汇总!$B$2:$AH$2694,10,0)&gt;10,10,IF(VLOOKUP($C41,工时汇总!$B$2:$AH$2694,10,0)&gt;=8,5,IF(VLOOKUP($C41,工时汇总!$B$2:$AH$2694,10,0)&lt;8,0))))</f>
        <v>5</v>
      </c>
      <c r="M41" s="12">
        <f ca="1">IF(VLOOKUP($C41,工时汇总!$B$2:$AH$2694,11,0)&gt;15,15,IF(VLOOKUP($C41,工时汇总!$B$2:$AH$2694,11,0)&gt;10,10,IF(VLOOKUP($C41,工时汇总!$B$2:$AH$2694,11,0)&gt;=8,5,IF(VLOOKUP($C41,工时汇总!$B$2:$AH$2694,11,0)&lt;8,0))))</f>
        <v>10</v>
      </c>
      <c r="N41" s="12">
        <f ca="1">IF(VLOOKUP($C41,工时汇总!$B$2:$AH$2694,12,0)&gt;15,15,IF(VLOOKUP($C41,工时汇总!$B$2:$AH$2694,12,0)&gt;10,10,IF(VLOOKUP($C41,工时汇总!$B$2:$AH$2694,12,0)&gt;=8,5,IF(VLOOKUP($C41,工时汇总!$B$2:$AH$2694,12,0)&lt;8,0))))</f>
        <v>10</v>
      </c>
      <c r="O41" s="12">
        <f ca="1">IF(VLOOKUP($C41,工时汇总!$B$2:$AH$2694,13,0)&gt;15,15,IF(VLOOKUP($C41,工时汇总!$B$2:$AH$2694,13,0)&gt;10,10,IF(VLOOKUP($C41,工时汇总!$B$2:$AH$2694,13,0)&gt;=8,5,IF(VLOOKUP($C41,工时汇总!$B$2:$AH$2694,13,0)&lt;8,0))))</f>
        <v>10</v>
      </c>
      <c r="P41" s="12">
        <f ca="1">IF(VLOOKUP($C41,工时汇总!$B$2:$AH$2694,14,0)&gt;15,15,IF(VLOOKUP($C41,工时汇总!$B$2:$AH$2694,14,0)&gt;10,10,IF(VLOOKUP($C41,工时汇总!$B$2:$AH$2694,14,0)&gt;=8,5,IF(VLOOKUP($C41,工时汇总!$B$2:$AH$2694,14,0)&lt;8,0))))</f>
        <v>0</v>
      </c>
      <c r="Q41" s="12">
        <f ca="1">IF(VLOOKUP($C41,工时汇总!$B$2:$AH$2694,15,0)&gt;15,15,IF(VLOOKUP($C41,工时汇总!$B$2:$AH$2694,15,0)&gt;10,10,IF(VLOOKUP($C41,工时汇总!$B$2:$AH$2694,15,0)&gt;=8,5,IF(VLOOKUP($C41,工时汇总!$B$2:$AH$2694,15,0)&lt;8,0))))</f>
        <v>10</v>
      </c>
      <c r="R41" s="12">
        <f ca="1">IF(VLOOKUP($C41,工时汇总!$B$2:$AH$2694,16,0)&gt;15,15,IF(VLOOKUP($C41,工时汇总!$B$2:$AH$2694,16,0)&gt;10,10,IF(VLOOKUP($C41,工时汇总!$B$2:$AH$2694,16,0)&gt;=8,5,IF(VLOOKUP($C41,工时汇总!$B$2:$AH$2694,16,0)&lt;8,0))))</f>
        <v>10</v>
      </c>
      <c r="S41" s="12">
        <f ca="1">IF(VLOOKUP($C41,工时汇总!$B$2:$AH$2694,17,0)&gt;15,15,IF(VLOOKUP($C41,工时汇总!$B$2:$AH$2694,17,0)&gt;10,10,IF(VLOOKUP($C41,工时汇总!$B$2:$AH$2694,17,0)&gt;=8,5,IF(VLOOKUP($C41,工时汇总!$B$2:$AH$2694,17,0)&lt;8,0))))</f>
        <v>10</v>
      </c>
      <c r="T41" s="12">
        <f ca="1">IF(VLOOKUP($C41,工时汇总!$B$2:$AH$2694,18,0)&gt;15,15,IF(VLOOKUP($C41,工时汇总!$B$2:$AH$2694,18,0)&gt;10,10,IF(VLOOKUP($C41,工时汇总!$B$2:$AH$2694,18,0)&gt;=8,5,IF(VLOOKUP($C41,工时汇总!$B$2:$AH$2694,18,0)&lt;8,0))))</f>
        <v>5</v>
      </c>
      <c r="U41" s="12">
        <f ca="1">IF(VLOOKUP($C41,工时汇总!$B$2:$AH$2694,19,0)&gt;15,15,IF(VLOOKUP($C41,工时汇总!$B$2:$AH$2694,19,0)&gt;10,10,IF(VLOOKUP($C41,工时汇总!$B$2:$AH$2694,19,0)&gt;=8,5,IF(VLOOKUP($C41,工时汇总!$B$2:$AH$2694,19,0)&lt;8,0))))</f>
        <v>10</v>
      </c>
      <c r="V41" s="12">
        <f ca="1">IF(VLOOKUP($C41,工时汇总!$B$2:$AH$2694,20,0)&gt;15,15,IF(VLOOKUP($C41,工时汇总!$B$2:$AH$2694,20,0)&gt;10,10,IF(VLOOKUP($C41,工时汇总!$B$2:$AH$2694,20,0)&gt;=8,5,IF(VLOOKUP($C41,工时汇总!$B$2:$AH$2694,20,0)&lt;8,0))))</f>
        <v>10</v>
      </c>
      <c r="W41" s="12">
        <f ca="1">IF(VLOOKUP($C41,工时汇总!$B$2:$AH$2694,21,0)&gt;15,15,IF(VLOOKUP($C41,工时汇总!$B$2:$AH$2694,21,0)&gt;10,10,IF(VLOOKUP($C41,工时汇总!$B$2:$AH$2694,21,0)&gt;=8,5,IF(VLOOKUP($C41,工时汇总!$B$2:$AH$2694,21,0)&lt;8,0))))</f>
        <v>0</v>
      </c>
      <c r="X41" s="12">
        <f ca="1">IF(VLOOKUP($C41,工时汇总!$B$2:$AH$2694,22,0)&gt;15,15,IF(VLOOKUP($C41,工时汇总!$B$2:$AH$2694,22,0)&gt;10,10,IF(VLOOKUP($C41,工时汇总!$B$2:$AH$2694,22,0)&gt;=8,5,IF(VLOOKUP($C41,工时汇总!$B$2:$AH$2694,22,0)&lt;8,0))))</f>
        <v>10</v>
      </c>
      <c r="Y41" s="12">
        <f ca="1">IF(VLOOKUP($C41,工时汇总!$B$2:$AH$2694,23,0)&gt;15,15,IF(VLOOKUP($C41,工时汇总!$B$2:$AH$2694,23,0)&gt;10,10,IF(VLOOKUP($C41,工时汇总!$B$2:$AH$2694,23,0)&gt;=8,5,IF(VLOOKUP($C41,工时汇总!$B$2:$AH$2694,23,0)&lt;8,0))))</f>
        <v>10</v>
      </c>
      <c r="Z41" s="12">
        <f ca="1">IF(VLOOKUP($C41,工时汇总!$B$2:$AH$2694,24,0)&gt;15,15,IF(VLOOKUP($C41,工时汇总!$B$2:$AH$2694,24,0)&gt;10,10,IF(VLOOKUP($C41,工时汇总!$B$2:$AH$2694,24,0)&gt;=8,5,IF(VLOOKUP($C41,工时汇总!$B$2:$AH$2694,24,0)&lt;8,0))))</f>
        <v>10</v>
      </c>
      <c r="AA41" s="12">
        <f ca="1">IF(VLOOKUP($C41,工时汇总!$B$2:$AH$2694,25,0)&gt;15,15,IF(VLOOKUP($C41,工时汇总!$B$2:$AH$2694,25,0)&gt;10,10,IF(VLOOKUP($C41,工时汇总!$B$2:$AH$2694,25,0)&gt;=8,5,IF(VLOOKUP($C41,工时汇总!$B$2:$AH$2694,25,0)&lt;8,0))))</f>
        <v>10</v>
      </c>
      <c r="AB41" s="12">
        <f ca="1">IF(VLOOKUP($C41,工时汇总!$B$2:$AH$2694,26,0)&gt;15,15,IF(VLOOKUP($C41,工时汇总!$B$2:$AH$2694,26,0)&gt;10,10,IF(VLOOKUP($C41,工时汇总!$B$2:$AH$2694,26,0)&gt;=8,5,IF(VLOOKUP($C41,工时汇总!$B$2:$AH$2694,26,0)&lt;8,0))))</f>
        <v>10</v>
      </c>
      <c r="AC41" s="12">
        <f ca="1">IF(VLOOKUP($C41,工时汇总!$B$2:$AH$2694,27,0)&gt;15,15,IF(VLOOKUP($C41,工时汇总!$B$2:$AH$2694,27,0)&gt;10,10,IF(VLOOKUP($C41,工时汇总!$B$2:$AH$2694,27,0)&gt;=8,5,IF(VLOOKUP($C41,工时汇总!$B$2:$AH$2694,27,0)&lt;8,0))))</f>
        <v>10</v>
      </c>
      <c r="AD41" s="12">
        <f ca="1">IF(VLOOKUP($C41,工时汇总!$B$2:$AH$2694,28,0)&gt;15,15,IF(VLOOKUP($C41,工时汇总!$B$2:$AH$2694,28,0)&gt;10,10,IF(VLOOKUP($C41,工时汇总!$B$2:$AH$2694,28,0)&gt;=8,5,IF(VLOOKUP($C41,工时汇总!$B$2:$AH$2694,28,0)&lt;8,0))))</f>
        <v>5</v>
      </c>
      <c r="AE41" s="12">
        <f ca="1">IF(VLOOKUP($C41,工时汇总!$B$2:$AH$2694,29,0)&gt;15,15,IF(VLOOKUP($C41,工时汇总!$B$2:$AH$2694,29,0)&gt;10,10,IF(VLOOKUP($C41,工时汇总!$B$2:$AH$2694,29,0)&gt;=8,5,IF(VLOOKUP($C41,工时汇总!$B$2:$AH$2694,29,0)&lt;8,0))))</f>
        <v>10</v>
      </c>
      <c r="AF41" s="12">
        <f ca="1">IF(VLOOKUP($C41,工时汇总!$B$2:$AH$2694,30,0)&gt;15,15,IF(VLOOKUP($C41,工时汇总!$B$2:$AH$2694,30,0)&gt;10,10,IF(VLOOKUP($C41,工时汇总!$B$2:$AH$2694,30,0)&gt;=8,5,IF(VLOOKUP($C41,工时汇总!$B$2:$AH$2694,30,0)&lt;8,0))))</f>
        <v>10</v>
      </c>
      <c r="AG41" s="12">
        <f ca="1">IF(VLOOKUP($C41,工时汇总!$B$2:$AH$2694,31,0)&gt;15,15,IF(VLOOKUP($C41,工时汇总!$B$2:$AH$2694,31,0)&gt;10,10,IF(VLOOKUP($C41,工时汇总!$B$2:$AH$2694,31,0)&gt;=8,5,IF(VLOOKUP($C41,工时汇总!$B$2:$AH$2694,31,0)&lt;8,0))))</f>
        <v>10</v>
      </c>
      <c r="AH41" s="12">
        <f ca="1">IF(VLOOKUP($C41,工时汇总!$B$2:$AH$2694,32,0)&gt;15,15,IF(VLOOKUP($C41,工时汇总!$B$2:$AH$2694,32,0)&gt;10,10,IF(VLOOKUP($C41,工时汇总!$B$2:$AH$2694,32,0)&gt;=8,5,IF(VLOOKUP($C41,工时汇总!$B$2:$AH$2694,32,0)&lt;8,0))))</f>
        <v>10</v>
      </c>
      <c r="AI41" s="12">
        <f ca="1">IF(VLOOKUP($C41,工时汇总!$B$2:$AH$2694,33,0)&gt;15,15,IF(VLOOKUP($C41,工时汇总!$B$2:$AH$2694,33,0)&gt;10,10,IF(VLOOKUP($C41,工时汇总!$B$2:$AH$2694,33,0)&gt;=8,5,IF(VLOOKUP($C41,工时汇总!$B$2:$AH$2694,33,0)&lt;8,0))))</f>
        <v>0</v>
      </c>
    </row>
    <row r="42" customHeight="1" spans="1:35">
      <c r="A42" s="42" t="s">
        <v>489</v>
      </c>
      <c r="B42" s="15" t="s">
        <v>512</v>
      </c>
      <c r="C42" s="14" t="s">
        <v>513</v>
      </c>
      <c r="D42" s="43">
        <f ca="1" t="shared" si="5"/>
        <v>250</v>
      </c>
      <c r="E42" s="12">
        <f ca="1">IF(VLOOKUP($C42,工时汇总!$B$2:$AH$2694,3,0)&gt;15,15,IF(VLOOKUP($C42,工时汇总!$B$2:$AH$2694,3,0)&gt;10,10,IF(VLOOKUP($C42,工时汇总!$B$2:$AH$2694,3,0)&gt;=8,5,IF(VLOOKUP($C42,工时汇总!$B$2:$AH$2694,3,0)&lt;8,0))))</f>
        <v>10</v>
      </c>
      <c r="F42" s="12">
        <f ca="1">IF(VLOOKUP($C42,工时汇总!$B$2:$AH$2694,4,0)&gt;15,15,IF(VLOOKUP($C42,工时汇总!$B$2:$AH$2694,4,0)&gt;10,10,IF(VLOOKUP($C42,工时汇总!$B$2:$AH$2694,4,0)&gt;=8,5,IF(VLOOKUP($C42,工时汇总!$B$2:$AH$2694,4,0)&lt;8,0))))</f>
        <v>10</v>
      </c>
      <c r="G42" s="12">
        <f ca="1">IF(VLOOKUP($C42,工时汇总!$B$2:$AH$2694,5,0)&gt;15,15,IF(VLOOKUP($C42,工时汇总!$B$2:$AH$2694,5,0)&gt;10,10,IF(VLOOKUP($C42,工时汇总!$B$2:$AH$2694,5,0)&gt;=8,5,IF(VLOOKUP($C42,工时汇总!$B$2:$AH$2694,5,0)&lt;8,0))))</f>
        <v>10</v>
      </c>
      <c r="H42" s="12">
        <f ca="1">IF(VLOOKUP($C42,工时汇总!$B$2:$AH$2694,6,0)&gt;15,15,IF(VLOOKUP($C42,工时汇总!$B$2:$AH$2694,6,0)&gt;10,10,IF(VLOOKUP($C42,工时汇总!$B$2:$AH$2694,6,0)&gt;=8,5,IF(VLOOKUP($C42,工时汇总!$B$2:$AH$2694,6,0)&lt;8,0))))</f>
        <v>5</v>
      </c>
      <c r="I42" s="12">
        <f ca="1">IF(VLOOKUP($C42,工时汇总!$B$2:$AH$2694,7,0)&gt;15,15,IF(VLOOKUP($C42,工时汇总!$B$2:$AH$2694,7,0)&gt;10,10,IF(VLOOKUP($C42,工时汇总!$B$2:$AH$2694,7,0)&gt;=8,5,IF(VLOOKUP($C42,工时汇总!$B$2:$AH$2694,7,0)&lt;8,0))))</f>
        <v>5</v>
      </c>
      <c r="J42" s="12">
        <f ca="1">IF(VLOOKUP($C42,工时汇总!$B$2:$AH$2694,8,0)&gt;15,15,IF(VLOOKUP($C42,工时汇总!$B$2:$AH$2694,8,0)&gt;10,10,IF(VLOOKUP($C42,工时汇总!$B$2:$AH$2694,8,0)&gt;=8,5,IF(VLOOKUP($C42,工时汇总!$B$2:$AH$2694,8,0)&lt;8,0))))</f>
        <v>10</v>
      </c>
      <c r="K42" s="12">
        <f ca="1">IF(VLOOKUP($C42,工时汇总!$B$2:$AH$2694,9,0)&gt;15,15,IF(VLOOKUP($C42,工时汇总!$B$2:$AH$2694,9,0)&gt;10,10,IF(VLOOKUP($C42,工时汇总!$B$2:$AH$2694,9,0)&gt;=8,5,IF(VLOOKUP($C42,工时汇总!$B$2:$AH$2694,9,0)&lt;8,0))))</f>
        <v>5</v>
      </c>
      <c r="L42" s="12">
        <f ca="1">IF(VLOOKUP($C42,工时汇总!$B$2:$AH$2694,10,0)&gt;15,15,IF(VLOOKUP($C42,工时汇总!$B$2:$AH$2694,10,0)&gt;10,10,IF(VLOOKUP($C42,工时汇总!$B$2:$AH$2694,10,0)&gt;=8,5,IF(VLOOKUP($C42,工时汇总!$B$2:$AH$2694,10,0)&lt;8,0))))</f>
        <v>5</v>
      </c>
      <c r="M42" s="12">
        <f ca="1">IF(VLOOKUP($C42,工时汇总!$B$2:$AH$2694,11,0)&gt;15,15,IF(VLOOKUP($C42,工时汇总!$B$2:$AH$2694,11,0)&gt;10,10,IF(VLOOKUP($C42,工时汇总!$B$2:$AH$2694,11,0)&gt;=8,5,IF(VLOOKUP($C42,工时汇总!$B$2:$AH$2694,11,0)&lt;8,0))))</f>
        <v>10</v>
      </c>
      <c r="N42" s="12">
        <f ca="1">IF(VLOOKUP($C42,工时汇总!$B$2:$AH$2694,12,0)&gt;15,15,IF(VLOOKUP($C42,工时汇总!$B$2:$AH$2694,12,0)&gt;10,10,IF(VLOOKUP($C42,工时汇总!$B$2:$AH$2694,12,0)&gt;=8,5,IF(VLOOKUP($C42,工时汇总!$B$2:$AH$2694,12,0)&lt;8,0))))</f>
        <v>10</v>
      </c>
      <c r="O42" s="12">
        <f ca="1">IF(VLOOKUP($C42,工时汇总!$B$2:$AH$2694,13,0)&gt;15,15,IF(VLOOKUP($C42,工时汇总!$B$2:$AH$2694,13,0)&gt;10,10,IF(VLOOKUP($C42,工时汇总!$B$2:$AH$2694,13,0)&gt;=8,5,IF(VLOOKUP($C42,工时汇总!$B$2:$AH$2694,13,0)&lt;8,0))))</f>
        <v>10</v>
      </c>
      <c r="P42" s="12">
        <f ca="1">IF(VLOOKUP($C42,工时汇总!$B$2:$AH$2694,14,0)&gt;15,15,IF(VLOOKUP($C42,工时汇总!$B$2:$AH$2694,14,0)&gt;10,10,IF(VLOOKUP($C42,工时汇总!$B$2:$AH$2694,14,0)&gt;=8,5,IF(VLOOKUP($C42,工时汇总!$B$2:$AH$2694,14,0)&lt;8,0))))</f>
        <v>0</v>
      </c>
      <c r="Q42" s="12">
        <f ca="1">IF(VLOOKUP($C42,工时汇总!$B$2:$AH$2694,15,0)&gt;15,15,IF(VLOOKUP($C42,工时汇总!$B$2:$AH$2694,15,0)&gt;10,10,IF(VLOOKUP($C42,工时汇总!$B$2:$AH$2694,15,0)&gt;=8,5,IF(VLOOKUP($C42,工时汇总!$B$2:$AH$2694,15,0)&lt;8,0))))</f>
        <v>10</v>
      </c>
      <c r="R42" s="12">
        <f ca="1">IF(VLOOKUP($C42,工时汇总!$B$2:$AH$2694,16,0)&gt;15,15,IF(VLOOKUP($C42,工时汇总!$B$2:$AH$2694,16,0)&gt;10,10,IF(VLOOKUP($C42,工时汇总!$B$2:$AH$2694,16,0)&gt;=8,5,IF(VLOOKUP($C42,工时汇总!$B$2:$AH$2694,16,0)&lt;8,0))))</f>
        <v>10</v>
      </c>
      <c r="S42" s="12">
        <f ca="1">IF(VLOOKUP($C42,工时汇总!$B$2:$AH$2694,17,0)&gt;15,15,IF(VLOOKUP($C42,工时汇总!$B$2:$AH$2694,17,0)&gt;10,10,IF(VLOOKUP($C42,工时汇总!$B$2:$AH$2694,17,0)&gt;=8,5,IF(VLOOKUP($C42,工时汇总!$B$2:$AH$2694,17,0)&lt;8,0))))</f>
        <v>10</v>
      </c>
      <c r="T42" s="12">
        <f ca="1">IF(VLOOKUP($C42,工时汇总!$B$2:$AH$2694,18,0)&gt;15,15,IF(VLOOKUP($C42,工时汇总!$B$2:$AH$2694,18,0)&gt;10,10,IF(VLOOKUP($C42,工时汇总!$B$2:$AH$2694,18,0)&gt;=8,5,IF(VLOOKUP($C42,工时汇总!$B$2:$AH$2694,18,0)&lt;8,0))))</f>
        <v>10</v>
      </c>
      <c r="U42" s="12">
        <f ca="1">IF(VLOOKUP($C42,工时汇总!$B$2:$AH$2694,19,0)&gt;15,15,IF(VLOOKUP($C42,工时汇总!$B$2:$AH$2694,19,0)&gt;10,10,IF(VLOOKUP($C42,工时汇总!$B$2:$AH$2694,19,0)&gt;=8,5,IF(VLOOKUP($C42,工时汇总!$B$2:$AH$2694,19,0)&lt;8,0))))</f>
        <v>5</v>
      </c>
      <c r="V42" s="12">
        <f ca="1">IF(VLOOKUP($C42,工时汇总!$B$2:$AH$2694,20,0)&gt;15,15,IF(VLOOKUP($C42,工时汇总!$B$2:$AH$2694,20,0)&gt;10,10,IF(VLOOKUP($C42,工时汇总!$B$2:$AH$2694,20,0)&gt;=8,5,IF(VLOOKUP($C42,工时汇总!$B$2:$AH$2694,20,0)&lt;8,0))))</f>
        <v>10</v>
      </c>
      <c r="W42" s="12">
        <f ca="1">IF(VLOOKUP($C42,工时汇总!$B$2:$AH$2694,21,0)&gt;15,15,IF(VLOOKUP($C42,工时汇总!$B$2:$AH$2694,21,0)&gt;10,10,IF(VLOOKUP($C42,工时汇总!$B$2:$AH$2694,21,0)&gt;=8,5,IF(VLOOKUP($C42,工时汇总!$B$2:$AH$2694,21,0)&lt;8,0))))</f>
        <v>5</v>
      </c>
      <c r="X42" s="12">
        <f ca="1">IF(VLOOKUP($C42,工时汇总!$B$2:$AH$2694,22,0)&gt;15,15,IF(VLOOKUP($C42,工时汇总!$B$2:$AH$2694,22,0)&gt;10,10,IF(VLOOKUP($C42,工时汇总!$B$2:$AH$2694,22,0)&gt;=8,5,IF(VLOOKUP($C42,工时汇总!$B$2:$AH$2694,22,0)&lt;8,0))))</f>
        <v>10</v>
      </c>
      <c r="Y42" s="12">
        <f ca="1">IF(VLOOKUP($C42,工时汇总!$B$2:$AH$2694,23,0)&gt;15,15,IF(VLOOKUP($C42,工时汇总!$B$2:$AH$2694,23,0)&gt;10,10,IF(VLOOKUP($C42,工时汇总!$B$2:$AH$2694,23,0)&gt;=8,5,IF(VLOOKUP($C42,工时汇总!$B$2:$AH$2694,23,0)&lt;8,0))))</f>
        <v>10</v>
      </c>
      <c r="Z42" s="12">
        <f ca="1">IF(VLOOKUP($C42,工时汇总!$B$2:$AH$2694,24,0)&gt;15,15,IF(VLOOKUP($C42,工时汇总!$B$2:$AH$2694,24,0)&gt;10,10,IF(VLOOKUP($C42,工时汇总!$B$2:$AH$2694,24,0)&gt;=8,5,IF(VLOOKUP($C42,工时汇总!$B$2:$AH$2694,24,0)&lt;8,0))))</f>
        <v>10</v>
      </c>
      <c r="AA42" s="12">
        <f ca="1">IF(VLOOKUP($C42,工时汇总!$B$2:$AH$2694,25,0)&gt;15,15,IF(VLOOKUP($C42,工时汇总!$B$2:$AH$2694,25,0)&gt;10,10,IF(VLOOKUP($C42,工时汇总!$B$2:$AH$2694,25,0)&gt;=8,5,IF(VLOOKUP($C42,工时汇总!$B$2:$AH$2694,25,0)&lt;8,0))))</f>
        <v>10</v>
      </c>
      <c r="AB42" s="12">
        <f ca="1">IF(VLOOKUP($C42,工时汇总!$B$2:$AH$2694,26,0)&gt;15,15,IF(VLOOKUP($C42,工时汇总!$B$2:$AH$2694,26,0)&gt;10,10,IF(VLOOKUP($C42,工时汇总!$B$2:$AH$2694,26,0)&gt;=8,5,IF(VLOOKUP($C42,工时汇总!$B$2:$AH$2694,26,0)&lt;8,0))))</f>
        <v>10</v>
      </c>
      <c r="AC42" s="12">
        <f ca="1">IF(VLOOKUP($C42,工时汇总!$B$2:$AH$2694,27,0)&gt;15,15,IF(VLOOKUP($C42,工时汇总!$B$2:$AH$2694,27,0)&gt;10,10,IF(VLOOKUP($C42,工时汇总!$B$2:$AH$2694,27,0)&gt;=8,5,IF(VLOOKUP($C42,工时汇总!$B$2:$AH$2694,27,0)&lt;8,0))))</f>
        <v>10</v>
      </c>
      <c r="AD42" s="12">
        <f ca="1">IF(VLOOKUP($C42,工时汇总!$B$2:$AH$2694,28,0)&gt;15,15,IF(VLOOKUP($C42,工时汇总!$B$2:$AH$2694,28,0)&gt;10,10,IF(VLOOKUP($C42,工时汇总!$B$2:$AH$2694,28,0)&gt;=8,5,IF(VLOOKUP($C42,工时汇总!$B$2:$AH$2694,28,0)&lt;8,0))))</f>
        <v>5</v>
      </c>
      <c r="AE42" s="12">
        <f ca="1">IF(VLOOKUP($C42,工时汇总!$B$2:$AH$2694,29,0)&gt;15,15,IF(VLOOKUP($C42,工时汇总!$B$2:$AH$2694,29,0)&gt;10,10,IF(VLOOKUP($C42,工时汇总!$B$2:$AH$2694,29,0)&gt;=8,5,IF(VLOOKUP($C42,工时汇总!$B$2:$AH$2694,29,0)&lt;8,0))))</f>
        <v>10</v>
      </c>
      <c r="AF42" s="12">
        <f ca="1">IF(VLOOKUP($C42,工时汇总!$B$2:$AH$2694,30,0)&gt;15,15,IF(VLOOKUP($C42,工时汇总!$B$2:$AH$2694,30,0)&gt;10,10,IF(VLOOKUP($C42,工时汇总!$B$2:$AH$2694,30,0)&gt;=8,5,IF(VLOOKUP($C42,工时汇总!$B$2:$AH$2694,30,0)&lt;8,0))))</f>
        <v>10</v>
      </c>
      <c r="AG42" s="12">
        <f ca="1">IF(VLOOKUP($C42,工时汇总!$B$2:$AH$2694,31,0)&gt;15,15,IF(VLOOKUP($C42,工时汇总!$B$2:$AH$2694,31,0)&gt;10,10,IF(VLOOKUP($C42,工时汇总!$B$2:$AH$2694,31,0)&gt;=8,5,IF(VLOOKUP($C42,工时汇总!$B$2:$AH$2694,31,0)&lt;8,0))))</f>
        <v>10</v>
      </c>
      <c r="AH42" s="12">
        <f ca="1">IF(VLOOKUP($C42,工时汇总!$B$2:$AH$2694,32,0)&gt;15,15,IF(VLOOKUP($C42,工时汇总!$B$2:$AH$2694,32,0)&gt;10,10,IF(VLOOKUP($C42,工时汇总!$B$2:$AH$2694,32,0)&gt;=8,5,IF(VLOOKUP($C42,工时汇总!$B$2:$AH$2694,32,0)&lt;8,0))))</f>
        <v>5</v>
      </c>
      <c r="AI42" s="12">
        <f ca="1">IF(VLOOKUP($C42,工时汇总!$B$2:$AH$2694,33,0)&gt;15,15,IF(VLOOKUP($C42,工时汇总!$B$2:$AH$2694,33,0)&gt;10,10,IF(VLOOKUP($C42,工时汇总!$B$2:$AH$2694,33,0)&gt;=8,5,IF(VLOOKUP($C42,工时汇总!$B$2:$AH$2694,33,0)&lt;8,0))))</f>
        <v>0</v>
      </c>
    </row>
    <row r="43" customHeight="1" spans="1:35">
      <c r="A43" s="42" t="s">
        <v>489</v>
      </c>
      <c r="B43" s="15" t="s">
        <v>514</v>
      </c>
      <c r="C43" s="14" t="s">
        <v>515</v>
      </c>
      <c r="D43" s="43">
        <f ca="1" t="shared" si="5"/>
        <v>170</v>
      </c>
      <c r="E43" s="12">
        <f ca="1">IF(VLOOKUP($C43,工时汇总!$B$2:$AH$2694,3,0)&gt;15,15,IF(VLOOKUP($C43,工时汇总!$B$2:$AH$2694,3,0)&gt;10,10,IF(VLOOKUP($C43,工时汇总!$B$2:$AH$2694,3,0)&gt;=8,5,IF(VLOOKUP($C43,工时汇总!$B$2:$AH$2694,3,0)&lt;8,0))))</f>
        <v>10</v>
      </c>
      <c r="F43" s="12">
        <f ca="1">IF(VLOOKUP($C43,工时汇总!$B$2:$AH$2694,4,0)&gt;15,15,IF(VLOOKUP($C43,工时汇总!$B$2:$AH$2694,4,0)&gt;10,10,IF(VLOOKUP($C43,工时汇总!$B$2:$AH$2694,4,0)&gt;=8,5,IF(VLOOKUP($C43,工时汇总!$B$2:$AH$2694,4,0)&lt;8,0))))</f>
        <v>10</v>
      </c>
      <c r="G43" s="12">
        <f ca="1">IF(VLOOKUP($C43,工时汇总!$B$2:$AH$2694,5,0)&gt;15,15,IF(VLOOKUP($C43,工时汇总!$B$2:$AH$2694,5,0)&gt;10,10,IF(VLOOKUP($C43,工时汇总!$B$2:$AH$2694,5,0)&gt;=8,5,IF(VLOOKUP($C43,工时汇总!$B$2:$AH$2694,5,0)&lt;8,0))))</f>
        <v>10</v>
      </c>
      <c r="H43" s="12">
        <f ca="1">IF(VLOOKUP($C43,工时汇总!$B$2:$AH$2694,6,0)&gt;15,15,IF(VLOOKUP($C43,工时汇总!$B$2:$AH$2694,6,0)&gt;10,10,IF(VLOOKUP($C43,工时汇总!$B$2:$AH$2694,6,0)&gt;=8,5,IF(VLOOKUP($C43,工时汇总!$B$2:$AH$2694,6,0)&lt;8,0))))</f>
        <v>0</v>
      </c>
      <c r="I43" s="12">
        <f ca="1">IF(VLOOKUP($C43,工时汇总!$B$2:$AH$2694,7,0)&gt;15,15,IF(VLOOKUP($C43,工时汇总!$B$2:$AH$2694,7,0)&gt;10,10,IF(VLOOKUP($C43,工时汇总!$B$2:$AH$2694,7,0)&gt;=8,5,IF(VLOOKUP($C43,工时汇总!$B$2:$AH$2694,7,0)&lt;8,0))))</f>
        <v>0</v>
      </c>
      <c r="J43" s="12">
        <f ca="1">IF(VLOOKUP($C43,工时汇总!$B$2:$AH$2694,8,0)&gt;15,15,IF(VLOOKUP($C43,工时汇总!$B$2:$AH$2694,8,0)&gt;10,10,IF(VLOOKUP($C43,工时汇总!$B$2:$AH$2694,8,0)&gt;=8,5,IF(VLOOKUP($C43,工时汇总!$B$2:$AH$2694,8,0)&lt;8,0))))</f>
        <v>0</v>
      </c>
      <c r="K43" s="12">
        <f ca="1">IF(VLOOKUP($C43,工时汇总!$B$2:$AH$2694,9,0)&gt;15,15,IF(VLOOKUP($C43,工时汇总!$B$2:$AH$2694,9,0)&gt;10,10,IF(VLOOKUP($C43,工时汇总!$B$2:$AH$2694,9,0)&gt;=8,5,IF(VLOOKUP($C43,工时汇总!$B$2:$AH$2694,9,0)&lt;8,0))))</f>
        <v>0</v>
      </c>
      <c r="L43" s="12">
        <f ca="1">IF(VLOOKUP($C43,工时汇总!$B$2:$AH$2694,10,0)&gt;15,15,IF(VLOOKUP($C43,工时汇总!$B$2:$AH$2694,10,0)&gt;10,10,IF(VLOOKUP($C43,工时汇总!$B$2:$AH$2694,10,0)&gt;=8,5,IF(VLOOKUP($C43,工时汇总!$B$2:$AH$2694,10,0)&lt;8,0))))</f>
        <v>0</v>
      </c>
      <c r="M43" s="12">
        <f ca="1">IF(VLOOKUP($C43,工时汇总!$B$2:$AH$2694,11,0)&gt;15,15,IF(VLOOKUP($C43,工时汇总!$B$2:$AH$2694,11,0)&gt;10,10,IF(VLOOKUP($C43,工时汇总!$B$2:$AH$2694,11,0)&gt;=8,5,IF(VLOOKUP($C43,工时汇总!$B$2:$AH$2694,11,0)&lt;8,0))))</f>
        <v>0</v>
      </c>
      <c r="N43" s="12">
        <f ca="1">IF(VLOOKUP($C43,工时汇总!$B$2:$AH$2694,12,0)&gt;15,15,IF(VLOOKUP($C43,工时汇总!$B$2:$AH$2694,12,0)&gt;10,10,IF(VLOOKUP($C43,工时汇总!$B$2:$AH$2694,12,0)&gt;=8,5,IF(VLOOKUP($C43,工时汇总!$B$2:$AH$2694,12,0)&lt;8,0))))</f>
        <v>0</v>
      </c>
      <c r="O43" s="12">
        <f ca="1">IF(VLOOKUP($C43,工时汇总!$B$2:$AH$2694,13,0)&gt;15,15,IF(VLOOKUP($C43,工时汇总!$B$2:$AH$2694,13,0)&gt;10,10,IF(VLOOKUP($C43,工时汇总!$B$2:$AH$2694,13,0)&gt;=8,5,IF(VLOOKUP($C43,工时汇总!$B$2:$AH$2694,13,0)&lt;8,0))))</f>
        <v>0</v>
      </c>
      <c r="P43" s="12">
        <f ca="1">IF(VLOOKUP($C43,工时汇总!$B$2:$AH$2694,14,0)&gt;15,15,IF(VLOOKUP($C43,工时汇总!$B$2:$AH$2694,14,0)&gt;10,10,IF(VLOOKUP($C43,工时汇总!$B$2:$AH$2694,14,0)&gt;=8,5,IF(VLOOKUP($C43,工时汇总!$B$2:$AH$2694,14,0)&lt;8,0))))</f>
        <v>0</v>
      </c>
      <c r="Q43" s="12">
        <f ca="1">IF(VLOOKUP($C43,工时汇总!$B$2:$AH$2694,15,0)&gt;15,15,IF(VLOOKUP($C43,工时汇总!$B$2:$AH$2694,15,0)&gt;10,10,IF(VLOOKUP($C43,工时汇总!$B$2:$AH$2694,15,0)&gt;=8,5,IF(VLOOKUP($C43,工时汇总!$B$2:$AH$2694,15,0)&lt;8,0))))</f>
        <v>10</v>
      </c>
      <c r="R43" s="12">
        <f ca="1">IF(VLOOKUP($C43,工时汇总!$B$2:$AH$2694,16,0)&gt;15,15,IF(VLOOKUP($C43,工时汇总!$B$2:$AH$2694,16,0)&gt;10,10,IF(VLOOKUP($C43,工时汇总!$B$2:$AH$2694,16,0)&gt;=8,5,IF(VLOOKUP($C43,工时汇总!$B$2:$AH$2694,16,0)&lt;8,0))))</f>
        <v>10</v>
      </c>
      <c r="S43" s="12">
        <f ca="1">IF(VLOOKUP($C43,工时汇总!$B$2:$AH$2694,17,0)&gt;15,15,IF(VLOOKUP($C43,工时汇总!$B$2:$AH$2694,17,0)&gt;10,10,IF(VLOOKUP($C43,工时汇总!$B$2:$AH$2694,17,0)&gt;=8,5,IF(VLOOKUP($C43,工时汇总!$B$2:$AH$2694,17,0)&lt;8,0))))</f>
        <v>10</v>
      </c>
      <c r="T43" s="12">
        <f ca="1">IF(VLOOKUP($C43,工时汇总!$B$2:$AH$2694,18,0)&gt;15,15,IF(VLOOKUP($C43,工时汇总!$B$2:$AH$2694,18,0)&gt;10,10,IF(VLOOKUP($C43,工时汇总!$B$2:$AH$2694,18,0)&gt;=8,5,IF(VLOOKUP($C43,工时汇总!$B$2:$AH$2694,18,0)&lt;8,0))))</f>
        <v>5</v>
      </c>
      <c r="U43" s="12">
        <f ca="1">IF(VLOOKUP($C43,工时汇总!$B$2:$AH$2694,19,0)&gt;15,15,IF(VLOOKUP($C43,工时汇总!$B$2:$AH$2694,19,0)&gt;10,10,IF(VLOOKUP($C43,工时汇总!$B$2:$AH$2694,19,0)&gt;=8,5,IF(VLOOKUP($C43,工时汇总!$B$2:$AH$2694,19,0)&lt;8,0))))</f>
        <v>0</v>
      </c>
      <c r="V43" s="12">
        <f ca="1">IF(VLOOKUP($C43,工时汇总!$B$2:$AH$2694,20,0)&gt;15,15,IF(VLOOKUP($C43,工时汇总!$B$2:$AH$2694,20,0)&gt;10,10,IF(VLOOKUP($C43,工时汇总!$B$2:$AH$2694,20,0)&gt;=8,5,IF(VLOOKUP($C43,工时汇总!$B$2:$AH$2694,20,0)&lt;8,0))))</f>
        <v>0</v>
      </c>
      <c r="W43" s="12">
        <f ca="1">IF(VLOOKUP($C43,工时汇总!$B$2:$AH$2694,21,0)&gt;15,15,IF(VLOOKUP($C43,工时汇总!$B$2:$AH$2694,21,0)&gt;10,10,IF(VLOOKUP($C43,工时汇总!$B$2:$AH$2694,21,0)&gt;=8,5,IF(VLOOKUP($C43,工时汇总!$B$2:$AH$2694,21,0)&lt;8,0))))</f>
        <v>0</v>
      </c>
      <c r="X43" s="12">
        <f ca="1">IF(VLOOKUP($C43,工时汇总!$B$2:$AH$2694,22,0)&gt;15,15,IF(VLOOKUP($C43,工时汇总!$B$2:$AH$2694,22,0)&gt;10,10,IF(VLOOKUP($C43,工时汇总!$B$2:$AH$2694,22,0)&gt;=8,5,IF(VLOOKUP($C43,工时汇总!$B$2:$AH$2694,22,0)&lt;8,0))))</f>
        <v>10</v>
      </c>
      <c r="Y43" s="12">
        <f ca="1">IF(VLOOKUP($C43,工时汇总!$B$2:$AH$2694,23,0)&gt;15,15,IF(VLOOKUP($C43,工时汇总!$B$2:$AH$2694,23,0)&gt;10,10,IF(VLOOKUP($C43,工时汇总!$B$2:$AH$2694,23,0)&gt;=8,5,IF(VLOOKUP($C43,工时汇总!$B$2:$AH$2694,23,0)&lt;8,0))))</f>
        <v>10</v>
      </c>
      <c r="Z43" s="12">
        <f ca="1">IF(VLOOKUP($C43,工时汇总!$B$2:$AH$2694,24,0)&gt;15,15,IF(VLOOKUP($C43,工时汇总!$B$2:$AH$2694,24,0)&gt;10,10,IF(VLOOKUP($C43,工时汇总!$B$2:$AH$2694,24,0)&gt;=8,5,IF(VLOOKUP($C43,工时汇总!$B$2:$AH$2694,24,0)&lt;8,0))))</f>
        <v>10</v>
      </c>
      <c r="AA43" s="12">
        <f ca="1">IF(VLOOKUP($C43,工时汇总!$B$2:$AH$2694,25,0)&gt;15,15,IF(VLOOKUP($C43,工时汇总!$B$2:$AH$2694,25,0)&gt;10,10,IF(VLOOKUP($C43,工时汇总!$B$2:$AH$2694,25,0)&gt;=8,5,IF(VLOOKUP($C43,工时汇总!$B$2:$AH$2694,25,0)&lt;8,0))))</f>
        <v>10</v>
      </c>
      <c r="AB43" s="12">
        <f ca="1">IF(VLOOKUP($C43,工时汇总!$B$2:$AH$2694,26,0)&gt;15,15,IF(VLOOKUP($C43,工时汇总!$B$2:$AH$2694,26,0)&gt;10,10,IF(VLOOKUP($C43,工时汇总!$B$2:$AH$2694,26,0)&gt;=8,5,IF(VLOOKUP($C43,工时汇总!$B$2:$AH$2694,26,0)&lt;8,0))))</f>
        <v>10</v>
      </c>
      <c r="AC43" s="12">
        <f ca="1">IF(VLOOKUP($C43,工时汇总!$B$2:$AH$2694,27,0)&gt;15,15,IF(VLOOKUP($C43,工时汇总!$B$2:$AH$2694,27,0)&gt;10,10,IF(VLOOKUP($C43,工时汇总!$B$2:$AH$2694,27,0)&gt;=8,5,IF(VLOOKUP($C43,工时汇总!$B$2:$AH$2694,27,0)&lt;8,0))))</f>
        <v>10</v>
      </c>
      <c r="AD43" s="12">
        <f ca="1">IF(VLOOKUP($C43,工时汇总!$B$2:$AH$2694,28,0)&gt;15,15,IF(VLOOKUP($C43,工时汇总!$B$2:$AH$2694,28,0)&gt;10,10,IF(VLOOKUP($C43,工时汇总!$B$2:$AH$2694,28,0)&gt;=8,5,IF(VLOOKUP($C43,工时汇总!$B$2:$AH$2694,28,0)&lt;8,0))))</f>
        <v>5</v>
      </c>
      <c r="AE43" s="12">
        <f ca="1">IF(VLOOKUP($C43,工时汇总!$B$2:$AH$2694,29,0)&gt;15,15,IF(VLOOKUP($C43,工时汇总!$B$2:$AH$2694,29,0)&gt;10,10,IF(VLOOKUP($C43,工时汇总!$B$2:$AH$2694,29,0)&gt;=8,5,IF(VLOOKUP($C43,工时汇总!$B$2:$AH$2694,29,0)&lt;8,0))))</f>
        <v>10</v>
      </c>
      <c r="AF43" s="12">
        <f ca="1">IF(VLOOKUP($C43,工时汇总!$B$2:$AH$2694,30,0)&gt;15,15,IF(VLOOKUP($C43,工时汇总!$B$2:$AH$2694,30,0)&gt;10,10,IF(VLOOKUP($C43,工时汇总!$B$2:$AH$2694,30,0)&gt;=8,5,IF(VLOOKUP($C43,工时汇总!$B$2:$AH$2694,30,0)&lt;8,0))))</f>
        <v>10</v>
      </c>
      <c r="AG43" s="12">
        <f ca="1">IF(VLOOKUP($C43,工时汇总!$B$2:$AH$2694,31,0)&gt;15,15,IF(VLOOKUP($C43,工时汇总!$B$2:$AH$2694,31,0)&gt;10,10,IF(VLOOKUP($C43,工时汇总!$B$2:$AH$2694,31,0)&gt;=8,5,IF(VLOOKUP($C43,工时汇总!$B$2:$AH$2694,31,0)&lt;8,0))))</f>
        <v>10</v>
      </c>
      <c r="AH43" s="12">
        <f ca="1">IF(VLOOKUP($C43,工时汇总!$B$2:$AH$2694,32,0)&gt;15,15,IF(VLOOKUP($C43,工时汇总!$B$2:$AH$2694,32,0)&gt;10,10,IF(VLOOKUP($C43,工时汇总!$B$2:$AH$2694,32,0)&gt;=8,5,IF(VLOOKUP($C43,工时汇总!$B$2:$AH$2694,32,0)&lt;8,0))))</f>
        <v>10</v>
      </c>
      <c r="AI43" s="12">
        <f ca="1">IF(VLOOKUP($C43,工时汇总!$B$2:$AH$2694,33,0)&gt;15,15,IF(VLOOKUP($C43,工时汇总!$B$2:$AH$2694,33,0)&gt;10,10,IF(VLOOKUP($C43,工时汇总!$B$2:$AH$2694,33,0)&gt;=8,5,IF(VLOOKUP($C43,工时汇总!$B$2:$AH$2694,33,0)&lt;8,0))))</f>
        <v>0</v>
      </c>
    </row>
    <row r="44" customHeight="1" spans="1:35">
      <c r="A44" s="42" t="s">
        <v>489</v>
      </c>
      <c r="B44" s="15" t="s">
        <v>516</v>
      </c>
      <c r="C44" s="14" t="s">
        <v>517</v>
      </c>
      <c r="D44" s="43">
        <f ca="1" t="shared" si="5"/>
        <v>240</v>
      </c>
      <c r="E44" s="12">
        <f ca="1">IF(VLOOKUP($C44,工时汇总!$B$2:$AH$2694,3,0)&gt;15,15,IF(VLOOKUP($C44,工时汇总!$B$2:$AH$2694,3,0)&gt;10,10,IF(VLOOKUP($C44,工时汇总!$B$2:$AH$2694,3,0)&gt;=8,5,IF(VLOOKUP($C44,工时汇总!$B$2:$AH$2694,3,0)&lt;8,0))))</f>
        <v>10</v>
      </c>
      <c r="F44" s="12">
        <f ca="1">IF(VLOOKUP($C44,工时汇总!$B$2:$AH$2694,4,0)&gt;15,15,IF(VLOOKUP($C44,工时汇总!$B$2:$AH$2694,4,0)&gt;10,10,IF(VLOOKUP($C44,工时汇总!$B$2:$AH$2694,4,0)&gt;=8,5,IF(VLOOKUP($C44,工时汇总!$B$2:$AH$2694,4,0)&lt;8,0))))</f>
        <v>10</v>
      </c>
      <c r="G44" s="12">
        <f ca="1">IF(VLOOKUP($C44,工时汇总!$B$2:$AH$2694,5,0)&gt;15,15,IF(VLOOKUP($C44,工时汇总!$B$2:$AH$2694,5,0)&gt;10,10,IF(VLOOKUP($C44,工时汇总!$B$2:$AH$2694,5,0)&gt;=8,5,IF(VLOOKUP($C44,工时汇总!$B$2:$AH$2694,5,0)&lt;8,0))))</f>
        <v>10</v>
      </c>
      <c r="H44" s="12">
        <f ca="1">IF(VLOOKUP($C44,工时汇总!$B$2:$AH$2694,6,0)&gt;15,15,IF(VLOOKUP($C44,工时汇总!$B$2:$AH$2694,6,0)&gt;10,10,IF(VLOOKUP($C44,工时汇总!$B$2:$AH$2694,6,0)&gt;=8,5,IF(VLOOKUP($C44,工时汇总!$B$2:$AH$2694,6,0)&lt;8,0))))</f>
        <v>5</v>
      </c>
      <c r="I44" s="12">
        <f ca="1">IF(VLOOKUP($C44,工时汇总!$B$2:$AH$2694,7,0)&gt;15,15,IF(VLOOKUP($C44,工时汇总!$B$2:$AH$2694,7,0)&gt;10,10,IF(VLOOKUP($C44,工时汇总!$B$2:$AH$2694,7,0)&gt;=8,5,IF(VLOOKUP($C44,工时汇总!$B$2:$AH$2694,7,0)&lt;8,0))))</f>
        <v>5</v>
      </c>
      <c r="J44" s="12">
        <f ca="1">IF(VLOOKUP($C44,工时汇总!$B$2:$AH$2694,8,0)&gt;15,15,IF(VLOOKUP($C44,工时汇总!$B$2:$AH$2694,8,0)&gt;10,10,IF(VLOOKUP($C44,工时汇总!$B$2:$AH$2694,8,0)&gt;=8,5,IF(VLOOKUP($C44,工时汇总!$B$2:$AH$2694,8,0)&lt;8,0))))</f>
        <v>10</v>
      </c>
      <c r="K44" s="12">
        <f ca="1">IF(VLOOKUP($C44,工时汇总!$B$2:$AH$2694,9,0)&gt;15,15,IF(VLOOKUP($C44,工时汇总!$B$2:$AH$2694,9,0)&gt;10,10,IF(VLOOKUP($C44,工时汇总!$B$2:$AH$2694,9,0)&gt;=8,5,IF(VLOOKUP($C44,工时汇总!$B$2:$AH$2694,9,0)&lt;8,0))))</f>
        <v>5</v>
      </c>
      <c r="L44" s="12">
        <f ca="1">IF(VLOOKUP($C44,工时汇总!$B$2:$AH$2694,10,0)&gt;15,15,IF(VLOOKUP($C44,工时汇总!$B$2:$AH$2694,10,0)&gt;10,10,IF(VLOOKUP($C44,工时汇总!$B$2:$AH$2694,10,0)&gt;=8,5,IF(VLOOKUP($C44,工时汇总!$B$2:$AH$2694,10,0)&lt;8,0))))</f>
        <v>0</v>
      </c>
      <c r="M44" s="12">
        <f ca="1">IF(VLOOKUP($C44,工时汇总!$B$2:$AH$2694,11,0)&gt;15,15,IF(VLOOKUP($C44,工时汇总!$B$2:$AH$2694,11,0)&gt;10,10,IF(VLOOKUP($C44,工时汇总!$B$2:$AH$2694,11,0)&gt;=8,5,IF(VLOOKUP($C44,工时汇总!$B$2:$AH$2694,11,0)&lt;8,0))))</f>
        <v>10</v>
      </c>
      <c r="N44" s="12">
        <f ca="1">IF(VLOOKUP($C44,工时汇总!$B$2:$AH$2694,12,0)&gt;15,15,IF(VLOOKUP($C44,工时汇总!$B$2:$AH$2694,12,0)&gt;10,10,IF(VLOOKUP($C44,工时汇总!$B$2:$AH$2694,12,0)&gt;=8,5,IF(VLOOKUP($C44,工时汇总!$B$2:$AH$2694,12,0)&lt;8,0))))</f>
        <v>10</v>
      </c>
      <c r="O44" s="12">
        <f ca="1">IF(VLOOKUP($C44,工时汇总!$B$2:$AH$2694,13,0)&gt;15,15,IF(VLOOKUP($C44,工时汇总!$B$2:$AH$2694,13,0)&gt;10,10,IF(VLOOKUP($C44,工时汇总!$B$2:$AH$2694,13,0)&gt;=8,5,IF(VLOOKUP($C44,工时汇总!$B$2:$AH$2694,13,0)&lt;8,0))))</f>
        <v>10</v>
      </c>
      <c r="P44" s="12">
        <f ca="1">IF(VLOOKUP($C44,工时汇总!$B$2:$AH$2694,14,0)&gt;15,15,IF(VLOOKUP($C44,工时汇总!$B$2:$AH$2694,14,0)&gt;10,10,IF(VLOOKUP($C44,工时汇总!$B$2:$AH$2694,14,0)&gt;=8,5,IF(VLOOKUP($C44,工时汇总!$B$2:$AH$2694,14,0)&lt;8,0))))</f>
        <v>0</v>
      </c>
      <c r="Q44" s="12">
        <f ca="1">IF(VLOOKUP($C44,工时汇总!$B$2:$AH$2694,15,0)&gt;15,15,IF(VLOOKUP($C44,工时汇总!$B$2:$AH$2694,15,0)&gt;10,10,IF(VLOOKUP($C44,工时汇总!$B$2:$AH$2694,15,0)&gt;=8,5,IF(VLOOKUP($C44,工时汇总!$B$2:$AH$2694,15,0)&lt;8,0))))</f>
        <v>10</v>
      </c>
      <c r="R44" s="12">
        <f ca="1">IF(VLOOKUP($C44,工时汇总!$B$2:$AH$2694,16,0)&gt;15,15,IF(VLOOKUP($C44,工时汇总!$B$2:$AH$2694,16,0)&gt;10,10,IF(VLOOKUP($C44,工时汇总!$B$2:$AH$2694,16,0)&gt;=8,5,IF(VLOOKUP($C44,工时汇总!$B$2:$AH$2694,16,0)&lt;8,0))))</f>
        <v>10</v>
      </c>
      <c r="S44" s="12">
        <f ca="1">IF(VLOOKUP($C44,工时汇总!$B$2:$AH$2694,17,0)&gt;15,15,IF(VLOOKUP($C44,工时汇总!$B$2:$AH$2694,17,0)&gt;10,10,IF(VLOOKUP($C44,工时汇总!$B$2:$AH$2694,17,0)&gt;=8,5,IF(VLOOKUP($C44,工时汇总!$B$2:$AH$2694,17,0)&lt;8,0))))</f>
        <v>10</v>
      </c>
      <c r="T44" s="12">
        <f ca="1">IF(VLOOKUP($C44,工时汇总!$B$2:$AH$2694,18,0)&gt;15,15,IF(VLOOKUP($C44,工时汇总!$B$2:$AH$2694,18,0)&gt;10,10,IF(VLOOKUP($C44,工时汇总!$B$2:$AH$2694,18,0)&gt;=8,5,IF(VLOOKUP($C44,工时汇总!$B$2:$AH$2694,18,0)&lt;8,0))))</f>
        <v>10</v>
      </c>
      <c r="U44" s="12">
        <f ca="1">IF(VLOOKUP($C44,工时汇总!$B$2:$AH$2694,19,0)&gt;15,15,IF(VLOOKUP($C44,工时汇总!$B$2:$AH$2694,19,0)&gt;10,10,IF(VLOOKUP($C44,工时汇总!$B$2:$AH$2694,19,0)&gt;=8,5,IF(VLOOKUP($C44,工时汇总!$B$2:$AH$2694,19,0)&lt;8,0))))</f>
        <v>5</v>
      </c>
      <c r="V44" s="12">
        <f ca="1">IF(VLOOKUP($C44,工时汇总!$B$2:$AH$2694,20,0)&gt;15,15,IF(VLOOKUP($C44,工时汇总!$B$2:$AH$2694,20,0)&gt;10,10,IF(VLOOKUP($C44,工时汇总!$B$2:$AH$2694,20,0)&gt;=8,5,IF(VLOOKUP($C44,工时汇总!$B$2:$AH$2694,20,0)&lt;8,0))))</f>
        <v>5</v>
      </c>
      <c r="W44" s="12">
        <f ca="1">IF(VLOOKUP($C44,工时汇总!$B$2:$AH$2694,21,0)&gt;15,15,IF(VLOOKUP($C44,工时汇总!$B$2:$AH$2694,21,0)&gt;10,10,IF(VLOOKUP($C44,工时汇总!$B$2:$AH$2694,21,0)&gt;=8,5,IF(VLOOKUP($C44,工时汇总!$B$2:$AH$2694,21,0)&lt;8,0))))</f>
        <v>0</v>
      </c>
      <c r="X44" s="12">
        <f ca="1">IF(VLOOKUP($C44,工时汇总!$B$2:$AH$2694,22,0)&gt;15,15,IF(VLOOKUP($C44,工时汇总!$B$2:$AH$2694,22,0)&gt;10,10,IF(VLOOKUP($C44,工时汇总!$B$2:$AH$2694,22,0)&gt;=8,5,IF(VLOOKUP($C44,工时汇总!$B$2:$AH$2694,22,0)&lt;8,0))))</f>
        <v>10</v>
      </c>
      <c r="Y44" s="12">
        <f ca="1">IF(VLOOKUP($C44,工时汇总!$B$2:$AH$2694,23,0)&gt;15,15,IF(VLOOKUP($C44,工时汇总!$B$2:$AH$2694,23,0)&gt;10,10,IF(VLOOKUP($C44,工时汇总!$B$2:$AH$2694,23,0)&gt;=8,5,IF(VLOOKUP($C44,工时汇总!$B$2:$AH$2694,23,0)&lt;8,0))))</f>
        <v>10</v>
      </c>
      <c r="Z44" s="12">
        <f ca="1">IF(VLOOKUP($C44,工时汇总!$B$2:$AH$2694,24,0)&gt;15,15,IF(VLOOKUP($C44,工时汇总!$B$2:$AH$2694,24,0)&gt;10,10,IF(VLOOKUP($C44,工时汇总!$B$2:$AH$2694,24,0)&gt;=8,5,IF(VLOOKUP($C44,工时汇总!$B$2:$AH$2694,24,0)&lt;8,0))))</f>
        <v>10</v>
      </c>
      <c r="AA44" s="12">
        <f ca="1">IF(VLOOKUP($C44,工时汇总!$B$2:$AH$2694,25,0)&gt;15,15,IF(VLOOKUP($C44,工时汇总!$B$2:$AH$2694,25,0)&gt;10,10,IF(VLOOKUP($C44,工时汇总!$B$2:$AH$2694,25,0)&gt;=8,5,IF(VLOOKUP($C44,工时汇总!$B$2:$AH$2694,25,0)&lt;8,0))))</f>
        <v>10</v>
      </c>
      <c r="AB44" s="12">
        <f ca="1">IF(VLOOKUP($C44,工时汇总!$B$2:$AH$2694,26,0)&gt;15,15,IF(VLOOKUP($C44,工时汇总!$B$2:$AH$2694,26,0)&gt;10,10,IF(VLOOKUP($C44,工时汇总!$B$2:$AH$2694,26,0)&gt;=8,5,IF(VLOOKUP($C44,工时汇总!$B$2:$AH$2694,26,0)&lt;8,0))))</f>
        <v>10</v>
      </c>
      <c r="AC44" s="12">
        <f ca="1">IF(VLOOKUP($C44,工时汇总!$B$2:$AH$2694,27,0)&gt;15,15,IF(VLOOKUP($C44,工时汇总!$B$2:$AH$2694,27,0)&gt;10,10,IF(VLOOKUP($C44,工时汇总!$B$2:$AH$2694,27,0)&gt;=8,5,IF(VLOOKUP($C44,工时汇总!$B$2:$AH$2694,27,0)&lt;8,0))))</f>
        <v>10</v>
      </c>
      <c r="AD44" s="12">
        <f ca="1">IF(VLOOKUP($C44,工时汇总!$B$2:$AH$2694,28,0)&gt;15,15,IF(VLOOKUP($C44,工时汇总!$B$2:$AH$2694,28,0)&gt;10,10,IF(VLOOKUP($C44,工时汇总!$B$2:$AH$2694,28,0)&gt;=8,5,IF(VLOOKUP($C44,工时汇总!$B$2:$AH$2694,28,0)&lt;8,0))))</f>
        <v>5</v>
      </c>
      <c r="AE44" s="12">
        <f ca="1">IF(VLOOKUP($C44,工时汇总!$B$2:$AH$2694,29,0)&gt;15,15,IF(VLOOKUP($C44,工时汇总!$B$2:$AH$2694,29,0)&gt;10,10,IF(VLOOKUP($C44,工时汇总!$B$2:$AH$2694,29,0)&gt;=8,5,IF(VLOOKUP($C44,工时汇总!$B$2:$AH$2694,29,0)&lt;8,0))))</f>
        <v>10</v>
      </c>
      <c r="AF44" s="12">
        <f ca="1">IF(VLOOKUP($C44,工时汇总!$B$2:$AH$2694,30,0)&gt;15,15,IF(VLOOKUP($C44,工时汇总!$B$2:$AH$2694,30,0)&gt;10,10,IF(VLOOKUP($C44,工时汇总!$B$2:$AH$2694,30,0)&gt;=8,5,IF(VLOOKUP($C44,工时汇总!$B$2:$AH$2694,30,0)&lt;8,0))))</f>
        <v>10</v>
      </c>
      <c r="AG44" s="12">
        <f ca="1">IF(VLOOKUP($C44,工时汇总!$B$2:$AH$2694,31,0)&gt;15,15,IF(VLOOKUP($C44,工时汇总!$B$2:$AH$2694,31,0)&gt;10,10,IF(VLOOKUP($C44,工时汇总!$B$2:$AH$2694,31,0)&gt;=8,5,IF(VLOOKUP($C44,工时汇总!$B$2:$AH$2694,31,0)&lt;8,0))))</f>
        <v>10</v>
      </c>
      <c r="AH44" s="12">
        <f ca="1">IF(VLOOKUP($C44,工时汇总!$B$2:$AH$2694,32,0)&gt;15,15,IF(VLOOKUP($C44,工时汇总!$B$2:$AH$2694,32,0)&gt;10,10,IF(VLOOKUP($C44,工时汇总!$B$2:$AH$2694,32,0)&gt;=8,5,IF(VLOOKUP($C44,工时汇总!$B$2:$AH$2694,32,0)&lt;8,0))))</f>
        <v>10</v>
      </c>
      <c r="AI44" s="12">
        <f ca="1">IF(VLOOKUP($C44,工时汇总!$B$2:$AH$2694,33,0)&gt;15,15,IF(VLOOKUP($C44,工时汇总!$B$2:$AH$2694,33,0)&gt;10,10,IF(VLOOKUP($C44,工时汇总!$B$2:$AH$2694,33,0)&gt;=8,5,IF(VLOOKUP($C44,工时汇总!$B$2:$AH$2694,33,0)&lt;8,0))))</f>
        <v>0</v>
      </c>
    </row>
    <row r="45" customHeight="1" spans="1:35">
      <c r="A45" s="42" t="s">
        <v>489</v>
      </c>
      <c r="B45" s="15" t="s">
        <v>518</v>
      </c>
      <c r="C45" s="14" t="s">
        <v>519</v>
      </c>
      <c r="D45" s="43">
        <f ca="1" t="shared" si="5"/>
        <v>250</v>
      </c>
      <c r="E45" s="12">
        <f ca="1">IF(VLOOKUP($C45,工时汇总!$B$2:$AH$2694,3,0)&gt;15,15,IF(VLOOKUP($C45,工时汇总!$B$2:$AH$2694,3,0)&gt;10,10,IF(VLOOKUP($C45,工时汇总!$B$2:$AH$2694,3,0)&gt;=8,5,IF(VLOOKUP($C45,工时汇总!$B$2:$AH$2694,3,0)&lt;8,0))))</f>
        <v>10</v>
      </c>
      <c r="F45" s="12">
        <f ca="1">IF(VLOOKUP($C45,工时汇总!$B$2:$AH$2694,4,0)&gt;15,15,IF(VLOOKUP($C45,工时汇总!$B$2:$AH$2694,4,0)&gt;10,10,IF(VLOOKUP($C45,工时汇总!$B$2:$AH$2694,4,0)&gt;=8,5,IF(VLOOKUP($C45,工时汇总!$B$2:$AH$2694,4,0)&lt;8,0))))</f>
        <v>10</v>
      </c>
      <c r="G45" s="12">
        <f ca="1">IF(VLOOKUP($C45,工时汇总!$B$2:$AH$2694,5,0)&gt;15,15,IF(VLOOKUP($C45,工时汇总!$B$2:$AH$2694,5,0)&gt;10,10,IF(VLOOKUP($C45,工时汇总!$B$2:$AH$2694,5,0)&gt;=8,5,IF(VLOOKUP($C45,工时汇总!$B$2:$AH$2694,5,0)&lt;8,0))))</f>
        <v>10</v>
      </c>
      <c r="H45" s="12">
        <f ca="1">IF(VLOOKUP($C45,工时汇总!$B$2:$AH$2694,6,0)&gt;15,15,IF(VLOOKUP($C45,工时汇总!$B$2:$AH$2694,6,0)&gt;10,10,IF(VLOOKUP($C45,工时汇总!$B$2:$AH$2694,6,0)&gt;=8,5,IF(VLOOKUP($C45,工时汇总!$B$2:$AH$2694,6,0)&lt;8,0))))</f>
        <v>5</v>
      </c>
      <c r="I45" s="12">
        <f ca="1">IF(VLOOKUP($C45,工时汇总!$B$2:$AH$2694,7,0)&gt;15,15,IF(VLOOKUP($C45,工时汇总!$B$2:$AH$2694,7,0)&gt;10,10,IF(VLOOKUP($C45,工时汇总!$B$2:$AH$2694,7,0)&gt;=8,5,IF(VLOOKUP($C45,工时汇总!$B$2:$AH$2694,7,0)&lt;8,0))))</f>
        <v>5</v>
      </c>
      <c r="J45" s="12">
        <f ca="1">IF(VLOOKUP($C45,工时汇总!$B$2:$AH$2694,8,0)&gt;15,15,IF(VLOOKUP($C45,工时汇总!$B$2:$AH$2694,8,0)&gt;10,10,IF(VLOOKUP($C45,工时汇总!$B$2:$AH$2694,8,0)&gt;=8,5,IF(VLOOKUP($C45,工时汇总!$B$2:$AH$2694,8,0)&lt;8,0))))</f>
        <v>5</v>
      </c>
      <c r="K45" s="12">
        <f ca="1">IF(VLOOKUP($C45,工时汇总!$B$2:$AH$2694,9,0)&gt;15,15,IF(VLOOKUP($C45,工时汇总!$B$2:$AH$2694,9,0)&gt;10,10,IF(VLOOKUP($C45,工时汇总!$B$2:$AH$2694,9,0)&gt;=8,5,IF(VLOOKUP($C45,工时汇总!$B$2:$AH$2694,9,0)&lt;8,0))))</f>
        <v>5</v>
      </c>
      <c r="L45" s="12">
        <f ca="1">IF(VLOOKUP($C45,工时汇总!$B$2:$AH$2694,10,0)&gt;15,15,IF(VLOOKUP($C45,工时汇总!$B$2:$AH$2694,10,0)&gt;10,10,IF(VLOOKUP($C45,工时汇总!$B$2:$AH$2694,10,0)&gt;=8,5,IF(VLOOKUP($C45,工时汇总!$B$2:$AH$2694,10,0)&lt;8,0))))</f>
        <v>5</v>
      </c>
      <c r="M45" s="12">
        <f ca="1">IF(VLOOKUP($C45,工时汇总!$B$2:$AH$2694,11,0)&gt;15,15,IF(VLOOKUP($C45,工时汇总!$B$2:$AH$2694,11,0)&gt;10,10,IF(VLOOKUP($C45,工时汇总!$B$2:$AH$2694,11,0)&gt;=8,5,IF(VLOOKUP($C45,工时汇总!$B$2:$AH$2694,11,0)&lt;8,0))))</f>
        <v>10</v>
      </c>
      <c r="N45" s="12">
        <f ca="1">IF(VLOOKUP($C45,工时汇总!$B$2:$AH$2694,12,0)&gt;15,15,IF(VLOOKUP($C45,工时汇总!$B$2:$AH$2694,12,0)&gt;10,10,IF(VLOOKUP($C45,工时汇总!$B$2:$AH$2694,12,0)&gt;=8,5,IF(VLOOKUP($C45,工时汇总!$B$2:$AH$2694,12,0)&lt;8,0))))</f>
        <v>10</v>
      </c>
      <c r="O45" s="12">
        <f ca="1">IF(VLOOKUP($C45,工时汇总!$B$2:$AH$2694,13,0)&gt;15,15,IF(VLOOKUP($C45,工时汇总!$B$2:$AH$2694,13,0)&gt;10,10,IF(VLOOKUP($C45,工时汇总!$B$2:$AH$2694,13,0)&gt;=8,5,IF(VLOOKUP($C45,工时汇总!$B$2:$AH$2694,13,0)&lt;8,0))))</f>
        <v>10</v>
      </c>
      <c r="P45" s="12">
        <f ca="1">IF(VLOOKUP($C45,工时汇总!$B$2:$AH$2694,14,0)&gt;15,15,IF(VLOOKUP($C45,工时汇总!$B$2:$AH$2694,14,0)&gt;10,10,IF(VLOOKUP($C45,工时汇总!$B$2:$AH$2694,14,0)&gt;=8,5,IF(VLOOKUP($C45,工时汇总!$B$2:$AH$2694,14,0)&lt;8,0))))</f>
        <v>0</v>
      </c>
      <c r="Q45" s="12">
        <f ca="1">IF(VLOOKUP($C45,工时汇总!$B$2:$AH$2694,15,0)&gt;15,15,IF(VLOOKUP($C45,工时汇总!$B$2:$AH$2694,15,0)&gt;10,10,IF(VLOOKUP($C45,工时汇总!$B$2:$AH$2694,15,0)&gt;=8,5,IF(VLOOKUP($C45,工时汇总!$B$2:$AH$2694,15,0)&lt;8,0))))</f>
        <v>10</v>
      </c>
      <c r="R45" s="12">
        <f ca="1">IF(VLOOKUP($C45,工时汇总!$B$2:$AH$2694,16,0)&gt;15,15,IF(VLOOKUP($C45,工时汇总!$B$2:$AH$2694,16,0)&gt;10,10,IF(VLOOKUP($C45,工时汇总!$B$2:$AH$2694,16,0)&gt;=8,5,IF(VLOOKUP($C45,工时汇总!$B$2:$AH$2694,16,0)&lt;8,0))))</f>
        <v>10</v>
      </c>
      <c r="S45" s="12">
        <f ca="1">IF(VLOOKUP($C45,工时汇总!$B$2:$AH$2694,17,0)&gt;15,15,IF(VLOOKUP($C45,工时汇总!$B$2:$AH$2694,17,0)&gt;10,10,IF(VLOOKUP($C45,工时汇总!$B$2:$AH$2694,17,0)&gt;=8,5,IF(VLOOKUP($C45,工时汇总!$B$2:$AH$2694,17,0)&lt;8,0))))</f>
        <v>10</v>
      </c>
      <c r="T45" s="12">
        <f ca="1">IF(VLOOKUP($C45,工时汇总!$B$2:$AH$2694,18,0)&gt;15,15,IF(VLOOKUP($C45,工时汇总!$B$2:$AH$2694,18,0)&gt;10,10,IF(VLOOKUP($C45,工时汇总!$B$2:$AH$2694,18,0)&gt;=8,5,IF(VLOOKUP($C45,工时汇总!$B$2:$AH$2694,18,0)&lt;8,0))))</f>
        <v>10</v>
      </c>
      <c r="U45" s="12">
        <f ca="1">IF(VLOOKUP($C45,工时汇总!$B$2:$AH$2694,19,0)&gt;15,15,IF(VLOOKUP($C45,工时汇总!$B$2:$AH$2694,19,0)&gt;10,10,IF(VLOOKUP($C45,工时汇总!$B$2:$AH$2694,19,0)&gt;=8,5,IF(VLOOKUP($C45,工时汇总!$B$2:$AH$2694,19,0)&lt;8,0))))</f>
        <v>10</v>
      </c>
      <c r="V45" s="12">
        <f ca="1">IF(VLOOKUP($C45,工时汇总!$B$2:$AH$2694,20,0)&gt;15,15,IF(VLOOKUP($C45,工时汇总!$B$2:$AH$2694,20,0)&gt;10,10,IF(VLOOKUP($C45,工时汇总!$B$2:$AH$2694,20,0)&gt;=8,5,IF(VLOOKUP($C45,工时汇总!$B$2:$AH$2694,20,0)&lt;8,0))))</f>
        <v>10</v>
      </c>
      <c r="W45" s="12">
        <f ca="1">IF(VLOOKUP($C45,工时汇总!$B$2:$AH$2694,21,0)&gt;15,15,IF(VLOOKUP($C45,工时汇总!$B$2:$AH$2694,21,0)&gt;10,10,IF(VLOOKUP($C45,工时汇总!$B$2:$AH$2694,21,0)&gt;=8,5,IF(VLOOKUP($C45,工时汇总!$B$2:$AH$2694,21,0)&lt;8,0))))</f>
        <v>0</v>
      </c>
      <c r="X45" s="12">
        <f ca="1">IF(VLOOKUP($C45,工时汇总!$B$2:$AH$2694,22,0)&gt;15,15,IF(VLOOKUP($C45,工时汇总!$B$2:$AH$2694,22,0)&gt;10,10,IF(VLOOKUP($C45,工时汇总!$B$2:$AH$2694,22,0)&gt;=8,5,IF(VLOOKUP($C45,工时汇总!$B$2:$AH$2694,22,0)&lt;8,0))))</f>
        <v>10</v>
      </c>
      <c r="Y45" s="12">
        <f ca="1">IF(VLOOKUP($C45,工时汇总!$B$2:$AH$2694,23,0)&gt;15,15,IF(VLOOKUP($C45,工时汇总!$B$2:$AH$2694,23,0)&gt;10,10,IF(VLOOKUP($C45,工时汇总!$B$2:$AH$2694,23,0)&gt;=8,5,IF(VLOOKUP($C45,工时汇总!$B$2:$AH$2694,23,0)&lt;8,0))))</f>
        <v>10</v>
      </c>
      <c r="Z45" s="12">
        <f ca="1">IF(VLOOKUP($C45,工时汇总!$B$2:$AH$2694,24,0)&gt;15,15,IF(VLOOKUP($C45,工时汇总!$B$2:$AH$2694,24,0)&gt;10,10,IF(VLOOKUP($C45,工时汇总!$B$2:$AH$2694,24,0)&gt;=8,5,IF(VLOOKUP($C45,工时汇总!$B$2:$AH$2694,24,0)&lt;8,0))))</f>
        <v>10</v>
      </c>
      <c r="AA45" s="12">
        <f ca="1">IF(VLOOKUP($C45,工时汇总!$B$2:$AH$2694,25,0)&gt;15,15,IF(VLOOKUP($C45,工时汇总!$B$2:$AH$2694,25,0)&gt;10,10,IF(VLOOKUP($C45,工时汇总!$B$2:$AH$2694,25,0)&gt;=8,5,IF(VLOOKUP($C45,工时汇总!$B$2:$AH$2694,25,0)&lt;8,0))))</f>
        <v>10</v>
      </c>
      <c r="AB45" s="12">
        <f ca="1">IF(VLOOKUP($C45,工时汇总!$B$2:$AH$2694,26,0)&gt;15,15,IF(VLOOKUP($C45,工时汇总!$B$2:$AH$2694,26,0)&gt;10,10,IF(VLOOKUP($C45,工时汇总!$B$2:$AH$2694,26,0)&gt;=8,5,IF(VLOOKUP($C45,工时汇总!$B$2:$AH$2694,26,0)&lt;8,0))))</f>
        <v>10</v>
      </c>
      <c r="AC45" s="12">
        <f ca="1">IF(VLOOKUP($C45,工时汇总!$B$2:$AH$2694,27,0)&gt;15,15,IF(VLOOKUP($C45,工时汇总!$B$2:$AH$2694,27,0)&gt;10,10,IF(VLOOKUP($C45,工时汇总!$B$2:$AH$2694,27,0)&gt;=8,5,IF(VLOOKUP($C45,工时汇总!$B$2:$AH$2694,27,0)&lt;8,0))))</f>
        <v>10</v>
      </c>
      <c r="AD45" s="12">
        <f ca="1">IF(VLOOKUP($C45,工时汇总!$B$2:$AH$2694,28,0)&gt;15,15,IF(VLOOKUP($C45,工时汇总!$B$2:$AH$2694,28,0)&gt;10,10,IF(VLOOKUP($C45,工时汇总!$B$2:$AH$2694,28,0)&gt;=8,5,IF(VLOOKUP($C45,工时汇总!$B$2:$AH$2694,28,0)&lt;8,0))))</f>
        <v>5</v>
      </c>
      <c r="AE45" s="12">
        <f ca="1">IF(VLOOKUP($C45,工时汇总!$B$2:$AH$2694,29,0)&gt;15,15,IF(VLOOKUP($C45,工时汇总!$B$2:$AH$2694,29,0)&gt;10,10,IF(VLOOKUP($C45,工时汇总!$B$2:$AH$2694,29,0)&gt;=8,5,IF(VLOOKUP($C45,工时汇总!$B$2:$AH$2694,29,0)&lt;8,0))))</f>
        <v>10</v>
      </c>
      <c r="AF45" s="12">
        <f ca="1">IF(VLOOKUP($C45,工时汇总!$B$2:$AH$2694,30,0)&gt;15,15,IF(VLOOKUP($C45,工时汇总!$B$2:$AH$2694,30,0)&gt;10,10,IF(VLOOKUP($C45,工时汇总!$B$2:$AH$2694,30,0)&gt;=8,5,IF(VLOOKUP($C45,工时汇总!$B$2:$AH$2694,30,0)&lt;8,0))))</f>
        <v>10</v>
      </c>
      <c r="AG45" s="12">
        <f ca="1">IF(VLOOKUP($C45,工时汇总!$B$2:$AH$2694,31,0)&gt;15,15,IF(VLOOKUP($C45,工时汇总!$B$2:$AH$2694,31,0)&gt;10,10,IF(VLOOKUP($C45,工时汇总!$B$2:$AH$2694,31,0)&gt;=8,5,IF(VLOOKUP($C45,工时汇总!$B$2:$AH$2694,31,0)&lt;8,0))))</f>
        <v>10</v>
      </c>
      <c r="AH45" s="12">
        <f ca="1">IF(VLOOKUP($C45,工时汇总!$B$2:$AH$2694,32,0)&gt;15,15,IF(VLOOKUP($C45,工时汇总!$B$2:$AH$2694,32,0)&gt;10,10,IF(VLOOKUP($C45,工时汇总!$B$2:$AH$2694,32,0)&gt;=8,5,IF(VLOOKUP($C45,工时汇总!$B$2:$AH$2694,32,0)&lt;8,0))))</f>
        <v>10</v>
      </c>
      <c r="AI45" s="12">
        <f ca="1">IF(VLOOKUP($C45,工时汇总!$B$2:$AH$2694,33,0)&gt;15,15,IF(VLOOKUP($C45,工时汇总!$B$2:$AH$2694,33,0)&gt;10,10,IF(VLOOKUP($C45,工时汇总!$B$2:$AH$2694,33,0)&gt;=8,5,IF(VLOOKUP($C45,工时汇总!$B$2:$AH$2694,33,0)&lt;8,0))))</f>
        <v>0</v>
      </c>
    </row>
    <row r="46" customHeight="1" spans="1:35">
      <c r="A46" s="42" t="s">
        <v>489</v>
      </c>
      <c r="B46" s="15" t="s">
        <v>520</v>
      </c>
      <c r="C46" s="14" t="s">
        <v>521</v>
      </c>
      <c r="D46" s="43">
        <f ca="1" t="shared" si="5"/>
        <v>200</v>
      </c>
      <c r="E46" s="12">
        <f ca="1">IF(VLOOKUP($C46,工时汇总!$B$2:$AH$2694,3,0)&gt;15,15,IF(VLOOKUP($C46,工时汇总!$B$2:$AH$2694,3,0)&gt;10,10,IF(VLOOKUP($C46,工时汇总!$B$2:$AH$2694,3,0)&gt;=8,5,IF(VLOOKUP($C46,工时汇总!$B$2:$AH$2694,3,0)&lt;8,0))))</f>
        <v>10</v>
      </c>
      <c r="F46" s="12">
        <f ca="1">IF(VLOOKUP($C46,工时汇总!$B$2:$AH$2694,4,0)&gt;15,15,IF(VLOOKUP($C46,工时汇总!$B$2:$AH$2694,4,0)&gt;10,10,IF(VLOOKUP($C46,工时汇总!$B$2:$AH$2694,4,0)&gt;=8,5,IF(VLOOKUP($C46,工时汇总!$B$2:$AH$2694,4,0)&lt;8,0))))</f>
        <v>10</v>
      </c>
      <c r="G46" s="12">
        <f ca="1">IF(VLOOKUP($C46,工时汇总!$B$2:$AH$2694,5,0)&gt;15,15,IF(VLOOKUP($C46,工时汇总!$B$2:$AH$2694,5,0)&gt;10,10,IF(VLOOKUP($C46,工时汇总!$B$2:$AH$2694,5,0)&gt;=8,5,IF(VLOOKUP($C46,工时汇总!$B$2:$AH$2694,5,0)&lt;8,0))))</f>
        <v>5</v>
      </c>
      <c r="H46" s="12">
        <f ca="1">IF(VLOOKUP($C46,工时汇总!$B$2:$AH$2694,6,0)&gt;15,15,IF(VLOOKUP($C46,工时汇总!$B$2:$AH$2694,6,0)&gt;10,10,IF(VLOOKUP($C46,工时汇总!$B$2:$AH$2694,6,0)&gt;=8,5,IF(VLOOKUP($C46,工时汇总!$B$2:$AH$2694,6,0)&lt;8,0))))</f>
        <v>5</v>
      </c>
      <c r="I46" s="12">
        <f ca="1">IF(VLOOKUP($C46,工时汇总!$B$2:$AH$2694,7,0)&gt;15,15,IF(VLOOKUP($C46,工时汇总!$B$2:$AH$2694,7,0)&gt;10,10,IF(VLOOKUP($C46,工时汇总!$B$2:$AH$2694,7,0)&gt;=8,5,IF(VLOOKUP($C46,工时汇总!$B$2:$AH$2694,7,0)&lt;8,0))))</f>
        <v>5</v>
      </c>
      <c r="J46" s="12">
        <f ca="1">IF(VLOOKUP($C46,工时汇总!$B$2:$AH$2694,8,0)&gt;15,15,IF(VLOOKUP($C46,工时汇总!$B$2:$AH$2694,8,0)&gt;10,10,IF(VLOOKUP($C46,工时汇总!$B$2:$AH$2694,8,0)&gt;=8,5,IF(VLOOKUP($C46,工时汇总!$B$2:$AH$2694,8,0)&lt;8,0))))</f>
        <v>10</v>
      </c>
      <c r="K46" s="12">
        <f ca="1">IF(VLOOKUP($C46,工时汇总!$B$2:$AH$2694,9,0)&gt;15,15,IF(VLOOKUP($C46,工时汇总!$B$2:$AH$2694,9,0)&gt;10,10,IF(VLOOKUP($C46,工时汇总!$B$2:$AH$2694,9,0)&gt;=8,5,IF(VLOOKUP($C46,工时汇总!$B$2:$AH$2694,9,0)&lt;8,0))))</f>
        <v>5</v>
      </c>
      <c r="L46" s="12">
        <f ca="1">IF(VLOOKUP($C46,工时汇总!$B$2:$AH$2694,10,0)&gt;15,15,IF(VLOOKUP($C46,工时汇总!$B$2:$AH$2694,10,0)&gt;10,10,IF(VLOOKUP($C46,工时汇总!$B$2:$AH$2694,10,0)&gt;=8,5,IF(VLOOKUP($C46,工时汇总!$B$2:$AH$2694,10,0)&lt;8,0))))</f>
        <v>5</v>
      </c>
      <c r="M46" s="12">
        <f ca="1">IF(VLOOKUP($C46,工时汇总!$B$2:$AH$2694,11,0)&gt;15,15,IF(VLOOKUP($C46,工时汇总!$B$2:$AH$2694,11,0)&gt;10,10,IF(VLOOKUP($C46,工时汇总!$B$2:$AH$2694,11,0)&gt;=8,5,IF(VLOOKUP($C46,工时汇总!$B$2:$AH$2694,11,0)&lt;8,0))))</f>
        <v>10</v>
      </c>
      <c r="N46" s="12">
        <f ca="1">IF(VLOOKUP($C46,工时汇总!$B$2:$AH$2694,12,0)&gt;15,15,IF(VLOOKUP($C46,工时汇总!$B$2:$AH$2694,12,0)&gt;10,10,IF(VLOOKUP($C46,工时汇总!$B$2:$AH$2694,12,0)&gt;=8,5,IF(VLOOKUP($C46,工时汇总!$B$2:$AH$2694,12,0)&lt;8,0))))</f>
        <v>10</v>
      </c>
      <c r="O46" s="12">
        <f ca="1">IF(VLOOKUP($C46,工时汇总!$B$2:$AH$2694,13,0)&gt;15,15,IF(VLOOKUP($C46,工时汇总!$B$2:$AH$2694,13,0)&gt;10,10,IF(VLOOKUP($C46,工时汇总!$B$2:$AH$2694,13,0)&gt;=8,5,IF(VLOOKUP($C46,工时汇总!$B$2:$AH$2694,13,0)&lt;8,0))))</f>
        <v>10</v>
      </c>
      <c r="P46" s="12">
        <f ca="1">IF(VLOOKUP($C46,工时汇总!$B$2:$AH$2694,14,0)&gt;15,15,IF(VLOOKUP($C46,工时汇总!$B$2:$AH$2694,14,0)&gt;10,10,IF(VLOOKUP($C46,工时汇总!$B$2:$AH$2694,14,0)&gt;=8,5,IF(VLOOKUP($C46,工时汇总!$B$2:$AH$2694,14,0)&lt;8,0))))</f>
        <v>0</v>
      </c>
      <c r="Q46" s="12">
        <f ca="1">IF(VLOOKUP($C46,工时汇总!$B$2:$AH$2694,15,0)&gt;15,15,IF(VLOOKUP($C46,工时汇总!$B$2:$AH$2694,15,0)&gt;10,10,IF(VLOOKUP($C46,工时汇总!$B$2:$AH$2694,15,0)&gt;=8,5,IF(VLOOKUP($C46,工时汇总!$B$2:$AH$2694,15,0)&lt;8,0))))</f>
        <v>10</v>
      </c>
      <c r="R46" s="12">
        <f ca="1">IF(VLOOKUP($C46,工时汇总!$B$2:$AH$2694,16,0)&gt;15,15,IF(VLOOKUP($C46,工时汇总!$B$2:$AH$2694,16,0)&gt;10,10,IF(VLOOKUP($C46,工时汇总!$B$2:$AH$2694,16,0)&gt;=8,5,IF(VLOOKUP($C46,工时汇总!$B$2:$AH$2694,16,0)&lt;8,0))))</f>
        <v>10</v>
      </c>
      <c r="S46" s="12">
        <f ca="1">IF(VLOOKUP($C46,工时汇总!$B$2:$AH$2694,17,0)&gt;15,15,IF(VLOOKUP($C46,工时汇总!$B$2:$AH$2694,17,0)&gt;10,10,IF(VLOOKUP($C46,工时汇总!$B$2:$AH$2694,17,0)&gt;=8,5,IF(VLOOKUP($C46,工时汇总!$B$2:$AH$2694,17,0)&lt;8,0))))</f>
        <v>10</v>
      </c>
      <c r="T46" s="12">
        <f ca="1">IF(VLOOKUP($C46,工时汇总!$B$2:$AH$2694,18,0)&gt;15,15,IF(VLOOKUP($C46,工时汇总!$B$2:$AH$2694,18,0)&gt;10,10,IF(VLOOKUP($C46,工时汇总!$B$2:$AH$2694,18,0)&gt;=8,5,IF(VLOOKUP($C46,工时汇总!$B$2:$AH$2694,18,0)&lt;8,0))))</f>
        <v>5</v>
      </c>
      <c r="U46" s="12">
        <f ca="1">IF(VLOOKUP($C46,工时汇总!$B$2:$AH$2694,19,0)&gt;15,15,IF(VLOOKUP($C46,工时汇总!$B$2:$AH$2694,19,0)&gt;10,10,IF(VLOOKUP($C46,工时汇总!$B$2:$AH$2694,19,0)&gt;=8,5,IF(VLOOKUP($C46,工时汇总!$B$2:$AH$2694,19,0)&lt;8,0))))</f>
        <v>5</v>
      </c>
      <c r="V46" s="12">
        <f ca="1">IF(VLOOKUP($C46,工时汇总!$B$2:$AH$2694,20,0)&gt;15,15,IF(VLOOKUP($C46,工时汇总!$B$2:$AH$2694,20,0)&gt;10,10,IF(VLOOKUP($C46,工时汇总!$B$2:$AH$2694,20,0)&gt;=8,5,IF(VLOOKUP($C46,工时汇总!$B$2:$AH$2694,20,0)&lt;8,0))))</f>
        <v>0</v>
      </c>
      <c r="W46" s="12">
        <f ca="1">IF(VLOOKUP($C46,工时汇总!$B$2:$AH$2694,21,0)&gt;15,15,IF(VLOOKUP($C46,工时汇总!$B$2:$AH$2694,21,0)&gt;10,10,IF(VLOOKUP($C46,工时汇总!$B$2:$AH$2694,21,0)&gt;=8,5,IF(VLOOKUP($C46,工时汇总!$B$2:$AH$2694,21,0)&lt;8,0))))</f>
        <v>0</v>
      </c>
      <c r="X46" s="12">
        <f ca="1">IF(VLOOKUP($C46,工时汇总!$B$2:$AH$2694,22,0)&gt;15,15,IF(VLOOKUP($C46,工时汇总!$B$2:$AH$2694,22,0)&gt;10,10,IF(VLOOKUP($C46,工时汇总!$B$2:$AH$2694,22,0)&gt;=8,5,IF(VLOOKUP($C46,工时汇总!$B$2:$AH$2694,22,0)&lt;8,0))))</f>
        <v>0</v>
      </c>
      <c r="Y46" s="12">
        <f ca="1">IF(VLOOKUP($C46,工时汇总!$B$2:$AH$2694,23,0)&gt;15,15,IF(VLOOKUP($C46,工时汇总!$B$2:$AH$2694,23,0)&gt;10,10,IF(VLOOKUP($C46,工时汇总!$B$2:$AH$2694,23,0)&gt;=8,5,IF(VLOOKUP($C46,工时汇总!$B$2:$AH$2694,23,0)&lt;8,0))))</f>
        <v>0</v>
      </c>
      <c r="Z46" s="12">
        <f ca="1">IF(VLOOKUP($C46,工时汇总!$B$2:$AH$2694,24,0)&gt;15,15,IF(VLOOKUP($C46,工时汇总!$B$2:$AH$2694,24,0)&gt;10,10,IF(VLOOKUP($C46,工时汇总!$B$2:$AH$2694,24,0)&gt;=8,5,IF(VLOOKUP($C46,工时汇总!$B$2:$AH$2694,24,0)&lt;8,0))))</f>
        <v>10</v>
      </c>
      <c r="AA46" s="12">
        <f ca="1">IF(VLOOKUP($C46,工时汇总!$B$2:$AH$2694,25,0)&gt;15,15,IF(VLOOKUP($C46,工时汇总!$B$2:$AH$2694,25,0)&gt;10,10,IF(VLOOKUP($C46,工时汇总!$B$2:$AH$2694,25,0)&gt;=8,5,IF(VLOOKUP($C46,工时汇总!$B$2:$AH$2694,25,0)&lt;8,0))))</f>
        <v>10</v>
      </c>
      <c r="AB46" s="12">
        <f ca="1">IF(VLOOKUP($C46,工时汇总!$B$2:$AH$2694,26,0)&gt;15,15,IF(VLOOKUP($C46,工时汇总!$B$2:$AH$2694,26,0)&gt;10,10,IF(VLOOKUP($C46,工时汇总!$B$2:$AH$2694,26,0)&gt;=8,5,IF(VLOOKUP($C46,工时汇总!$B$2:$AH$2694,26,0)&lt;8,0))))</f>
        <v>10</v>
      </c>
      <c r="AC46" s="12">
        <f ca="1">IF(VLOOKUP($C46,工时汇总!$B$2:$AH$2694,27,0)&gt;15,15,IF(VLOOKUP($C46,工时汇总!$B$2:$AH$2694,27,0)&gt;10,10,IF(VLOOKUP($C46,工时汇总!$B$2:$AH$2694,27,0)&gt;=8,5,IF(VLOOKUP($C46,工时汇总!$B$2:$AH$2694,27,0)&lt;8,0))))</f>
        <v>10</v>
      </c>
      <c r="AD46" s="12">
        <f ca="1">IF(VLOOKUP($C46,工时汇总!$B$2:$AH$2694,28,0)&gt;15,15,IF(VLOOKUP($C46,工时汇总!$B$2:$AH$2694,28,0)&gt;10,10,IF(VLOOKUP($C46,工时汇总!$B$2:$AH$2694,28,0)&gt;=8,5,IF(VLOOKUP($C46,工时汇总!$B$2:$AH$2694,28,0)&lt;8,0))))</f>
        <v>5</v>
      </c>
      <c r="AE46" s="12">
        <f ca="1">IF(VLOOKUP($C46,工时汇总!$B$2:$AH$2694,29,0)&gt;15,15,IF(VLOOKUP($C46,工时汇总!$B$2:$AH$2694,29,0)&gt;10,10,IF(VLOOKUP($C46,工时汇总!$B$2:$AH$2694,29,0)&gt;=8,5,IF(VLOOKUP($C46,工时汇总!$B$2:$AH$2694,29,0)&lt;8,0))))</f>
        <v>10</v>
      </c>
      <c r="AF46" s="12">
        <f ca="1">IF(VLOOKUP($C46,工时汇总!$B$2:$AH$2694,30,0)&gt;15,15,IF(VLOOKUP($C46,工时汇总!$B$2:$AH$2694,30,0)&gt;10,10,IF(VLOOKUP($C46,工时汇总!$B$2:$AH$2694,30,0)&gt;=8,5,IF(VLOOKUP($C46,工时汇总!$B$2:$AH$2694,30,0)&lt;8,0))))</f>
        <v>10</v>
      </c>
      <c r="AG46" s="12">
        <f ca="1">IF(VLOOKUP($C46,工时汇总!$B$2:$AH$2694,31,0)&gt;15,15,IF(VLOOKUP($C46,工时汇总!$B$2:$AH$2694,31,0)&gt;10,10,IF(VLOOKUP($C46,工时汇总!$B$2:$AH$2694,31,0)&gt;=8,5,IF(VLOOKUP($C46,工时汇总!$B$2:$AH$2694,31,0)&lt;8,0))))</f>
        <v>0</v>
      </c>
      <c r="AH46" s="12">
        <f ca="1">IF(VLOOKUP($C46,工时汇总!$B$2:$AH$2694,32,0)&gt;15,15,IF(VLOOKUP($C46,工时汇总!$B$2:$AH$2694,32,0)&gt;10,10,IF(VLOOKUP($C46,工时汇总!$B$2:$AH$2694,32,0)&gt;=8,5,IF(VLOOKUP($C46,工时汇总!$B$2:$AH$2694,32,0)&lt;8,0))))</f>
        <v>10</v>
      </c>
      <c r="AI46" s="12">
        <f ca="1">IF(VLOOKUP($C46,工时汇总!$B$2:$AH$2694,33,0)&gt;15,15,IF(VLOOKUP($C46,工时汇总!$B$2:$AH$2694,33,0)&gt;10,10,IF(VLOOKUP($C46,工时汇总!$B$2:$AH$2694,33,0)&gt;=8,5,IF(VLOOKUP($C46,工时汇总!$B$2:$AH$2694,33,0)&lt;8,0))))</f>
        <v>0</v>
      </c>
    </row>
    <row r="47" customHeight="1" spans="1:35">
      <c r="A47" s="42" t="s">
        <v>489</v>
      </c>
      <c r="B47" s="15" t="s">
        <v>522</v>
      </c>
      <c r="C47" s="14" t="s">
        <v>523</v>
      </c>
      <c r="D47" s="43">
        <f ca="1" t="shared" ref="D47" si="7">SUM(E47:AI47)</f>
        <v>220</v>
      </c>
      <c r="E47" s="12">
        <f ca="1">IF(VLOOKUP($C47,工时汇总!$B$2:$AH$2694,3,0)&gt;15,15,IF(VLOOKUP($C47,工时汇总!$B$2:$AH$2694,3,0)&gt;10,10,IF(VLOOKUP($C47,工时汇总!$B$2:$AH$2694,3,0)&gt;=8,5,IF(VLOOKUP($C47,工时汇总!$B$2:$AH$2694,3,0)&lt;8,0))))</f>
        <v>10</v>
      </c>
      <c r="F47" s="12">
        <f ca="1">IF(VLOOKUP($C47,工时汇总!$B$2:$AH$2694,4,0)&gt;15,15,IF(VLOOKUP($C47,工时汇总!$B$2:$AH$2694,4,0)&gt;10,10,IF(VLOOKUP($C47,工时汇总!$B$2:$AH$2694,4,0)&gt;=8,5,IF(VLOOKUP($C47,工时汇总!$B$2:$AH$2694,4,0)&lt;8,0))))</f>
        <v>10</v>
      </c>
      <c r="G47" s="12">
        <f ca="1">IF(VLOOKUP($C47,工时汇总!$B$2:$AH$2694,5,0)&gt;15,15,IF(VLOOKUP($C47,工时汇总!$B$2:$AH$2694,5,0)&gt;10,10,IF(VLOOKUP($C47,工时汇总!$B$2:$AH$2694,5,0)&gt;=8,5,IF(VLOOKUP($C47,工时汇总!$B$2:$AH$2694,5,0)&lt;8,0))))</f>
        <v>5</v>
      </c>
      <c r="H47" s="12">
        <f ca="1">IF(VLOOKUP($C47,工时汇总!$B$2:$AH$2694,6,0)&gt;15,15,IF(VLOOKUP($C47,工时汇总!$B$2:$AH$2694,6,0)&gt;10,10,IF(VLOOKUP($C47,工时汇总!$B$2:$AH$2694,6,0)&gt;=8,5,IF(VLOOKUP($C47,工时汇总!$B$2:$AH$2694,6,0)&lt;8,0))))</f>
        <v>5</v>
      </c>
      <c r="I47" s="12">
        <f ca="1">IF(VLOOKUP($C47,工时汇总!$B$2:$AH$2694,7,0)&gt;15,15,IF(VLOOKUP($C47,工时汇总!$B$2:$AH$2694,7,0)&gt;10,10,IF(VLOOKUP($C47,工时汇总!$B$2:$AH$2694,7,0)&gt;=8,5,IF(VLOOKUP($C47,工时汇总!$B$2:$AH$2694,7,0)&lt;8,0))))</f>
        <v>5</v>
      </c>
      <c r="J47" s="12">
        <f ca="1">IF(VLOOKUP($C47,工时汇总!$B$2:$AH$2694,8,0)&gt;15,15,IF(VLOOKUP($C47,工时汇总!$B$2:$AH$2694,8,0)&gt;10,10,IF(VLOOKUP($C47,工时汇总!$B$2:$AH$2694,8,0)&gt;=8,5,IF(VLOOKUP($C47,工时汇总!$B$2:$AH$2694,8,0)&lt;8,0))))</f>
        <v>10</v>
      </c>
      <c r="K47" s="12">
        <f ca="1">IF(VLOOKUP($C47,工时汇总!$B$2:$AH$2694,9,0)&gt;15,15,IF(VLOOKUP($C47,工时汇总!$B$2:$AH$2694,9,0)&gt;10,10,IF(VLOOKUP($C47,工时汇总!$B$2:$AH$2694,9,0)&gt;=8,5,IF(VLOOKUP($C47,工时汇总!$B$2:$AH$2694,9,0)&lt;8,0))))</f>
        <v>5</v>
      </c>
      <c r="L47" s="12">
        <f ca="1">IF(VLOOKUP($C47,工时汇总!$B$2:$AH$2694,10,0)&gt;15,15,IF(VLOOKUP($C47,工时汇总!$B$2:$AH$2694,10,0)&gt;10,10,IF(VLOOKUP($C47,工时汇总!$B$2:$AH$2694,10,0)&gt;=8,5,IF(VLOOKUP($C47,工时汇总!$B$2:$AH$2694,10,0)&lt;8,0))))</f>
        <v>5</v>
      </c>
      <c r="M47" s="12">
        <f ca="1">IF(VLOOKUP($C47,工时汇总!$B$2:$AH$2694,11,0)&gt;15,15,IF(VLOOKUP($C47,工时汇总!$B$2:$AH$2694,11,0)&gt;10,10,IF(VLOOKUP($C47,工时汇总!$B$2:$AH$2694,11,0)&gt;=8,5,IF(VLOOKUP($C47,工时汇总!$B$2:$AH$2694,11,0)&lt;8,0))))</f>
        <v>10</v>
      </c>
      <c r="N47" s="12">
        <f ca="1">IF(VLOOKUP($C47,工时汇总!$B$2:$AH$2694,12,0)&gt;15,15,IF(VLOOKUP($C47,工时汇总!$B$2:$AH$2694,12,0)&gt;10,10,IF(VLOOKUP($C47,工时汇总!$B$2:$AH$2694,12,0)&gt;=8,5,IF(VLOOKUP($C47,工时汇总!$B$2:$AH$2694,12,0)&lt;8,0))))</f>
        <v>10</v>
      </c>
      <c r="O47" s="12">
        <f ca="1">IF(VLOOKUP($C47,工时汇总!$B$2:$AH$2694,13,0)&gt;15,15,IF(VLOOKUP($C47,工时汇总!$B$2:$AH$2694,13,0)&gt;10,10,IF(VLOOKUP($C47,工时汇总!$B$2:$AH$2694,13,0)&gt;=8,5,IF(VLOOKUP($C47,工时汇总!$B$2:$AH$2694,13,0)&lt;8,0))))</f>
        <v>10</v>
      </c>
      <c r="P47" s="12">
        <f ca="1">IF(VLOOKUP($C47,工时汇总!$B$2:$AH$2694,14,0)&gt;15,15,IF(VLOOKUP($C47,工时汇总!$B$2:$AH$2694,14,0)&gt;10,10,IF(VLOOKUP($C47,工时汇总!$B$2:$AH$2694,14,0)&gt;=8,5,IF(VLOOKUP($C47,工时汇总!$B$2:$AH$2694,14,0)&lt;8,0))))</f>
        <v>0</v>
      </c>
      <c r="Q47" s="12">
        <f ca="1">IF(VLOOKUP($C47,工时汇总!$B$2:$AH$2694,15,0)&gt;15,15,IF(VLOOKUP($C47,工时汇总!$B$2:$AH$2694,15,0)&gt;10,10,IF(VLOOKUP($C47,工时汇总!$B$2:$AH$2694,15,0)&gt;=8,5,IF(VLOOKUP($C47,工时汇总!$B$2:$AH$2694,15,0)&lt;8,0))))</f>
        <v>10</v>
      </c>
      <c r="R47" s="12">
        <f ca="1">IF(VLOOKUP($C47,工时汇总!$B$2:$AH$2694,16,0)&gt;15,15,IF(VLOOKUP($C47,工时汇总!$B$2:$AH$2694,16,0)&gt;10,10,IF(VLOOKUP($C47,工时汇总!$B$2:$AH$2694,16,0)&gt;=8,5,IF(VLOOKUP($C47,工时汇总!$B$2:$AH$2694,16,0)&lt;8,0))))</f>
        <v>10</v>
      </c>
      <c r="S47" s="12">
        <f ca="1">IF(VLOOKUP($C47,工时汇总!$B$2:$AH$2694,17,0)&gt;15,15,IF(VLOOKUP($C47,工时汇总!$B$2:$AH$2694,17,0)&gt;10,10,IF(VLOOKUP($C47,工时汇总!$B$2:$AH$2694,17,0)&gt;=8,5,IF(VLOOKUP($C47,工时汇总!$B$2:$AH$2694,17,0)&lt;8,0))))</f>
        <v>10</v>
      </c>
      <c r="T47" s="12">
        <f ca="1">IF(VLOOKUP($C47,工时汇总!$B$2:$AH$2694,18,0)&gt;15,15,IF(VLOOKUP($C47,工时汇总!$B$2:$AH$2694,18,0)&gt;10,10,IF(VLOOKUP($C47,工时汇总!$B$2:$AH$2694,18,0)&gt;=8,5,IF(VLOOKUP($C47,工时汇总!$B$2:$AH$2694,18,0)&lt;8,0))))</f>
        <v>10</v>
      </c>
      <c r="U47" s="12">
        <f ca="1">IF(VLOOKUP($C47,工时汇总!$B$2:$AH$2694,19,0)&gt;15,15,IF(VLOOKUP($C47,工时汇总!$B$2:$AH$2694,19,0)&gt;10,10,IF(VLOOKUP($C47,工时汇总!$B$2:$AH$2694,19,0)&gt;=8,5,IF(VLOOKUP($C47,工时汇总!$B$2:$AH$2694,19,0)&lt;8,0))))</f>
        <v>5</v>
      </c>
      <c r="V47" s="12">
        <f ca="1">IF(VLOOKUP($C47,工时汇总!$B$2:$AH$2694,20,0)&gt;15,15,IF(VLOOKUP($C47,工时汇总!$B$2:$AH$2694,20,0)&gt;10,10,IF(VLOOKUP($C47,工时汇总!$B$2:$AH$2694,20,0)&gt;=8,5,IF(VLOOKUP($C47,工时汇总!$B$2:$AH$2694,20,0)&lt;8,0))))</f>
        <v>5</v>
      </c>
      <c r="W47" s="12">
        <f ca="1">IF(VLOOKUP($C47,工时汇总!$B$2:$AH$2694,21,0)&gt;15,15,IF(VLOOKUP($C47,工时汇总!$B$2:$AH$2694,21,0)&gt;10,10,IF(VLOOKUP($C47,工时汇总!$B$2:$AH$2694,21,0)&gt;=8,5,IF(VLOOKUP($C47,工时汇总!$B$2:$AH$2694,21,0)&lt;8,0))))</f>
        <v>0</v>
      </c>
      <c r="X47" s="12">
        <f ca="1">IF(VLOOKUP($C47,工时汇总!$B$2:$AH$2694,22,0)&gt;15,15,IF(VLOOKUP($C47,工时汇总!$B$2:$AH$2694,22,0)&gt;10,10,IF(VLOOKUP($C47,工时汇总!$B$2:$AH$2694,22,0)&gt;=8,5,IF(VLOOKUP($C47,工时汇总!$B$2:$AH$2694,22,0)&lt;8,0))))</f>
        <v>5</v>
      </c>
      <c r="Y47" s="12">
        <f ca="1">IF(VLOOKUP($C47,工时汇总!$B$2:$AH$2694,23,0)&gt;15,15,IF(VLOOKUP($C47,工时汇总!$B$2:$AH$2694,23,0)&gt;10,10,IF(VLOOKUP($C47,工时汇总!$B$2:$AH$2694,23,0)&gt;=8,5,IF(VLOOKUP($C47,工时汇总!$B$2:$AH$2694,23,0)&lt;8,0))))</f>
        <v>5</v>
      </c>
      <c r="Z47" s="12">
        <f ca="1">IF(VLOOKUP($C47,工时汇总!$B$2:$AH$2694,24,0)&gt;15,15,IF(VLOOKUP($C47,工时汇总!$B$2:$AH$2694,24,0)&gt;10,10,IF(VLOOKUP($C47,工时汇总!$B$2:$AH$2694,24,0)&gt;=8,5,IF(VLOOKUP($C47,工时汇总!$B$2:$AH$2694,24,0)&lt;8,0))))</f>
        <v>10</v>
      </c>
      <c r="AA47" s="12">
        <f ca="1">IF(VLOOKUP($C47,工时汇总!$B$2:$AH$2694,25,0)&gt;15,15,IF(VLOOKUP($C47,工时汇总!$B$2:$AH$2694,25,0)&gt;10,10,IF(VLOOKUP($C47,工时汇总!$B$2:$AH$2694,25,0)&gt;=8,5,IF(VLOOKUP($C47,工时汇总!$B$2:$AH$2694,25,0)&lt;8,0))))</f>
        <v>10</v>
      </c>
      <c r="AB47" s="12">
        <f ca="1">IF(VLOOKUP($C47,工时汇总!$B$2:$AH$2694,26,0)&gt;15,15,IF(VLOOKUP($C47,工时汇总!$B$2:$AH$2694,26,0)&gt;10,10,IF(VLOOKUP($C47,工时汇总!$B$2:$AH$2694,26,0)&gt;=8,5,IF(VLOOKUP($C47,工时汇总!$B$2:$AH$2694,26,0)&lt;8,0))))</f>
        <v>5</v>
      </c>
      <c r="AC47" s="12">
        <f ca="1">IF(VLOOKUP($C47,工时汇总!$B$2:$AH$2694,27,0)&gt;15,15,IF(VLOOKUP($C47,工时汇总!$B$2:$AH$2694,27,0)&gt;10,10,IF(VLOOKUP($C47,工时汇总!$B$2:$AH$2694,27,0)&gt;=8,5,IF(VLOOKUP($C47,工时汇总!$B$2:$AH$2694,27,0)&lt;8,0))))</f>
        <v>10</v>
      </c>
      <c r="AD47" s="12">
        <f ca="1">IF(VLOOKUP($C47,工时汇总!$B$2:$AH$2694,28,0)&gt;15,15,IF(VLOOKUP($C47,工时汇总!$B$2:$AH$2694,28,0)&gt;10,10,IF(VLOOKUP($C47,工时汇总!$B$2:$AH$2694,28,0)&gt;=8,5,IF(VLOOKUP($C47,工时汇总!$B$2:$AH$2694,28,0)&lt;8,0))))</f>
        <v>5</v>
      </c>
      <c r="AE47" s="12">
        <f ca="1">IF(VLOOKUP($C47,工时汇总!$B$2:$AH$2694,29,0)&gt;15,15,IF(VLOOKUP($C47,工时汇总!$B$2:$AH$2694,29,0)&gt;10,10,IF(VLOOKUP($C47,工时汇总!$B$2:$AH$2694,29,0)&gt;=8,5,IF(VLOOKUP($C47,工时汇总!$B$2:$AH$2694,29,0)&lt;8,0))))</f>
        <v>5</v>
      </c>
      <c r="AF47" s="12">
        <f ca="1">IF(VLOOKUP($C47,工时汇总!$B$2:$AH$2694,30,0)&gt;15,15,IF(VLOOKUP($C47,工时汇总!$B$2:$AH$2694,30,0)&gt;10,10,IF(VLOOKUP($C47,工时汇总!$B$2:$AH$2694,30,0)&gt;=8,5,IF(VLOOKUP($C47,工时汇总!$B$2:$AH$2694,30,0)&lt;8,0))))</f>
        <v>10</v>
      </c>
      <c r="AG47" s="12">
        <f ca="1">IF(VLOOKUP($C47,工时汇总!$B$2:$AH$2694,31,0)&gt;15,15,IF(VLOOKUP($C47,工时汇总!$B$2:$AH$2694,31,0)&gt;10,10,IF(VLOOKUP($C47,工时汇总!$B$2:$AH$2694,31,0)&gt;=8,5,IF(VLOOKUP($C47,工时汇总!$B$2:$AH$2694,31,0)&lt;8,0))))</f>
        <v>10</v>
      </c>
      <c r="AH47" s="12">
        <f ca="1">IF(VLOOKUP($C47,工时汇总!$B$2:$AH$2694,32,0)&gt;15,15,IF(VLOOKUP($C47,工时汇总!$B$2:$AH$2694,32,0)&gt;10,10,IF(VLOOKUP($C47,工时汇总!$B$2:$AH$2694,32,0)&gt;=8,5,IF(VLOOKUP($C47,工时汇总!$B$2:$AH$2694,32,0)&lt;8,0))))</f>
        <v>10</v>
      </c>
      <c r="AI47" s="12">
        <f ca="1">IF(VLOOKUP($C47,工时汇总!$B$2:$AH$2694,33,0)&gt;15,15,IF(VLOOKUP($C47,工时汇总!$B$2:$AH$2694,33,0)&gt;10,10,IF(VLOOKUP($C47,工时汇总!$B$2:$AH$2694,33,0)&gt;=8,5,IF(VLOOKUP($C47,工时汇总!$B$2:$AH$2694,33,0)&lt;8,0))))</f>
        <v>0</v>
      </c>
    </row>
    <row r="48" customHeight="1" spans="1:35">
      <c r="A48" s="42" t="s">
        <v>489</v>
      </c>
      <c r="B48" s="15" t="s">
        <v>524</v>
      </c>
      <c r="C48" s="23" t="s">
        <v>525</v>
      </c>
      <c r="D48" s="43">
        <f ca="1" t="shared" ref="D48" si="8">SUM(E48:AI48)</f>
        <v>20</v>
      </c>
      <c r="E48" s="12">
        <f ca="1">IF(VLOOKUP($C48,工时汇总!$B$2:$AH$2694,3,0)&gt;15,15,IF(VLOOKUP($C48,工时汇总!$B$2:$AH$2694,3,0)&gt;10,10,IF(VLOOKUP($C48,工时汇总!$B$2:$AH$2694,3,0)&gt;=8,5,IF(VLOOKUP($C48,工时汇总!$B$2:$AH$2694,3,0)&lt;8,0))))</f>
        <v>0</v>
      </c>
      <c r="F48" s="12">
        <f ca="1">IF(VLOOKUP($C48,工时汇总!$B$2:$AH$2694,4,0)&gt;15,15,IF(VLOOKUP($C48,工时汇总!$B$2:$AH$2694,4,0)&gt;10,10,IF(VLOOKUP($C48,工时汇总!$B$2:$AH$2694,4,0)&gt;=8,5,IF(VLOOKUP($C48,工时汇总!$B$2:$AH$2694,4,0)&lt;8,0))))</f>
        <v>0</v>
      </c>
      <c r="G48" s="12">
        <f ca="1">IF(VLOOKUP($C48,工时汇总!$B$2:$AH$2694,5,0)&gt;15,15,IF(VLOOKUP($C48,工时汇总!$B$2:$AH$2694,5,0)&gt;10,10,IF(VLOOKUP($C48,工时汇总!$B$2:$AH$2694,5,0)&gt;=8,5,IF(VLOOKUP($C48,工时汇总!$B$2:$AH$2694,5,0)&lt;8,0))))</f>
        <v>0</v>
      </c>
      <c r="H48" s="12">
        <f ca="1">IF(VLOOKUP($C48,工时汇总!$B$2:$AH$2694,6,0)&gt;15,15,IF(VLOOKUP($C48,工时汇总!$B$2:$AH$2694,6,0)&gt;10,10,IF(VLOOKUP($C48,工时汇总!$B$2:$AH$2694,6,0)&gt;=8,5,IF(VLOOKUP($C48,工时汇总!$B$2:$AH$2694,6,0)&lt;8,0))))</f>
        <v>0</v>
      </c>
      <c r="I48" s="12">
        <f ca="1">IF(VLOOKUP($C48,工时汇总!$B$2:$AH$2694,7,0)&gt;15,15,IF(VLOOKUP($C48,工时汇总!$B$2:$AH$2694,7,0)&gt;10,10,IF(VLOOKUP($C48,工时汇总!$B$2:$AH$2694,7,0)&gt;=8,5,IF(VLOOKUP($C48,工时汇总!$B$2:$AH$2694,7,0)&lt;8,0))))</f>
        <v>0</v>
      </c>
      <c r="J48" s="12">
        <f ca="1">IF(VLOOKUP($C48,工时汇总!$B$2:$AH$2694,8,0)&gt;15,15,IF(VLOOKUP($C48,工时汇总!$B$2:$AH$2694,8,0)&gt;10,10,IF(VLOOKUP($C48,工时汇总!$B$2:$AH$2694,8,0)&gt;=8,5,IF(VLOOKUP($C48,工时汇总!$B$2:$AH$2694,8,0)&lt;8,0))))</f>
        <v>0</v>
      </c>
      <c r="K48" s="12">
        <f ca="1">IF(VLOOKUP($C48,工时汇总!$B$2:$AH$2694,9,0)&gt;15,15,IF(VLOOKUP($C48,工时汇总!$B$2:$AH$2694,9,0)&gt;10,10,IF(VLOOKUP($C48,工时汇总!$B$2:$AH$2694,9,0)&gt;=8,5,IF(VLOOKUP($C48,工时汇总!$B$2:$AH$2694,9,0)&lt;8,0))))</f>
        <v>0</v>
      </c>
      <c r="L48" s="12">
        <f ca="1">IF(VLOOKUP($C48,工时汇总!$B$2:$AH$2694,10,0)&gt;15,15,IF(VLOOKUP($C48,工时汇总!$B$2:$AH$2694,10,0)&gt;10,10,IF(VLOOKUP($C48,工时汇总!$B$2:$AH$2694,10,0)&gt;=8,5,IF(VLOOKUP($C48,工时汇总!$B$2:$AH$2694,10,0)&lt;8,0))))</f>
        <v>0</v>
      </c>
      <c r="M48" s="12">
        <f ca="1">IF(VLOOKUP($C48,工时汇总!$B$2:$AH$2694,11,0)&gt;15,15,IF(VLOOKUP($C48,工时汇总!$B$2:$AH$2694,11,0)&gt;10,10,IF(VLOOKUP($C48,工时汇总!$B$2:$AH$2694,11,0)&gt;=8,5,IF(VLOOKUP($C48,工时汇总!$B$2:$AH$2694,11,0)&lt;8,0))))</f>
        <v>0</v>
      </c>
      <c r="N48" s="12">
        <f ca="1">IF(VLOOKUP($C48,工时汇总!$B$2:$AH$2694,12,0)&gt;15,15,IF(VLOOKUP($C48,工时汇总!$B$2:$AH$2694,12,0)&gt;10,10,IF(VLOOKUP($C48,工时汇总!$B$2:$AH$2694,12,0)&gt;=8,5,IF(VLOOKUP($C48,工时汇总!$B$2:$AH$2694,12,0)&lt;8,0))))</f>
        <v>0</v>
      </c>
      <c r="O48" s="12">
        <f ca="1">IF(VLOOKUP($C48,工时汇总!$B$2:$AH$2694,13,0)&gt;15,15,IF(VLOOKUP($C48,工时汇总!$B$2:$AH$2694,13,0)&gt;10,10,IF(VLOOKUP($C48,工时汇总!$B$2:$AH$2694,13,0)&gt;=8,5,IF(VLOOKUP($C48,工时汇总!$B$2:$AH$2694,13,0)&lt;8,0))))</f>
        <v>0</v>
      </c>
      <c r="P48" s="12">
        <f ca="1">IF(VLOOKUP($C48,工时汇总!$B$2:$AH$2694,14,0)&gt;15,15,IF(VLOOKUP($C48,工时汇总!$B$2:$AH$2694,14,0)&gt;10,10,IF(VLOOKUP($C48,工时汇总!$B$2:$AH$2694,14,0)&gt;=8,5,IF(VLOOKUP($C48,工时汇总!$B$2:$AH$2694,14,0)&lt;8,0))))</f>
        <v>0</v>
      </c>
      <c r="Q48" s="12">
        <f ca="1">IF(VLOOKUP($C48,工时汇总!$B$2:$AH$2694,15,0)&gt;15,15,IF(VLOOKUP($C48,工时汇总!$B$2:$AH$2694,15,0)&gt;10,10,IF(VLOOKUP($C48,工时汇总!$B$2:$AH$2694,15,0)&gt;=8,5,IF(VLOOKUP($C48,工时汇总!$B$2:$AH$2694,15,0)&lt;8,0))))</f>
        <v>0</v>
      </c>
      <c r="R48" s="12">
        <f ca="1">IF(VLOOKUP($C48,工时汇总!$B$2:$AH$2694,16,0)&gt;15,15,IF(VLOOKUP($C48,工时汇总!$B$2:$AH$2694,16,0)&gt;10,10,IF(VLOOKUP($C48,工时汇总!$B$2:$AH$2694,16,0)&gt;=8,5,IF(VLOOKUP($C48,工时汇总!$B$2:$AH$2694,16,0)&lt;8,0))))</f>
        <v>0</v>
      </c>
      <c r="S48" s="12">
        <f ca="1">IF(VLOOKUP($C48,工时汇总!$B$2:$AH$2694,17,0)&gt;15,15,IF(VLOOKUP($C48,工时汇总!$B$2:$AH$2694,17,0)&gt;10,10,IF(VLOOKUP($C48,工时汇总!$B$2:$AH$2694,17,0)&gt;=8,5,IF(VLOOKUP($C48,工时汇总!$B$2:$AH$2694,17,0)&lt;8,0))))</f>
        <v>0</v>
      </c>
      <c r="T48" s="12">
        <f ca="1">IF(VLOOKUP($C48,工时汇总!$B$2:$AH$2694,18,0)&gt;15,15,IF(VLOOKUP($C48,工时汇总!$B$2:$AH$2694,18,0)&gt;10,10,IF(VLOOKUP($C48,工时汇总!$B$2:$AH$2694,18,0)&gt;=8,5,IF(VLOOKUP($C48,工时汇总!$B$2:$AH$2694,18,0)&lt;8,0))))</f>
        <v>0</v>
      </c>
      <c r="U48" s="12">
        <f ca="1">IF(VLOOKUP($C48,工时汇总!$B$2:$AH$2694,19,0)&gt;15,15,IF(VLOOKUP($C48,工时汇总!$B$2:$AH$2694,19,0)&gt;10,10,IF(VLOOKUP($C48,工时汇总!$B$2:$AH$2694,19,0)&gt;=8,5,IF(VLOOKUP($C48,工时汇总!$B$2:$AH$2694,19,0)&lt;8,0))))</f>
        <v>0</v>
      </c>
      <c r="V48" s="12">
        <f ca="1">IF(VLOOKUP($C48,工时汇总!$B$2:$AH$2694,20,0)&gt;15,15,IF(VLOOKUP($C48,工时汇总!$B$2:$AH$2694,20,0)&gt;10,10,IF(VLOOKUP($C48,工时汇总!$B$2:$AH$2694,20,0)&gt;=8,5,IF(VLOOKUP($C48,工时汇总!$B$2:$AH$2694,20,0)&lt;8,0))))</f>
        <v>0</v>
      </c>
      <c r="W48" s="12">
        <f ca="1">IF(VLOOKUP($C48,工时汇总!$B$2:$AH$2694,21,0)&gt;15,15,IF(VLOOKUP($C48,工时汇总!$B$2:$AH$2694,21,0)&gt;10,10,IF(VLOOKUP($C48,工时汇总!$B$2:$AH$2694,21,0)&gt;=8,5,IF(VLOOKUP($C48,工时汇总!$B$2:$AH$2694,21,0)&lt;8,0))))</f>
        <v>0</v>
      </c>
      <c r="X48" s="12">
        <f ca="1">IF(VLOOKUP($C48,工时汇总!$B$2:$AH$2694,22,0)&gt;15,15,IF(VLOOKUP($C48,工时汇总!$B$2:$AH$2694,22,0)&gt;10,10,IF(VLOOKUP($C48,工时汇总!$B$2:$AH$2694,22,0)&gt;=8,5,IF(VLOOKUP($C48,工时汇总!$B$2:$AH$2694,22,0)&lt;8,0))))</f>
        <v>0</v>
      </c>
      <c r="Y48" s="12">
        <f ca="1">IF(VLOOKUP($C48,工时汇总!$B$2:$AH$2694,23,0)&gt;15,15,IF(VLOOKUP($C48,工时汇总!$B$2:$AH$2694,23,0)&gt;10,10,IF(VLOOKUP($C48,工时汇总!$B$2:$AH$2694,23,0)&gt;=8,5,IF(VLOOKUP($C48,工时汇总!$B$2:$AH$2694,23,0)&lt;8,0))))</f>
        <v>0</v>
      </c>
      <c r="Z48" s="12">
        <f ca="1">IF(VLOOKUP($C48,工时汇总!$B$2:$AH$2694,24,0)&gt;15,15,IF(VLOOKUP($C48,工时汇总!$B$2:$AH$2694,24,0)&gt;10,10,IF(VLOOKUP($C48,工时汇总!$B$2:$AH$2694,24,0)&gt;=8,5,IF(VLOOKUP($C48,工时汇总!$B$2:$AH$2694,24,0)&lt;8,0))))</f>
        <v>0</v>
      </c>
      <c r="AA48" s="12">
        <f ca="1">IF(VLOOKUP($C48,工时汇总!$B$2:$AH$2694,25,0)&gt;15,15,IF(VLOOKUP($C48,工时汇总!$B$2:$AH$2694,25,0)&gt;10,10,IF(VLOOKUP($C48,工时汇总!$B$2:$AH$2694,25,0)&gt;=8,5,IF(VLOOKUP($C48,工时汇总!$B$2:$AH$2694,25,0)&lt;8,0))))</f>
        <v>0</v>
      </c>
      <c r="AB48" s="12">
        <f ca="1">IF(VLOOKUP($C48,工时汇总!$B$2:$AH$2694,26,0)&gt;15,15,IF(VLOOKUP($C48,工时汇总!$B$2:$AH$2694,26,0)&gt;10,10,IF(VLOOKUP($C48,工时汇总!$B$2:$AH$2694,26,0)&gt;=8,5,IF(VLOOKUP($C48,工时汇总!$B$2:$AH$2694,26,0)&lt;8,0))))</f>
        <v>0</v>
      </c>
      <c r="AC48" s="12">
        <f ca="1">IF(VLOOKUP($C48,工时汇总!$B$2:$AH$2694,27,0)&gt;15,15,IF(VLOOKUP($C48,工时汇总!$B$2:$AH$2694,27,0)&gt;10,10,IF(VLOOKUP($C48,工时汇总!$B$2:$AH$2694,27,0)&gt;=8,5,IF(VLOOKUP($C48,工时汇总!$B$2:$AH$2694,27,0)&lt;8,0))))</f>
        <v>0</v>
      </c>
      <c r="AD48" s="12">
        <f ca="1">IF(VLOOKUP($C48,工时汇总!$B$2:$AH$2694,28,0)&gt;15,15,IF(VLOOKUP($C48,工时汇总!$B$2:$AH$2694,28,0)&gt;10,10,IF(VLOOKUP($C48,工时汇总!$B$2:$AH$2694,28,0)&gt;=8,5,IF(VLOOKUP($C48,工时汇总!$B$2:$AH$2694,28,0)&lt;8,0))))</f>
        <v>0</v>
      </c>
      <c r="AE48" s="12">
        <f ca="1">IF(VLOOKUP($C48,工时汇总!$B$2:$AH$2694,29,0)&gt;15,15,IF(VLOOKUP($C48,工时汇总!$B$2:$AH$2694,29,0)&gt;10,10,IF(VLOOKUP($C48,工时汇总!$B$2:$AH$2694,29,0)&gt;=8,5,IF(VLOOKUP($C48,工时汇总!$B$2:$AH$2694,29,0)&lt;8,0))))</f>
        <v>0</v>
      </c>
      <c r="AF48" s="12">
        <f ca="1">IF(VLOOKUP($C48,工时汇总!$B$2:$AH$2694,30,0)&gt;15,15,IF(VLOOKUP($C48,工时汇总!$B$2:$AH$2694,30,0)&gt;10,10,IF(VLOOKUP($C48,工时汇总!$B$2:$AH$2694,30,0)&gt;=8,5,IF(VLOOKUP($C48,工时汇总!$B$2:$AH$2694,30,0)&lt;8,0))))</f>
        <v>0</v>
      </c>
      <c r="AG48" s="12">
        <f ca="1">IF(VLOOKUP($C48,工时汇总!$B$2:$AH$2694,31,0)&gt;15,15,IF(VLOOKUP($C48,工时汇总!$B$2:$AH$2694,31,0)&gt;10,10,IF(VLOOKUP($C48,工时汇总!$B$2:$AH$2694,31,0)&gt;=8,5,IF(VLOOKUP($C48,工时汇总!$B$2:$AH$2694,31,0)&lt;8,0))))</f>
        <v>10</v>
      </c>
      <c r="AH48" s="12">
        <f ca="1">IF(VLOOKUP($C48,工时汇总!$B$2:$AH$2694,32,0)&gt;15,15,IF(VLOOKUP($C48,工时汇总!$B$2:$AH$2694,32,0)&gt;10,10,IF(VLOOKUP($C48,工时汇总!$B$2:$AH$2694,32,0)&gt;=8,5,IF(VLOOKUP($C48,工时汇总!$B$2:$AH$2694,32,0)&lt;8,0))))</f>
        <v>10</v>
      </c>
      <c r="AI48" s="12">
        <f ca="1">IF(VLOOKUP($C48,工时汇总!$B$2:$AH$2694,33,0)&gt;15,15,IF(VLOOKUP($C48,工时汇总!$B$2:$AH$2694,33,0)&gt;10,10,IF(VLOOKUP($C48,工时汇总!$B$2:$AH$2694,33,0)&gt;=8,5,IF(VLOOKUP($C48,工时汇总!$B$2:$AH$2694,33,0)&lt;8,0))))</f>
        <v>0</v>
      </c>
    </row>
    <row r="49" customHeight="1" spans="1:35">
      <c r="A49" s="42" t="s">
        <v>526</v>
      </c>
      <c r="B49" s="15" t="s">
        <v>527</v>
      </c>
      <c r="C49" s="14" t="s">
        <v>528</v>
      </c>
      <c r="D49" s="43">
        <f ca="1" t="shared" si="5"/>
        <v>255</v>
      </c>
      <c r="E49" s="12">
        <f ca="1">IF(VLOOKUP($C49,工时汇总!$B$2:$AH$2694,3,0)&gt;15,15,IF(VLOOKUP($C49,工时汇总!$B$2:$AH$2694,3,0)&gt;10,10,IF(VLOOKUP($C49,工时汇总!$B$2:$AH$2694,3,0)&gt;=8,5,IF(VLOOKUP($C49,工时汇总!$B$2:$AH$2694,3,0)&lt;8,0))))</f>
        <v>10</v>
      </c>
      <c r="F49" s="12">
        <f ca="1">IF(VLOOKUP($C49,工时汇总!$B$2:$AH$2694,4,0)&gt;15,15,IF(VLOOKUP($C49,工时汇总!$B$2:$AH$2694,4,0)&gt;10,10,IF(VLOOKUP($C49,工时汇总!$B$2:$AH$2694,4,0)&gt;=8,5,IF(VLOOKUP($C49,工时汇总!$B$2:$AH$2694,4,0)&lt;8,0))))</f>
        <v>10</v>
      </c>
      <c r="G49" s="12">
        <f ca="1">IF(VLOOKUP($C49,工时汇总!$B$2:$AH$2694,5,0)&gt;15,15,IF(VLOOKUP($C49,工时汇总!$B$2:$AH$2694,5,0)&gt;10,10,IF(VLOOKUP($C49,工时汇总!$B$2:$AH$2694,5,0)&gt;=8,5,IF(VLOOKUP($C49,工时汇总!$B$2:$AH$2694,5,0)&lt;8,0))))</f>
        <v>10</v>
      </c>
      <c r="H49" s="12">
        <f ca="1">IF(VLOOKUP($C49,工时汇总!$B$2:$AH$2694,6,0)&gt;15,15,IF(VLOOKUP($C49,工时汇总!$B$2:$AH$2694,6,0)&gt;10,10,IF(VLOOKUP($C49,工时汇总!$B$2:$AH$2694,6,0)&gt;=8,5,IF(VLOOKUP($C49,工时汇总!$B$2:$AH$2694,6,0)&lt;8,0))))</f>
        <v>10</v>
      </c>
      <c r="I49" s="12">
        <f ca="1">IF(VLOOKUP($C49,工时汇总!$B$2:$AH$2694,7,0)&gt;15,15,IF(VLOOKUP($C49,工时汇总!$B$2:$AH$2694,7,0)&gt;10,10,IF(VLOOKUP($C49,工时汇总!$B$2:$AH$2694,7,0)&gt;=8,5,IF(VLOOKUP($C49,工时汇总!$B$2:$AH$2694,7,0)&lt;8,0))))</f>
        <v>5</v>
      </c>
      <c r="J49" s="12">
        <f ca="1">IF(VLOOKUP($C49,工时汇总!$B$2:$AH$2694,8,0)&gt;15,15,IF(VLOOKUP($C49,工时汇总!$B$2:$AH$2694,8,0)&gt;10,10,IF(VLOOKUP($C49,工时汇总!$B$2:$AH$2694,8,0)&gt;=8,5,IF(VLOOKUP($C49,工时汇总!$B$2:$AH$2694,8,0)&lt;8,0))))</f>
        <v>10</v>
      </c>
      <c r="K49" s="12">
        <f ca="1">IF(VLOOKUP($C49,工时汇总!$B$2:$AH$2694,9,0)&gt;15,15,IF(VLOOKUP($C49,工时汇总!$B$2:$AH$2694,9,0)&gt;10,10,IF(VLOOKUP($C49,工时汇总!$B$2:$AH$2694,9,0)&gt;=8,5,IF(VLOOKUP($C49,工时汇总!$B$2:$AH$2694,9,0)&lt;8,0))))</f>
        <v>5</v>
      </c>
      <c r="L49" s="12">
        <f ca="1">IF(VLOOKUP($C49,工时汇总!$B$2:$AH$2694,10,0)&gt;15,15,IF(VLOOKUP($C49,工时汇总!$B$2:$AH$2694,10,0)&gt;10,10,IF(VLOOKUP($C49,工时汇总!$B$2:$AH$2694,10,0)&gt;=8,5,IF(VLOOKUP($C49,工时汇总!$B$2:$AH$2694,10,0)&lt;8,0))))</f>
        <v>5</v>
      </c>
      <c r="M49" s="12">
        <f ca="1">IF(VLOOKUP($C49,工时汇总!$B$2:$AH$2694,11,0)&gt;15,15,IF(VLOOKUP($C49,工时汇总!$B$2:$AH$2694,11,0)&gt;10,10,IF(VLOOKUP($C49,工时汇总!$B$2:$AH$2694,11,0)&gt;=8,5,IF(VLOOKUP($C49,工时汇总!$B$2:$AH$2694,11,0)&lt;8,0))))</f>
        <v>5</v>
      </c>
      <c r="N49" s="12">
        <f ca="1">IF(VLOOKUP($C49,工时汇总!$B$2:$AH$2694,12,0)&gt;15,15,IF(VLOOKUP($C49,工时汇总!$B$2:$AH$2694,12,0)&gt;10,10,IF(VLOOKUP($C49,工时汇总!$B$2:$AH$2694,12,0)&gt;=8,5,IF(VLOOKUP($C49,工时汇总!$B$2:$AH$2694,12,0)&lt;8,0))))</f>
        <v>5</v>
      </c>
      <c r="O49" s="12">
        <f ca="1">IF(VLOOKUP($C49,工时汇总!$B$2:$AH$2694,13,0)&gt;15,15,IF(VLOOKUP($C49,工时汇总!$B$2:$AH$2694,13,0)&gt;10,10,IF(VLOOKUP($C49,工时汇总!$B$2:$AH$2694,13,0)&gt;=8,5,IF(VLOOKUP($C49,工时汇总!$B$2:$AH$2694,13,0)&lt;8,0))))</f>
        <v>10</v>
      </c>
      <c r="P49" s="12">
        <f ca="1">IF(VLOOKUP($C49,工时汇总!$B$2:$AH$2694,14,0)&gt;15,15,IF(VLOOKUP($C49,工时汇总!$B$2:$AH$2694,14,0)&gt;10,10,IF(VLOOKUP($C49,工时汇总!$B$2:$AH$2694,14,0)&gt;=8,5,IF(VLOOKUP($C49,工时汇总!$B$2:$AH$2694,14,0)&lt;8,0))))</f>
        <v>0</v>
      </c>
      <c r="Q49" s="12">
        <f ca="1">IF(VLOOKUP($C49,工时汇总!$B$2:$AH$2694,15,0)&gt;15,15,IF(VLOOKUP($C49,工时汇总!$B$2:$AH$2694,15,0)&gt;10,10,IF(VLOOKUP($C49,工时汇总!$B$2:$AH$2694,15,0)&gt;=8,5,IF(VLOOKUP($C49,工时汇总!$B$2:$AH$2694,15,0)&lt;8,0))))</f>
        <v>10</v>
      </c>
      <c r="R49" s="12">
        <f ca="1">IF(VLOOKUP($C49,工时汇总!$B$2:$AH$2694,16,0)&gt;15,15,IF(VLOOKUP($C49,工时汇总!$B$2:$AH$2694,16,0)&gt;10,10,IF(VLOOKUP($C49,工时汇总!$B$2:$AH$2694,16,0)&gt;=8,5,IF(VLOOKUP($C49,工时汇总!$B$2:$AH$2694,16,0)&lt;8,0))))</f>
        <v>10</v>
      </c>
      <c r="S49" s="12">
        <f ca="1">IF(VLOOKUP($C49,工时汇总!$B$2:$AH$2694,17,0)&gt;15,15,IF(VLOOKUP($C49,工时汇总!$B$2:$AH$2694,17,0)&gt;10,10,IF(VLOOKUP($C49,工时汇总!$B$2:$AH$2694,17,0)&gt;=8,5,IF(VLOOKUP($C49,工时汇总!$B$2:$AH$2694,17,0)&lt;8,0))))</f>
        <v>10</v>
      </c>
      <c r="T49" s="12">
        <f ca="1">IF(VLOOKUP($C49,工时汇总!$B$2:$AH$2694,18,0)&gt;15,15,IF(VLOOKUP($C49,工时汇总!$B$2:$AH$2694,18,0)&gt;10,10,IF(VLOOKUP($C49,工时汇总!$B$2:$AH$2694,18,0)&gt;=8,5,IF(VLOOKUP($C49,工时汇总!$B$2:$AH$2694,18,0)&lt;8,0))))</f>
        <v>10</v>
      </c>
      <c r="U49" s="12">
        <f ca="1">IF(VLOOKUP($C49,工时汇总!$B$2:$AH$2694,19,0)&gt;15,15,IF(VLOOKUP($C49,工时汇总!$B$2:$AH$2694,19,0)&gt;10,10,IF(VLOOKUP($C49,工时汇总!$B$2:$AH$2694,19,0)&gt;=8,5,IF(VLOOKUP($C49,工时汇总!$B$2:$AH$2694,19,0)&lt;8,0))))</f>
        <v>10</v>
      </c>
      <c r="V49" s="12">
        <f ca="1">IF(VLOOKUP($C49,工时汇总!$B$2:$AH$2694,20,0)&gt;15,15,IF(VLOOKUP($C49,工时汇总!$B$2:$AH$2694,20,0)&gt;10,10,IF(VLOOKUP($C49,工时汇总!$B$2:$AH$2694,20,0)&gt;=8,5,IF(VLOOKUP($C49,工时汇总!$B$2:$AH$2694,20,0)&lt;8,0))))</f>
        <v>10</v>
      </c>
      <c r="W49" s="12">
        <f ca="1">IF(VLOOKUP($C49,工时汇总!$B$2:$AH$2694,21,0)&gt;15,15,IF(VLOOKUP($C49,工时汇总!$B$2:$AH$2694,21,0)&gt;10,10,IF(VLOOKUP($C49,工时汇总!$B$2:$AH$2694,21,0)&gt;=8,5,IF(VLOOKUP($C49,工时汇总!$B$2:$AH$2694,21,0)&lt;8,0))))</f>
        <v>5</v>
      </c>
      <c r="X49" s="12">
        <f ca="1">IF(VLOOKUP($C49,工时汇总!$B$2:$AH$2694,22,0)&gt;15,15,IF(VLOOKUP($C49,工时汇总!$B$2:$AH$2694,22,0)&gt;10,10,IF(VLOOKUP($C49,工时汇总!$B$2:$AH$2694,22,0)&gt;=8,5,IF(VLOOKUP($C49,工时汇总!$B$2:$AH$2694,22,0)&lt;8,0))))</f>
        <v>10</v>
      </c>
      <c r="Y49" s="12">
        <f ca="1">IF(VLOOKUP($C49,工时汇总!$B$2:$AH$2694,23,0)&gt;15,15,IF(VLOOKUP($C49,工时汇总!$B$2:$AH$2694,23,0)&gt;10,10,IF(VLOOKUP($C49,工时汇总!$B$2:$AH$2694,23,0)&gt;=8,5,IF(VLOOKUP($C49,工时汇总!$B$2:$AH$2694,23,0)&lt;8,0))))</f>
        <v>10</v>
      </c>
      <c r="Z49" s="12">
        <f ca="1">IF(VLOOKUP($C49,工时汇总!$B$2:$AH$2694,24,0)&gt;15,15,IF(VLOOKUP($C49,工时汇总!$B$2:$AH$2694,24,0)&gt;10,10,IF(VLOOKUP($C49,工时汇总!$B$2:$AH$2694,24,0)&gt;=8,5,IF(VLOOKUP($C49,工时汇总!$B$2:$AH$2694,24,0)&lt;8,0))))</f>
        <v>10</v>
      </c>
      <c r="AA49" s="12">
        <f ca="1">IF(VLOOKUP($C49,工时汇总!$B$2:$AH$2694,25,0)&gt;15,15,IF(VLOOKUP($C49,工时汇总!$B$2:$AH$2694,25,0)&gt;10,10,IF(VLOOKUP($C49,工时汇总!$B$2:$AH$2694,25,0)&gt;=8,5,IF(VLOOKUP($C49,工时汇总!$B$2:$AH$2694,25,0)&lt;8,0))))</f>
        <v>10</v>
      </c>
      <c r="AB49" s="12">
        <f ca="1">IF(VLOOKUP($C49,工时汇总!$B$2:$AH$2694,26,0)&gt;15,15,IF(VLOOKUP($C49,工时汇总!$B$2:$AH$2694,26,0)&gt;10,10,IF(VLOOKUP($C49,工时汇总!$B$2:$AH$2694,26,0)&gt;=8,5,IF(VLOOKUP($C49,工时汇总!$B$2:$AH$2694,26,0)&lt;8,0))))</f>
        <v>10</v>
      </c>
      <c r="AC49" s="12">
        <f ca="1">IF(VLOOKUP($C49,工时汇总!$B$2:$AH$2694,27,0)&gt;15,15,IF(VLOOKUP($C49,工时汇总!$B$2:$AH$2694,27,0)&gt;10,10,IF(VLOOKUP($C49,工时汇总!$B$2:$AH$2694,27,0)&gt;=8,5,IF(VLOOKUP($C49,工时汇总!$B$2:$AH$2694,27,0)&lt;8,0))))</f>
        <v>10</v>
      </c>
      <c r="AD49" s="12">
        <f ca="1">IF(VLOOKUP($C49,工时汇总!$B$2:$AH$2694,28,0)&gt;15,15,IF(VLOOKUP($C49,工时汇总!$B$2:$AH$2694,28,0)&gt;10,10,IF(VLOOKUP($C49,工时汇总!$B$2:$AH$2694,28,0)&gt;=8,5,IF(VLOOKUP($C49,工时汇总!$B$2:$AH$2694,28,0)&lt;8,0))))</f>
        <v>5</v>
      </c>
      <c r="AE49" s="12">
        <f ca="1">IF(VLOOKUP($C49,工时汇总!$B$2:$AH$2694,29,0)&gt;15,15,IF(VLOOKUP($C49,工时汇总!$B$2:$AH$2694,29,0)&gt;10,10,IF(VLOOKUP($C49,工时汇总!$B$2:$AH$2694,29,0)&gt;=8,5,IF(VLOOKUP($C49,工时汇总!$B$2:$AH$2694,29,0)&lt;8,0))))</f>
        <v>10</v>
      </c>
      <c r="AF49" s="12">
        <f ca="1">IF(VLOOKUP($C49,工时汇总!$B$2:$AH$2694,30,0)&gt;15,15,IF(VLOOKUP($C49,工时汇总!$B$2:$AH$2694,30,0)&gt;10,10,IF(VLOOKUP($C49,工时汇总!$B$2:$AH$2694,30,0)&gt;=8,5,IF(VLOOKUP($C49,工时汇总!$B$2:$AH$2694,30,0)&lt;8,0))))</f>
        <v>10</v>
      </c>
      <c r="AG49" s="12">
        <f ca="1">IF(VLOOKUP($C49,工时汇总!$B$2:$AH$2694,31,0)&gt;15,15,IF(VLOOKUP($C49,工时汇总!$B$2:$AH$2694,31,0)&gt;10,10,IF(VLOOKUP($C49,工时汇总!$B$2:$AH$2694,31,0)&gt;=8,5,IF(VLOOKUP($C49,工时汇总!$B$2:$AH$2694,31,0)&lt;8,0))))</f>
        <v>10</v>
      </c>
      <c r="AH49" s="12">
        <f ca="1">IF(VLOOKUP($C49,工时汇总!$B$2:$AH$2694,32,0)&gt;15,15,IF(VLOOKUP($C49,工时汇总!$B$2:$AH$2694,32,0)&gt;10,10,IF(VLOOKUP($C49,工时汇总!$B$2:$AH$2694,32,0)&gt;=8,5,IF(VLOOKUP($C49,工时汇总!$B$2:$AH$2694,32,0)&lt;8,0))))</f>
        <v>10</v>
      </c>
      <c r="AI49" s="12">
        <f ca="1">IF(VLOOKUP($C49,工时汇总!$B$2:$AH$2694,33,0)&gt;15,15,IF(VLOOKUP($C49,工时汇总!$B$2:$AH$2694,33,0)&gt;10,10,IF(VLOOKUP($C49,工时汇总!$B$2:$AH$2694,33,0)&gt;=8,5,IF(VLOOKUP($C49,工时汇总!$B$2:$AH$2694,33,0)&lt;8,0))))</f>
        <v>0</v>
      </c>
    </row>
    <row r="50" customHeight="1" spans="1:35">
      <c r="A50" s="42" t="s">
        <v>526</v>
      </c>
      <c r="B50" s="15" t="s">
        <v>529</v>
      </c>
      <c r="C50" s="14" t="s">
        <v>120</v>
      </c>
      <c r="D50" s="43">
        <f ca="1" t="shared" si="5"/>
        <v>270</v>
      </c>
      <c r="E50" s="12">
        <f ca="1">IF(VLOOKUP($C50,工时汇总!$B$2:$AH$2694,3,0)&gt;15,15,IF(VLOOKUP($C50,工时汇总!$B$2:$AH$2694,3,0)&gt;10,10,IF(VLOOKUP($C50,工时汇总!$B$2:$AH$2694,3,0)&gt;=8,5,IF(VLOOKUP($C50,工时汇总!$B$2:$AH$2694,3,0)&lt;8,0))))</f>
        <v>10</v>
      </c>
      <c r="F50" s="12">
        <f ca="1">IF(VLOOKUP($C50,工时汇总!$B$2:$AH$2694,4,0)&gt;15,15,IF(VLOOKUP($C50,工时汇总!$B$2:$AH$2694,4,0)&gt;10,10,IF(VLOOKUP($C50,工时汇总!$B$2:$AH$2694,4,0)&gt;=8,5,IF(VLOOKUP($C50,工时汇总!$B$2:$AH$2694,4,0)&lt;8,0))))</f>
        <v>10</v>
      </c>
      <c r="G50" s="12">
        <f ca="1">IF(VLOOKUP($C50,工时汇总!$B$2:$AH$2694,5,0)&gt;15,15,IF(VLOOKUP($C50,工时汇总!$B$2:$AH$2694,5,0)&gt;10,10,IF(VLOOKUP($C50,工时汇总!$B$2:$AH$2694,5,0)&gt;=8,5,IF(VLOOKUP($C50,工时汇总!$B$2:$AH$2694,5,0)&lt;8,0))))</f>
        <v>10</v>
      </c>
      <c r="H50" s="12">
        <f ca="1">IF(VLOOKUP($C50,工时汇总!$B$2:$AH$2694,6,0)&gt;15,15,IF(VLOOKUP($C50,工时汇总!$B$2:$AH$2694,6,0)&gt;10,10,IF(VLOOKUP($C50,工时汇总!$B$2:$AH$2694,6,0)&gt;=8,5,IF(VLOOKUP($C50,工时汇总!$B$2:$AH$2694,6,0)&lt;8,0))))</f>
        <v>10</v>
      </c>
      <c r="I50" s="12">
        <f ca="1">IF(VLOOKUP($C50,工时汇总!$B$2:$AH$2694,7,0)&gt;15,15,IF(VLOOKUP($C50,工时汇总!$B$2:$AH$2694,7,0)&gt;10,10,IF(VLOOKUP($C50,工时汇总!$B$2:$AH$2694,7,0)&gt;=8,5,IF(VLOOKUP($C50,工时汇总!$B$2:$AH$2694,7,0)&lt;8,0))))</f>
        <v>5</v>
      </c>
      <c r="J50" s="12">
        <f ca="1">IF(VLOOKUP($C50,工时汇总!$B$2:$AH$2694,8,0)&gt;15,15,IF(VLOOKUP($C50,工时汇总!$B$2:$AH$2694,8,0)&gt;10,10,IF(VLOOKUP($C50,工时汇总!$B$2:$AH$2694,8,0)&gt;=8,5,IF(VLOOKUP($C50,工时汇总!$B$2:$AH$2694,8,0)&lt;8,0))))</f>
        <v>10</v>
      </c>
      <c r="K50" s="12">
        <f ca="1">IF(VLOOKUP($C50,工时汇总!$B$2:$AH$2694,9,0)&gt;15,15,IF(VLOOKUP($C50,工时汇总!$B$2:$AH$2694,9,0)&gt;10,10,IF(VLOOKUP($C50,工时汇总!$B$2:$AH$2694,9,0)&gt;=8,5,IF(VLOOKUP($C50,工时汇总!$B$2:$AH$2694,9,0)&lt;8,0))))</f>
        <v>10</v>
      </c>
      <c r="L50" s="12">
        <f ca="1">IF(VLOOKUP($C50,工时汇总!$B$2:$AH$2694,10,0)&gt;15,15,IF(VLOOKUP($C50,工时汇总!$B$2:$AH$2694,10,0)&gt;10,10,IF(VLOOKUP($C50,工时汇总!$B$2:$AH$2694,10,0)&gt;=8,5,IF(VLOOKUP($C50,工时汇总!$B$2:$AH$2694,10,0)&lt;8,0))))</f>
        <v>5</v>
      </c>
      <c r="M50" s="12">
        <f ca="1">IF(VLOOKUP($C50,工时汇总!$B$2:$AH$2694,11,0)&gt;15,15,IF(VLOOKUP($C50,工时汇总!$B$2:$AH$2694,11,0)&gt;10,10,IF(VLOOKUP($C50,工时汇总!$B$2:$AH$2694,11,0)&gt;=8,5,IF(VLOOKUP($C50,工时汇总!$B$2:$AH$2694,11,0)&lt;8,0))))</f>
        <v>5</v>
      </c>
      <c r="N50" s="12">
        <f ca="1">IF(VLOOKUP($C50,工时汇总!$B$2:$AH$2694,12,0)&gt;15,15,IF(VLOOKUP($C50,工时汇总!$B$2:$AH$2694,12,0)&gt;10,10,IF(VLOOKUP($C50,工时汇总!$B$2:$AH$2694,12,0)&gt;=8,5,IF(VLOOKUP($C50,工时汇总!$B$2:$AH$2694,12,0)&lt;8,0))))</f>
        <v>10</v>
      </c>
      <c r="O50" s="12">
        <f ca="1">IF(VLOOKUP($C50,工时汇总!$B$2:$AH$2694,13,0)&gt;15,15,IF(VLOOKUP($C50,工时汇总!$B$2:$AH$2694,13,0)&gt;10,10,IF(VLOOKUP($C50,工时汇总!$B$2:$AH$2694,13,0)&gt;=8,5,IF(VLOOKUP($C50,工时汇总!$B$2:$AH$2694,13,0)&lt;8,0))))</f>
        <v>10</v>
      </c>
      <c r="P50" s="12">
        <f ca="1">IF(VLOOKUP($C50,工时汇总!$B$2:$AH$2694,14,0)&gt;15,15,IF(VLOOKUP($C50,工时汇总!$B$2:$AH$2694,14,0)&gt;10,10,IF(VLOOKUP($C50,工时汇总!$B$2:$AH$2694,14,0)&gt;=8,5,IF(VLOOKUP($C50,工时汇总!$B$2:$AH$2694,14,0)&lt;8,0))))</f>
        <v>5</v>
      </c>
      <c r="Q50" s="12">
        <f ca="1">IF(VLOOKUP($C50,工时汇总!$B$2:$AH$2694,15,0)&gt;15,15,IF(VLOOKUP($C50,工时汇总!$B$2:$AH$2694,15,0)&gt;10,10,IF(VLOOKUP($C50,工时汇总!$B$2:$AH$2694,15,0)&gt;=8,5,IF(VLOOKUP($C50,工时汇总!$B$2:$AH$2694,15,0)&lt;8,0))))</f>
        <v>10</v>
      </c>
      <c r="R50" s="12">
        <f ca="1">IF(VLOOKUP($C50,工时汇总!$B$2:$AH$2694,16,0)&gt;15,15,IF(VLOOKUP($C50,工时汇总!$B$2:$AH$2694,16,0)&gt;10,10,IF(VLOOKUP($C50,工时汇总!$B$2:$AH$2694,16,0)&gt;=8,5,IF(VLOOKUP($C50,工时汇总!$B$2:$AH$2694,16,0)&lt;8,0))))</f>
        <v>10</v>
      </c>
      <c r="S50" s="12">
        <f ca="1">IF(VLOOKUP($C50,工时汇总!$B$2:$AH$2694,17,0)&gt;15,15,IF(VLOOKUP($C50,工时汇总!$B$2:$AH$2694,17,0)&gt;10,10,IF(VLOOKUP($C50,工时汇总!$B$2:$AH$2694,17,0)&gt;=8,5,IF(VLOOKUP($C50,工时汇总!$B$2:$AH$2694,17,0)&lt;8,0))))</f>
        <v>10</v>
      </c>
      <c r="T50" s="12">
        <f ca="1">IF(VLOOKUP($C50,工时汇总!$B$2:$AH$2694,18,0)&gt;15,15,IF(VLOOKUP($C50,工时汇总!$B$2:$AH$2694,18,0)&gt;10,10,IF(VLOOKUP($C50,工时汇总!$B$2:$AH$2694,18,0)&gt;=8,5,IF(VLOOKUP($C50,工时汇总!$B$2:$AH$2694,18,0)&lt;8,0))))</f>
        <v>10</v>
      </c>
      <c r="U50" s="12">
        <f ca="1">IF(VLOOKUP($C50,工时汇总!$B$2:$AH$2694,19,0)&gt;15,15,IF(VLOOKUP($C50,工时汇总!$B$2:$AH$2694,19,0)&gt;10,10,IF(VLOOKUP($C50,工时汇总!$B$2:$AH$2694,19,0)&gt;=8,5,IF(VLOOKUP($C50,工时汇总!$B$2:$AH$2694,19,0)&lt;8,0))))</f>
        <v>10</v>
      </c>
      <c r="V50" s="12">
        <f ca="1">IF(VLOOKUP($C50,工时汇总!$B$2:$AH$2694,20,0)&gt;15,15,IF(VLOOKUP($C50,工时汇总!$B$2:$AH$2694,20,0)&gt;10,10,IF(VLOOKUP($C50,工时汇总!$B$2:$AH$2694,20,0)&gt;=8,5,IF(VLOOKUP($C50,工时汇总!$B$2:$AH$2694,20,0)&lt;8,0))))</f>
        <v>10</v>
      </c>
      <c r="W50" s="12">
        <f ca="1">IF(VLOOKUP($C50,工时汇总!$B$2:$AH$2694,21,0)&gt;15,15,IF(VLOOKUP($C50,工时汇总!$B$2:$AH$2694,21,0)&gt;10,10,IF(VLOOKUP($C50,工时汇总!$B$2:$AH$2694,21,0)&gt;=8,5,IF(VLOOKUP($C50,工时汇总!$B$2:$AH$2694,21,0)&lt;8,0))))</f>
        <v>5</v>
      </c>
      <c r="X50" s="12">
        <f ca="1">IF(VLOOKUP($C50,工时汇总!$B$2:$AH$2694,22,0)&gt;15,15,IF(VLOOKUP($C50,工时汇总!$B$2:$AH$2694,22,0)&gt;10,10,IF(VLOOKUP($C50,工时汇总!$B$2:$AH$2694,22,0)&gt;=8,5,IF(VLOOKUP($C50,工时汇总!$B$2:$AH$2694,22,0)&lt;8,0))))</f>
        <v>10</v>
      </c>
      <c r="Y50" s="12">
        <f ca="1">IF(VLOOKUP($C50,工时汇总!$B$2:$AH$2694,23,0)&gt;15,15,IF(VLOOKUP($C50,工时汇总!$B$2:$AH$2694,23,0)&gt;10,10,IF(VLOOKUP($C50,工时汇总!$B$2:$AH$2694,23,0)&gt;=8,5,IF(VLOOKUP($C50,工时汇总!$B$2:$AH$2694,23,0)&lt;8,0))))</f>
        <v>10</v>
      </c>
      <c r="Z50" s="12">
        <f ca="1">IF(VLOOKUP($C50,工时汇总!$B$2:$AH$2694,24,0)&gt;15,15,IF(VLOOKUP($C50,工时汇总!$B$2:$AH$2694,24,0)&gt;10,10,IF(VLOOKUP($C50,工时汇总!$B$2:$AH$2694,24,0)&gt;=8,5,IF(VLOOKUP($C50,工时汇总!$B$2:$AH$2694,24,0)&lt;8,0))))</f>
        <v>10</v>
      </c>
      <c r="AA50" s="12">
        <f ca="1">IF(VLOOKUP($C50,工时汇总!$B$2:$AH$2694,25,0)&gt;15,15,IF(VLOOKUP($C50,工时汇总!$B$2:$AH$2694,25,0)&gt;10,10,IF(VLOOKUP($C50,工时汇总!$B$2:$AH$2694,25,0)&gt;=8,5,IF(VLOOKUP($C50,工时汇总!$B$2:$AH$2694,25,0)&lt;8,0))))</f>
        <v>10</v>
      </c>
      <c r="AB50" s="12">
        <f ca="1">IF(VLOOKUP($C50,工时汇总!$B$2:$AH$2694,26,0)&gt;15,15,IF(VLOOKUP($C50,工时汇总!$B$2:$AH$2694,26,0)&gt;10,10,IF(VLOOKUP($C50,工时汇总!$B$2:$AH$2694,26,0)&gt;=8,5,IF(VLOOKUP($C50,工时汇总!$B$2:$AH$2694,26,0)&lt;8,0))))</f>
        <v>10</v>
      </c>
      <c r="AC50" s="12">
        <f ca="1">IF(VLOOKUP($C50,工时汇总!$B$2:$AH$2694,27,0)&gt;15,15,IF(VLOOKUP($C50,工时汇总!$B$2:$AH$2694,27,0)&gt;10,10,IF(VLOOKUP($C50,工时汇总!$B$2:$AH$2694,27,0)&gt;=8,5,IF(VLOOKUP($C50,工时汇总!$B$2:$AH$2694,27,0)&lt;8,0))))</f>
        <v>10</v>
      </c>
      <c r="AD50" s="12">
        <f ca="1">IF(VLOOKUP($C50,工时汇总!$B$2:$AH$2694,28,0)&gt;15,15,IF(VLOOKUP($C50,工时汇总!$B$2:$AH$2694,28,0)&gt;10,10,IF(VLOOKUP($C50,工时汇总!$B$2:$AH$2694,28,0)&gt;=8,5,IF(VLOOKUP($C50,工时汇总!$B$2:$AH$2694,28,0)&lt;8,0))))</f>
        <v>5</v>
      </c>
      <c r="AE50" s="12">
        <f ca="1">IF(VLOOKUP($C50,工时汇总!$B$2:$AH$2694,29,0)&gt;15,15,IF(VLOOKUP($C50,工时汇总!$B$2:$AH$2694,29,0)&gt;10,10,IF(VLOOKUP($C50,工时汇总!$B$2:$AH$2694,29,0)&gt;=8,5,IF(VLOOKUP($C50,工时汇总!$B$2:$AH$2694,29,0)&lt;8,0))))</f>
        <v>10</v>
      </c>
      <c r="AF50" s="12">
        <f ca="1">IF(VLOOKUP($C50,工时汇总!$B$2:$AH$2694,30,0)&gt;15,15,IF(VLOOKUP($C50,工时汇总!$B$2:$AH$2694,30,0)&gt;10,10,IF(VLOOKUP($C50,工时汇总!$B$2:$AH$2694,30,0)&gt;=8,5,IF(VLOOKUP($C50,工时汇总!$B$2:$AH$2694,30,0)&lt;8,0))))</f>
        <v>10</v>
      </c>
      <c r="AG50" s="12">
        <f ca="1">IF(VLOOKUP($C50,工时汇总!$B$2:$AH$2694,31,0)&gt;15,15,IF(VLOOKUP($C50,工时汇总!$B$2:$AH$2694,31,0)&gt;10,10,IF(VLOOKUP($C50,工时汇总!$B$2:$AH$2694,31,0)&gt;=8,5,IF(VLOOKUP($C50,工时汇总!$B$2:$AH$2694,31,0)&lt;8,0))))</f>
        <v>10</v>
      </c>
      <c r="AH50" s="12">
        <f ca="1">IF(VLOOKUP($C50,工时汇总!$B$2:$AH$2694,32,0)&gt;15,15,IF(VLOOKUP($C50,工时汇总!$B$2:$AH$2694,32,0)&gt;10,10,IF(VLOOKUP($C50,工时汇总!$B$2:$AH$2694,32,0)&gt;=8,5,IF(VLOOKUP($C50,工时汇总!$B$2:$AH$2694,32,0)&lt;8,0))))</f>
        <v>10</v>
      </c>
      <c r="AI50" s="12">
        <f ca="1">IF(VLOOKUP($C50,工时汇总!$B$2:$AH$2694,33,0)&gt;15,15,IF(VLOOKUP($C50,工时汇总!$B$2:$AH$2694,33,0)&gt;10,10,IF(VLOOKUP($C50,工时汇总!$B$2:$AH$2694,33,0)&gt;=8,5,IF(VLOOKUP($C50,工时汇总!$B$2:$AH$2694,33,0)&lt;8,0))))</f>
        <v>0</v>
      </c>
    </row>
    <row r="51" customHeight="1" spans="1:35">
      <c r="A51" s="42" t="s">
        <v>526</v>
      </c>
      <c r="B51" s="15" t="s">
        <v>530</v>
      </c>
      <c r="C51" s="14" t="s">
        <v>531</v>
      </c>
      <c r="D51" s="43">
        <f ca="1" t="shared" ref="D51:D59" si="9">SUM(E51:AI51)</f>
        <v>265</v>
      </c>
      <c r="E51" s="12">
        <f ca="1">IF(VLOOKUP($C51,工时汇总!$B$2:$AH$2694,3,0)&gt;15,15,IF(VLOOKUP($C51,工时汇总!$B$2:$AH$2694,3,0)&gt;10,10,IF(VLOOKUP($C51,工时汇总!$B$2:$AH$2694,3,0)&gt;=8,5,IF(VLOOKUP($C51,工时汇总!$B$2:$AH$2694,3,0)&lt;8,0))))</f>
        <v>10</v>
      </c>
      <c r="F51" s="12">
        <f ca="1">IF(VLOOKUP($C51,工时汇总!$B$2:$AH$2694,4,0)&gt;15,15,IF(VLOOKUP($C51,工时汇总!$B$2:$AH$2694,4,0)&gt;10,10,IF(VLOOKUP($C51,工时汇总!$B$2:$AH$2694,4,0)&gt;=8,5,IF(VLOOKUP($C51,工时汇总!$B$2:$AH$2694,4,0)&lt;8,0))))</f>
        <v>10</v>
      </c>
      <c r="G51" s="12">
        <f ca="1">IF(VLOOKUP($C51,工时汇总!$B$2:$AH$2694,5,0)&gt;15,15,IF(VLOOKUP($C51,工时汇总!$B$2:$AH$2694,5,0)&gt;10,10,IF(VLOOKUP($C51,工时汇总!$B$2:$AH$2694,5,0)&gt;=8,5,IF(VLOOKUP($C51,工时汇总!$B$2:$AH$2694,5,0)&lt;8,0))))</f>
        <v>10</v>
      </c>
      <c r="H51" s="12">
        <f ca="1">IF(VLOOKUP($C51,工时汇总!$B$2:$AH$2694,6,0)&gt;15,15,IF(VLOOKUP($C51,工时汇总!$B$2:$AH$2694,6,0)&gt;10,10,IF(VLOOKUP($C51,工时汇总!$B$2:$AH$2694,6,0)&gt;=8,5,IF(VLOOKUP($C51,工时汇总!$B$2:$AH$2694,6,0)&lt;8,0))))</f>
        <v>10</v>
      </c>
      <c r="I51" s="12">
        <f ca="1">IF(VLOOKUP($C51,工时汇总!$B$2:$AH$2694,7,0)&gt;15,15,IF(VLOOKUP($C51,工时汇总!$B$2:$AH$2694,7,0)&gt;10,10,IF(VLOOKUP($C51,工时汇总!$B$2:$AH$2694,7,0)&gt;=8,5,IF(VLOOKUP($C51,工时汇总!$B$2:$AH$2694,7,0)&lt;8,0))))</f>
        <v>5</v>
      </c>
      <c r="J51" s="12">
        <f ca="1">IF(VLOOKUP($C51,工时汇总!$B$2:$AH$2694,8,0)&gt;15,15,IF(VLOOKUP($C51,工时汇总!$B$2:$AH$2694,8,0)&gt;10,10,IF(VLOOKUP($C51,工时汇总!$B$2:$AH$2694,8,0)&gt;=8,5,IF(VLOOKUP($C51,工时汇总!$B$2:$AH$2694,8,0)&lt;8,0))))</f>
        <v>10</v>
      </c>
      <c r="K51" s="12">
        <f ca="1">IF(VLOOKUP($C51,工时汇总!$B$2:$AH$2694,9,0)&gt;15,15,IF(VLOOKUP($C51,工时汇总!$B$2:$AH$2694,9,0)&gt;10,10,IF(VLOOKUP($C51,工时汇总!$B$2:$AH$2694,9,0)&gt;=8,5,IF(VLOOKUP($C51,工时汇总!$B$2:$AH$2694,9,0)&lt;8,0))))</f>
        <v>10</v>
      </c>
      <c r="L51" s="12">
        <f ca="1">IF(VLOOKUP($C51,工时汇总!$B$2:$AH$2694,10,0)&gt;15,15,IF(VLOOKUP($C51,工时汇总!$B$2:$AH$2694,10,0)&gt;10,10,IF(VLOOKUP($C51,工时汇总!$B$2:$AH$2694,10,0)&gt;=8,5,IF(VLOOKUP($C51,工时汇总!$B$2:$AH$2694,10,0)&lt;8,0))))</f>
        <v>10</v>
      </c>
      <c r="M51" s="12">
        <f ca="1">IF(VLOOKUP($C51,工时汇总!$B$2:$AH$2694,11,0)&gt;15,15,IF(VLOOKUP($C51,工时汇总!$B$2:$AH$2694,11,0)&gt;10,10,IF(VLOOKUP($C51,工时汇总!$B$2:$AH$2694,11,0)&gt;=8,5,IF(VLOOKUP($C51,工时汇总!$B$2:$AH$2694,11,0)&lt;8,0))))</f>
        <v>10</v>
      </c>
      <c r="N51" s="12">
        <f ca="1">IF(VLOOKUP($C51,工时汇总!$B$2:$AH$2694,12,0)&gt;15,15,IF(VLOOKUP($C51,工时汇总!$B$2:$AH$2694,12,0)&gt;10,10,IF(VLOOKUP($C51,工时汇总!$B$2:$AH$2694,12,0)&gt;=8,5,IF(VLOOKUP($C51,工时汇总!$B$2:$AH$2694,12,0)&lt;8,0))))</f>
        <v>10</v>
      </c>
      <c r="O51" s="12">
        <f ca="1">IF(VLOOKUP($C51,工时汇总!$B$2:$AH$2694,13,0)&gt;15,15,IF(VLOOKUP($C51,工时汇总!$B$2:$AH$2694,13,0)&gt;10,10,IF(VLOOKUP($C51,工时汇总!$B$2:$AH$2694,13,0)&gt;=8,5,IF(VLOOKUP($C51,工时汇总!$B$2:$AH$2694,13,0)&lt;8,0))))</f>
        <v>10</v>
      </c>
      <c r="P51" s="12">
        <f ca="1">IF(VLOOKUP($C51,工时汇总!$B$2:$AH$2694,14,0)&gt;15,15,IF(VLOOKUP($C51,工时汇总!$B$2:$AH$2694,14,0)&gt;10,10,IF(VLOOKUP($C51,工时汇总!$B$2:$AH$2694,14,0)&gt;=8,5,IF(VLOOKUP($C51,工时汇总!$B$2:$AH$2694,14,0)&lt;8,0))))</f>
        <v>0</v>
      </c>
      <c r="Q51" s="12">
        <f ca="1">IF(VLOOKUP($C51,工时汇总!$B$2:$AH$2694,15,0)&gt;15,15,IF(VLOOKUP($C51,工时汇总!$B$2:$AH$2694,15,0)&gt;10,10,IF(VLOOKUP($C51,工时汇总!$B$2:$AH$2694,15,0)&gt;=8,5,IF(VLOOKUP($C51,工时汇总!$B$2:$AH$2694,15,0)&lt;8,0))))</f>
        <v>10</v>
      </c>
      <c r="R51" s="12">
        <f ca="1">IF(VLOOKUP($C51,工时汇总!$B$2:$AH$2694,16,0)&gt;15,15,IF(VLOOKUP($C51,工时汇总!$B$2:$AH$2694,16,0)&gt;10,10,IF(VLOOKUP($C51,工时汇总!$B$2:$AH$2694,16,0)&gt;=8,5,IF(VLOOKUP($C51,工时汇总!$B$2:$AH$2694,16,0)&lt;8,0))))</f>
        <v>10</v>
      </c>
      <c r="S51" s="12">
        <f ca="1">IF(VLOOKUP($C51,工时汇总!$B$2:$AH$2694,17,0)&gt;15,15,IF(VLOOKUP($C51,工时汇总!$B$2:$AH$2694,17,0)&gt;10,10,IF(VLOOKUP($C51,工时汇总!$B$2:$AH$2694,17,0)&gt;=8,5,IF(VLOOKUP($C51,工时汇总!$B$2:$AH$2694,17,0)&lt;8,0))))</f>
        <v>10</v>
      </c>
      <c r="T51" s="12">
        <f ca="1">IF(VLOOKUP($C51,工时汇总!$B$2:$AH$2694,18,0)&gt;15,15,IF(VLOOKUP($C51,工时汇总!$B$2:$AH$2694,18,0)&gt;10,10,IF(VLOOKUP($C51,工时汇总!$B$2:$AH$2694,18,0)&gt;=8,5,IF(VLOOKUP($C51,工时汇总!$B$2:$AH$2694,18,0)&lt;8,0))))</f>
        <v>10</v>
      </c>
      <c r="U51" s="12">
        <f ca="1">IF(VLOOKUP($C51,工时汇总!$B$2:$AH$2694,19,0)&gt;15,15,IF(VLOOKUP($C51,工时汇总!$B$2:$AH$2694,19,0)&gt;10,10,IF(VLOOKUP($C51,工时汇总!$B$2:$AH$2694,19,0)&gt;=8,5,IF(VLOOKUP($C51,工时汇总!$B$2:$AH$2694,19,0)&lt;8,0))))</f>
        <v>5</v>
      </c>
      <c r="V51" s="12">
        <f ca="1">IF(VLOOKUP($C51,工时汇总!$B$2:$AH$2694,20,0)&gt;15,15,IF(VLOOKUP($C51,工时汇总!$B$2:$AH$2694,20,0)&gt;10,10,IF(VLOOKUP($C51,工时汇总!$B$2:$AH$2694,20,0)&gt;=8,5,IF(VLOOKUP($C51,工时汇总!$B$2:$AH$2694,20,0)&lt;8,0))))</f>
        <v>10</v>
      </c>
      <c r="W51" s="12">
        <f ca="1">IF(VLOOKUP($C51,工时汇总!$B$2:$AH$2694,21,0)&gt;15,15,IF(VLOOKUP($C51,工时汇总!$B$2:$AH$2694,21,0)&gt;10,10,IF(VLOOKUP($C51,工时汇总!$B$2:$AH$2694,21,0)&gt;=8,5,IF(VLOOKUP($C51,工时汇总!$B$2:$AH$2694,21,0)&lt;8,0))))</f>
        <v>0</v>
      </c>
      <c r="X51" s="12">
        <f ca="1">IF(VLOOKUP($C51,工时汇总!$B$2:$AH$2694,22,0)&gt;15,15,IF(VLOOKUP($C51,工时汇总!$B$2:$AH$2694,22,0)&gt;10,10,IF(VLOOKUP($C51,工时汇总!$B$2:$AH$2694,22,0)&gt;=8,5,IF(VLOOKUP($C51,工时汇总!$B$2:$AH$2694,22,0)&lt;8,0))))</f>
        <v>10</v>
      </c>
      <c r="Y51" s="12">
        <f ca="1">IF(VLOOKUP($C51,工时汇总!$B$2:$AH$2694,23,0)&gt;15,15,IF(VLOOKUP($C51,工时汇总!$B$2:$AH$2694,23,0)&gt;10,10,IF(VLOOKUP($C51,工时汇总!$B$2:$AH$2694,23,0)&gt;=8,5,IF(VLOOKUP($C51,工时汇总!$B$2:$AH$2694,23,0)&lt;8,0))))</f>
        <v>10</v>
      </c>
      <c r="Z51" s="12">
        <f ca="1">IF(VLOOKUP($C51,工时汇总!$B$2:$AH$2694,24,0)&gt;15,15,IF(VLOOKUP($C51,工时汇总!$B$2:$AH$2694,24,0)&gt;10,10,IF(VLOOKUP($C51,工时汇总!$B$2:$AH$2694,24,0)&gt;=8,5,IF(VLOOKUP($C51,工时汇总!$B$2:$AH$2694,24,0)&lt;8,0))))</f>
        <v>10</v>
      </c>
      <c r="AA51" s="12">
        <f ca="1">IF(VLOOKUP($C51,工时汇总!$B$2:$AH$2694,25,0)&gt;15,15,IF(VLOOKUP($C51,工时汇总!$B$2:$AH$2694,25,0)&gt;10,10,IF(VLOOKUP($C51,工时汇总!$B$2:$AH$2694,25,0)&gt;=8,5,IF(VLOOKUP($C51,工时汇总!$B$2:$AH$2694,25,0)&lt;8,0))))</f>
        <v>15</v>
      </c>
      <c r="AB51" s="12">
        <f ca="1">IF(VLOOKUP($C51,工时汇总!$B$2:$AH$2694,26,0)&gt;15,15,IF(VLOOKUP($C51,工时汇总!$B$2:$AH$2694,26,0)&gt;10,10,IF(VLOOKUP($C51,工时汇总!$B$2:$AH$2694,26,0)&gt;=8,5,IF(VLOOKUP($C51,工时汇总!$B$2:$AH$2694,26,0)&lt;8,0))))</f>
        <v>5</v>
      </c>
      <c r="AC51" s="12">
        <f ca="1">IF(VLOOKUP($C51,工时汇总!$B$2:$AH$2694,27,0)&gt;15,15,IF(VLOOKUP($C51,工时汇总!$B$2:$AH$2694,27,0)&gt;10,10,IF(VLOOKUP($C51,工时汇总!$B$2:$AH$2694,27,0)&gt;=8,5,IF(VLOOKUP($C51,工时汇总!$B$2:$AH$2694,27,0)&lt;8,0))))</f>
        <v>10</v>
      </c>
      <c r="AD51" s="12">
        <f ca="1">IF(VLOOKUP($C51,工时汇总!$B$2:$AH$2694,28,0)&gt;15,15,IF(VLOOKUP($C51,工时汇总!$B$2:$AH$2694,28,0)&gt;10,10,IF(VLOOKUP($C51,工时汇总!$B$2:$AH$2694,28,0)&gt;=8,5,IF(VLOOKUP($C51,工时汇总!$B$2:$AH$2694,28,0)&lt;8,0))))</f>
        <v>5</v>
      </c>
      <c r="AE51" s="12">
        <f ca="1">IF(VLOOKUP($C51,工时汇总!$B$2:$AH$2694,29,0)&gt;15,15,IF(VLOOKUP($C51,工时汇总!$B$2:$AH$2694,29,0)&gt;10,10,IF(VLOOKUP($C51,工时汇总!$B$2:$AH$2694,29,0)&gt;=8,5,IF(VLOOKUP($C51,工时汇总!$B$2:$AH$2694,29,0)&lt;8,0))))</f>
        <v>10</v>
      </c>
      <c r="AF51" s="12">
        <f ca="1">IF(VLOOKUP($C51,工时汇总!$B$2:$AH$2694,30,0)&gt;15,15,IF(VLOOKUP($C51,工时汇总!$B$2:$AH$2694,30,0)&gt;10,10,IF(VLOOKUP($C51,工时汇总!$B$2:$AH$2694,30,0)&gt;=8,5,IF(VLOOKUP($C51,工时汇总!$B$2:$AH$2694,30,0)&lt;8,0))))</f>
        <v>10</v>
      </c>
      <c r="AG51" s="12">
        <f ca="1">IF(VLOOKUP($C51,工时汇总!$B$2:$AH$2694,31,0)&gt;15,15,IF(VLOOKUP($C51,工时汇总!$B$2:$AH$2694,31,0)&gt;10,10,IF(VLOOKUP($C51,工时汇总!$B$2:$AH$2694,31,0)&gt;=8,5,IF(VLOOKUP($C51,工时汇总!$B$2:$AH$2694,31,0)&lt;8,0))))</f>
        <v>10</v>
      </c>
      <c r="AH51" s="12">
        <f ca="1">IF(VLOOKUP($C51,工时汇总!$B$2:$AH$2694,32,0)&gt;15,15,IF(VLOOKUP($C51,工时汇总!$B$2:$AH$2694,32,0)&gt;10,10,IF(VLOOKUP($C51,工时汇总!$B$2:$AH$2694,32,0)&gt;=8,5,IF(VLOOKUP($C51,工时汇总!$B$2:$AH$2694,32,0)&lt;8,0))))</f>
        <v>10</v>
      </c>
      <c r="AI51" s="12">
        <f ca="1">IF(VLOOKUP($C51,工时汇总!$B$2:$AH$2694,33,0)&gt;15,15,IF(VLOOKUP($C51,工时汇总!$B$2:$AH$2694,33,0)&gt;10,10,IF(VLOOKUP($C51,工时汇总!$B$2:$AH$2694,33,0)&gt;=8,5,IF(VLOOKUP($C51,工时汇总!$B$2:$AH$2694,33,0)&lt;8,0))))</f>
        <v>0</v>
      </c>
    </row>
    <row r="52" customHeight="1" spans="1:35">
      <c r="A52" s="42" t="s">
        <v>526</v>
      </c>
      <c r="B52" s="15" t="s">
        <v>532</v>
      </c>
      <c r="C52" s="14" t="s">
        <v>123</v>
      </c>
      <c r="D52" s="43">
        <f ca="1" t="shared" si="9"/>
        <v>245</v>
      </c>
      <c r="E52" s="12">
        <f ca="1">IF(VLOOKUP($C52,工时汇总!$B$2:$AH$2694,3,0)&gt;15,15,IF(VLOOKUP($C52,工时汇总!$B$2:$AH$2694,3,0)&gt;10,10,IF(VLOOKUP($C52,工时汇总!$B$2:$AH$2694,3,0)&gt;=8,5,IF(VLOOKUP($C52,工时汇总!$B$2:$AH$2694,3,0)&lt;8,0))))</f>
        <v>10</v>
      </c>
      <c r="F52" s="12">
        <f ca="1">IF(VLOOKUP($C52,工时汇总!$B$2:$AH$2694,4,0)&gt;15,15,IF(VLOOKUP($C52,工时汇总!$B$2:$AH$2694,4,0)&gt;10,10,IF(VLOOKUP($C52,工时汇总!$B$2:$AH$2694,4,0)&gt;=8,5,IF(VLOOKUP($C52,工时汇总!$B$2:$AH$2694,4,0)&lt;8,0))))</f>
        <v>10</v>
      </c>
      <c r="G52" s="12">
        <f ca="1">IF(VLOOKUP($C52,工时汇总!$B$2:$AH$2694,5,0)&gt;15,15,IF(VLOOKUP($C52,工时汇总!$B$2:$AH$2694,5,0)&gt;10,10,IF(VLOOKUP($C52,工时汇总!$B$2:$AH$2694,5,0)&gt;=8,5,IF(VLOOKUP($C52,工时汇总!$B$2:$AH$2694,5,0)&lt;8,0))))</f>
        <v>10</v>
      </c>
      <c r="H52" s="12">
        <f ca="1">IF(VLOOKUP($C52,工时汇总!$B$2:$AH$2694,6,0)&gt;15,15,IF(VLOOKUP($C52,工时汇总!$B$2:$AH$2694,6,0)&gt;10,10,IF(VLOOKUP($C52,工时汇总!$B$2:$AH$2694,6,0)&gt;=8,5,IF(VLOOKUP($C52,工时汇总!$B$2:$AH$2694,6,0)&lt;8,0))))</f>
        <v>10</v>
      </c>
      <c r="I52" s="12">
        <f ca="1">IF(VLOOKUP($C52,工时汇总!$B$2:$AH$2694,7,0)&gt;15,15,IF(VLOOKUP($C52,工时汇总!$B$2:$AH$2694,7,0)&gt;10,10,IF(VLOOKUP($C52,工时汇总!$B$2:$AH$2694,7,0)&gt;=8,5,IF(VLOOKUP($C52,工时汇总!$B$2:$AH$2694,7,0)&lt;8,0))))</f>
        <v>5</v>
      </c>
      <c r="J52" s="12">
        <f ca="1">IF(VLOOKUP($C52,工时汇总!$B$2:$AH$2694,8,0)&gt;15,15,IF(VLOOKUP($C52,工时汇总!$B$2:$AH$2694,8,0)&gt;10,10,IF(VLOOKUP($C52,工时汇总!$B$2:$AH$2694,8,0)&gt;=8,5,IF(VLOOKUP($C52,工时汇总!$B$2:$AH$2694,8,0)&lt;8,0))))</f>
        <v>10</v>
      </c>
      <c r="K52" s="12">
        <f ca="1">IF(VLOOKUP($C52,工时汇总!$B$2:$AH$2694,9,0)&gt;15,15,IF(VLOOKUP($C52,工时汇总!$B$2:$AH$2694,9,0)&gt;10,10,IF(VLOOKUP($C52,工时汇总!$B$2:$AH$2694,9,0)&gt;=8,5,IF(VLOOKUP($C52,工时汇总!$B$2:$AH$2694,9,0)&lt;8,0))))</f>
        <v>5</v>
      </c>
      <c r="L52" s="12">
        <f ca="1">IF(VLOOKUP($C52,工时汇总!$B$2:$AH$2694,10,0)&gt;15,15,IF(VLOOKUP($C52,工时汇总!$B$2:$AH$2694,10,0)&gt;10,10,IF(VLOOKUP($C52,工时汇总!$B$2:$AH$2694,10,0)&gt;=8,5,IF(VLOOKUP($C52,工时汇总!$B$2:$AH$2694,10,0)&lt;8,0))))</f>
        <v>5</v>
      </c>
      <c r="M52" s="12">
        <f ca="1">IF(VLOOKUP($C52,工时汇总!$B$2:$AH$2694,11,0)&gt;15,15,IF(VLOOKUP($C52,工时汇总!$B$2:$AH$2694,11,0)&gt;10,10,IF(VLOOKUP($C52,工时汇总!$B$2:$AH$2694,11,0)&gt;=8,5,IF(VLOOKUP($C52,工时汇总!$B$2:$AH$2694,11,0)&lt;8,0))))</f>
        <v>5</v>
      </c>
      <c r="N52" s="12">
        <f ca="1">IF(VLOOKUP($C52,工时汇总!$B$2:$AH$2694,12,0)&gt;15,15,IF(VLOOKUP($C52,工时汇总!$B$2:$AH$2694,12,0)&gt;10,10,IF(VLOOKUP($C52,工时汇总!$B$2:$AH$2694,12,0)&gt;=8,5,IF(VLOOKUP($C52,工时汇总!$B$2:$AH$2694,12,0)&lt;8,0))))</f>
        <v>5</v>
      </c>
      <c r="O52" s="12">
        <f ca="1">IF(VLOOKUP($C52,工时汇总!$B$2:$AH$2694,13,0)&gt;15,15,IF(VLOOKUP($C52,工时汇总!$B$2:$AH$2694,13,0)&gt;10,10,IF(VLOOKUP($C52,工时汇总!$B$2:$AH$2694,13,0)&gt;=8,5,IF(VLOOKUP($C52,工时汇总!$B$2:$AH$2694,13,0)&lt;8,0))))</f>
        <v>10</v>
      </c>
      <c r="P52" s="12">
        <f ca="1">IF(VLOOKUP($C52,工时汇总!$B$2:$AH$2694,14,0)&gt;15,15,IF(VLOOKUP($C52,工时汇总!$B$2:$AH$2694,14,0)&gt;10,10,IF(VLOOKUP($C52,工时汇总!$B$2:$AH$2694,14,0)&gt;=8,5,IF(VLOOKUP($C52,工时汇总!$B$2:$AH$2694,14,0)&lt;8,0))))</f>
        <v>0</v>
      </c>
      <c r="Q52" s="12">
        <f ca="1">IF(VLOOKUP($C52,工时汇总!$B$2:$AH$2694,15,0)&gt;15,15,IF(VLOOKUP($C52,工时汇总!$B$2:$AH$2694,15,0)&gt;10,10,IF(VLOOKUP($C52,工时汇总!$B$2:$AH$2694,15,0)&gt;=8,5,IF(VLOOKUP($C52,工时汇总!$B$2:$AH$2694,15,0)&lt;8,0))))</f>
        <v>10</v>
      </c>
      <c r="R52" s="12">
        <f ca="1">IF(VLOOKUP($C52,工时汇总!$B$2:$AH$2694,16,0)&gt;15,15,IF(VLOOKUP($C52,工时汇总!$B$2:$AH$2694,16,0)&gt;10,10,IF(VLOOKUP($C52,工时汇总!$B$2:$AH$2694,16,0)&gt;=8,5,IF(VLOOKUP($C52,工时汇总!$B$2:$AH$2694,16,0)&lt;8,0))))</f>
        <v>10</v>
      </c>
      <c r="S52" s="12">
        <f ca="1">IF(VLOOKUP($C52,工时汇总!$B$2:$AH$2694,17,0)&gt;15,15,IF(VLOOKUP($C52,工时汇总!$B$2:$AH$2694,17,0)&gt;10,10,IF(VLOOKUP($C52,工时汇总!$B$2:$AH$2694,17,0)&gt;=8,5,IF(VLOOKUP($C52,工时汇总!$B$2:$AH$2694,17,0)&lt;8,0))))</f>
        <v>10</v>
      </c>
      <c r="T52" s="12">
        <f ca="1">IF(VLOOKUP($C52,工时汇总!$B$2:$AH$2694,18,0)&gt;15,15,IF(VLOOKUP($C52,工时汇总!$B$2:$AH$2694,18,0)&gt;10,10,IF(VLOOKUP($C52,工时汇总!$B$2:$AH$2694,18,0)&gt;=8,5,IF(VLOOKUP($C52,工时汇总!$B$2:$AH$2694,18,0)&lt;8,0))))</f>
        <v>10</v>
      </c>
      <c r="U52" s="12">
        <f ca="1">IF(VLOOKUP($C52,工时汇总!$B$2:$AH$2694,19,0)&gt;15,15,IF(VLOOKUP($C52,工时汇总!$B$2:$AH$2694,19,0)&gt;10,10,IF(VLOOKUP($C52,工时汇总!$B$2:$AH$2694,19,0)&gt;=8,5,IF(VLOOKUP($C52,工时汇总!$B$2:$AH$2694,19,0)&lt;8,0))))</f>
        <v>10</v>
      </c>
      <c r="V52" s="12">
        <f ca="1">IF(VLOOKUP($C52,工时汇总!$B$2:$AH$2694,20,0)&gt;15,15,IF(VLOOKUP($C52,工时汇总!$B$2:$AH$2694,20,0)&gt;10,10,IF(VLOOKUP($C52,工时汇总!$B$2:$AH$2694,20,0)&gt;=8,5,IF(VLOOKUP($C52,工时汇总!$B$2:$AH$2694,20,0)&lt;8,0))))</f>
        <v>10</v>
      </c>
      <c r="W52" s="12">
        <f ca="1">IF(VLOOKUP($C52,工时汇总!$B$2:$AH$2694,21,0)&gt;15,15,IF(VLOOKUP($C52,工时汇总!$B$2:$AH$2694,21,0)&gt;10,10,IF(VLOOKUP($C52,工时汇总!$B$2:$AH$2694,21,0)&gt;=8,5,IF(VLOOKUP($C52,工时汇总!$B$2:$AH$2694,21,0)&lt;8,0))))</f>
        <v>5</v>
      </c>
      <c r="X52" s="12">
        <f ca="1">IF(VLOOKUP($C52,工时汇总!$B$2:$AH$2694,22,0)&gt;15,15,IF(VLOOKUP($C52,工时汇总!$B$2:$AH$2694,22,0)&gt;10,10,IF(VLOOKUP($C52,工时汇总!$B$2:$AH$2694,22,0)&gt;=8,5,IF(VLOOKUP($C52,工时汇总!$B$2:$AH$2694,22,0)&lt;8,0))))</f>
        <v>10</v>
      </c>
      <c r="Y52" s="12">
        <f ca="1">IF(VLOOKUP($C52,工时汇总!$B$2:$AH$2694,23,0)&gt;15,15,IF(VLOOKUP($C52,工时汇总!$B$2:$AH$2694,23,0)&gt;10,10,IF(VLOOKUP($C52,工时汇总!$B$2:$AH$2694,23,0)&gt;=8,5,IF(VLOOKUP($C52,工时汇总!$B$2:$AH$2694,23,0)&lt;8,0))))</f>
        <v>10</v>
      </c>
      <c r="Z52" s="12">
        <f ca="1">IF(VLOOKUP($C52,工时汇总!$B$2:$AH$2694,24,0)&gt;15,15,IF(VLOOKUP($C52,工时汇总!$B$2:$AH$2694,24,0)&gt;10,10,IF(VLOOKUP($C52,工时汇总!$B$2:$AH$2694,24,0)&gt;=8,5,IF(VLOOKUP($C52,工时汇总!$B$2:$AH$2694,24,0)&lt;8,0))))</f>
        <v>10</v>
      </c>
      <c r="AA52" s="12">
        <f ca="1">IF(VLOOKUP($C52,工时汇总!$B$2:$AH$2694,25,0)&gt;15,15,IF(VLOOKUP($C52,工时汇总!$B$2:$AH$2694,25,0)&gt;10,10,IF(VLOOKUP($C52,工时汇总!$B$2:$AH$2694,25,0)&gt;=8,5,IF(VLOOKUP($C52,工时汇总!$B$2:$AH$2694,25,0)&lt;8,0))))</f>
        <v>10</v>
      </c>
      <c r="AB52" s="12">
        <f ca="1">IF(VLOOKUP($C52,工时汇总!$B$2:$AH$2694,26,0)&gt;15,15,IF(VLOOKUP($C52,工时汇总!$B$2:$AH$2694,26,0)&gt;10,10,IF(VLOOKUP($C52,工时汇总!$B$2:$AH$2694,26,0)&gt;=8,5,IF(VLOOKUP($C52,工时汇总!$B$2:$AH$2694,26,0)&lt;8,0))))</f>
        <v>10</v>
      </c>
      <c r="AC52" s="12">
        <f ca="1">IF(VLOOKUP($C52,工时汇总!$B$2:$AH$2694,27,0)&gt;15,15,IF(VLOOKUP($C52,工时汇总!$B$2:$AH$2694,27,0)&gt;10,10,IF(VLOOKUP($C52,工时汇总!$B$2:$AH$2694,27,0)&gt;=8,5,IF(VLOOKUP($C52,工时汇总!$B$2:$AH$2694,27,0)&lt;8,0))))</f>
        <v>10</v>
      </c>
      <c r="AD52" s="12">
        <f ca="1">IF(VLOOKUP($C52,工时汇总!$B$2:$AH$2694,28,0)&gt;15,15,IF(VLOOKUP($C52,工时汇总!$B$2:$AH$2694,28,0)&gt;10,10,IF(VLOOKUP($C52,工时汇总!$B$2:$AH$2694,28,0)&gt;=8,5,IF(VLOOKUP($C52,工时汇总!$B$2:$AH$2694,28,0)&lt;8,0))))</f>
        <v>5</v>
      </c>
      <c r="AE52" s="12">
        <f ca="1">IF(VLOOKUP($C52,工时汇总!$B$2:$AH$2694,29,0)&gt;15,15,IF(VLOOKUP($C52,工时汇总!$B$2:$AH$2694,29,0)&gt;10,10,IF(VLOOKUP($C52,工时汇总!$B$2:$AH$2694,29,0)&gt;=8,5,IF(VLOOKUP($C52,工时汇总!$B$2:$AH$2694,29,0)&lt;8,0))))</f>
        <v>10</v>
      </c>
      <c r="AF52" s="12">
        <f ca="1">IF(VLOOKUP($C52,工时汇总!$B$2:$AH$2694,30,0)&gt;15,15,IF(VLOOKUP($C52,工时汇总!$B$2:$AH$2694,30,0)&gt;10,10,IF(VLOOKUP($C52,工时汇总!$B$2:$AH$2694,30,0)&gt;=8,5,IF(VLOOKUP($C52,工时汇总!$B$2:$AH$2694,30,0)&lt;8,0))))</f>
        <v>0</v>
      </c>
      <c r="AG52" s="12">
        <f ca="1">IF(VLOOKUP($C52,工时汇总!$B$2:$AH$2694,31,0)&gt;15,15,IF(VLOOKUP($C52,工时汇总!$B$2:$AH$2694,31,0)&gt;10,10,IF(VLOOKUP($C52,工时汇总!$B$2:$AH$2694,31,0)&gt;=8,5,IF(VLOOKUP($C52,工时汇总!$B$2:$AH$2694,31,0)&lt;8,0))))</f>
        <v>10</v>
      </c>
      <c r="AH52" s="12">
        <f ca="1">IF(VLOOKUP($C52,工时汇总!$B$2:$AH$2694,32,0)&gt;15,15,IF(VLOOKUP($C52,工时汇总!$B$2:$AH$2694,32,0)&gt;10,10,IF(VLOOKUP($C52,工时汇总!$B$2:$AH$2694,32,0)&gt;=8,5,IF(VLOOKUP($C52,工时汇总!$B$2:$AH$2694,32,0)&lt;8,0))))</f>
        <v>10</v>
      </c>
      <c r="AI52" s="12">
        <f ca="1">IF(VLOOKUP($C52,工时汇总!$B$2:$AH$2694,33,0)&gt;15,15,IF(VLOOKUP($C52,工时汇总!$B$2:$AH$2694,33,0)&gt;10,10,IF(VLOOKUP($C52,工时汇总!$B$2:$AH$2694,33,0)&gt;=8,5,IF(VLOOKUP($C52,工时汇总!$B$2:$AH$2694,33,0)&lt;8,0))))</f>
        <v>0</v>
      </c>
    </row>
    <row r="53" customHeight="1" spans="1:35">
      <c r="A53" s="42" t="s">
        <v>526</v>
      </c>
      <c r="B53" s="15" t="s">
        <v>533</v>
      </c>
      <c r="C53" s="14" t="s">
        <v>534</v>
      </c>
      <c r="D53" s="43">
        <f ca="1" t="shared" si="9"/>
        <v>255</v>
      </c>
      <c r="E53" s="12">
        <f ca="1">IF(VLOOKUP($C53,工时汇总!$B$2:$AH$2694,3,0)&gt;15,15,IF(VLOOKUP($C53,工时汇总!$B$2:$AH$2694,3,0)&gt;10,10,IF(VLOOKUP($C53,工时汇总!$B$2:$AH$2694,3,0)&gt;=8,5,IF(VLOOKUP($C53,工时汇总!$B$2:$AH$2694,3,0)&lt;8,0))))</f>
        <v>10</v>
      </c>
      <c r="F53" s="12">
        <f ca="1">IF(VLOOKUP($C53,工时汇总!$B$2:$AH$2694,4,0)&gt;15,15,IF(VLOOKUP($C53,工时汇总!$B$2:$AH$2694,4,0)&gt;10,10,IF(VLOOKUP($C53,工时汇总!$B$2:$AH$2694,4,0)&gt;=8,5,IF(VLOOKUP($C53,工时汇总!$B$2:$AH$2694,4,0)&lt;8,0))))</f>
        <v>10</v>
      </c>
      <c r="G53" s="12">
        <f ca="1">IF(VLOOKUP($C53,工时汇总!$B$2:$AH$2694,5,0)&gt;15,15,IF(VLOOKUP($C53,工时汇总!$B$2:$AH$2694,5,0)&gt;10,10,IF(VLOOKUP($C53,工时汇总!$B$2:$AH$2694,5,0)&gt;=8,5,IF(VLOOKUP($C53,工时汇总!$B$2:$AH$2694,5,0)&lt;8,0))))</f>
        <v>10</v>
      </c>
      <c r="H53" s="12">
        <f ca="1">IF(VLOOKUP($C53,工时汇总!$B$2:$AH$2694,6,0)&gt;15,15,IF(VLOOKUP($C53,工时汇总!$B$2:$AH$2694,6,0)&gt;10,10,IF(VLOOKUP($C53,工时汇总!$B$2:$AH$2694,6,0)&gt;=8,5,IF(VLOOKUP($C53,工时汇总!$B$2:$AH$2694,6,0)&lt;8,0))))</f>
        <v>10</v>
      </c>
      <c r="I53" s="12">
        <f ca="1">IF(VLOOKUP($C53,工时汇总!$B$2:$AH$2694,7,0)&gt;15,15,IF(VLOOKUP($C53,工时汇总!$B$2:$AH$2694,7,0)&gt;10,10,IF(VLOOKUP($C53,工时汇总!$B$2:$AH$2694,7,0)&gt;=8,5,IF(VLOOKUP($C53,工时汇总!$B$2:$AH$2694,7,0)&lt;8,0))))</f>
        <v>5</v>
      </c>
      <c r="J53" s="12">
        <f ca="1">IF(VLOOKUP($C53,工时汇总!$B$2:$AH$2694,8,0)&gt;15,15,IF(VLOOKUP($C53,工时汇总!$B$2:$AH$2694,8,0)&gt;10,10,IF(VLOOKUP($C53,工时汇总!$B$2:$AH$2694,8,0)&gt;=8,5,IF(VLOOKUP($C53,工时汇总!$B$2:$AH$2694,8,0)&lt;8,0))))</f>
        <v>10</v>
      </c>
      <c r="K53" s="12">
        <f ca="1">IF(VLOOKUP($C53,工时汇总!$B$2:$AH$2694,9,0)&gt;15,15,IF(VLOOKUP($C53,工时汇总!$B$2:$AH$2694,9,0)&gt;10,10,IF(VLOOKUP($C53,工时汇总!$B$2:$AH$2694,9,0)&gt;=8,5,IF(VLOOKUP($C53,工时汇总!$B$2:$AH$2694,9,0)&lt;8,0))))</f>
        <v>5</v>
      </c>
      <c r="L53" s="12">
        <f ca="1">IF(VLOOKUP($C53,工时汇总!$B$2:$AH$2694,10,0)&gt;15,15,IF(VLOOKUP($C53,工时汇总!$B$2:$AH$2694,10,0)&gt;10,10,IF(VLOOKUP($C53,工时汇总!$B$2:$AH$2694,10,0)&gt;=8,5,IF(VLOOKUP($C53,工时汇总!$B$2:$AH$2694,10,0)&lt;8,0))))</f>
        <v>5</v>
      </c>
      <c r="M53" s="12">
        <f ca="1">IF(VLOOKUP($C53,工时汇总!$B$2:$AH$2694,11,0)&gt;15,15,IF(VLOOKUP($C53,工时汇总!$B$2:$AH$2694,11,0)&gt;10,10,IF(VLOOKUP($C53,工时汇总!$B$2:$AH$2694,11,0)&gt;=8,5,IF(VLOOKUP($C53,工时汇总!$B$2:$AH$2694,11,0)&lt;8,0))))</f>
        <v>5</v>
      </c>
      <c r="N53" s="12">
        <f ca="1">IF(VLOOKUP($C53,工时汇总!$B$2:$AH$2694,12,0)&gt;15,15,IF(VLOOKUP($C53,工时汇总!$B$2:$AH$2694,12,0)&gt;10,10,IF(VLOOKUP($C53,工时汇总!$B$2:$AH$2694,12,0)&gt;=8,5,IF(VLOOKUP($C53,工时汇总!$B$2:$AH$2694,12,0)&lt;8,0))))</f>
        <v>5</v>
      </c>
      <c r="O53" s="12">
        <f ca="1">IF(VLOOKUP($C53,工时汇总!$B$2:$AH$2694,13,0)&gt;15,15,IF(VLOOKUP($C53,工时汇总!$B$2:$AH$2694,13,0)&gt;10,10,IF(VLOOKUP($C53,工时汇总!$B$2:$AH$2694,13,0)&gt;=8,5,IF(VLOOKUP($C53,工时汇总!$B$2:$AH$2694,13,0)&lt;8,0))))</f>
        <v>10</v>
      </c>
      <c r="P53" s="12">
        <f ca="1">IF(VLOOKUP($C53,工时汇总!$B$2:$AH$2694,14,0)&gt;15,15,IF(VLOOKUP($C53,工时汇总!$B$2:$AH$2694,14,0)&gt;10,10,IF(VLOOKUP($C53,工时汇总!$B$2:$AH$2694,14,0)&gt;=8,5,IF(VLOOKUP($C53,工时汇总!$B$2:$AH$2694,14,0)&lt;8,0))))</f>
        <v>0</v>
      </c>
      <c r="Q53" s="12">
        <f ca="1">IF(VLOOKUP($C53,工时汇总!$B$2:$AH$2694,15,0)&gt;15,15,IF(VLOOKUP($C53,工时汇总!$B$2:$AH$2694,15,0)&gt;10,10,IF(VLOOKUP($C53,工时汇总!$B$2:$AH$2694,15,0)&gt;=8,5,IF(VLOOKUP($C53,工时汇总!$B$2:$AH$2694,15,0)&lt;8,0))))</f>
        <v>10</v>
      </c>
      <c r="R53" s="12">
        <f ca="1">IF(VLOOKUP($C53,工时汇总!$B$2:$AH$2694,16,0)&gt;15,15,IF(VLOOKUP($C53,工时汇总!$B$2:$AH$2694,16,0)&gt;10,10,IF(VLOOKUP($C53,工时汇总!$B$2:$AH$2694,16,0)&gt;=8,5,IF(VLOOKUP($C53,工时汇总!$B$2:$AH$2694,16,0)&lt;8,0))))</f>
        <v>10</v>
      </c>
      <c r="S53" s="12">
        <f ca="1">IF(VLOOKUP($C53,工时汇总!$B$2:$AH$2694,17,0)&gt;15,15,IF(VLOOKUP($C53,工时汇总!$B$2:$AH$2694,17,0)&gt;10,10,IF(VLOOKUP($C53,工时汇总!$B$2:$AH$2694,17,0)&gt;=8,5,IF(VLOOKUP($C53,工时汇总!$B$2:$AH$2694,17,0)&lt;8,0))))</f>
        <v>10</v>
      </c>
      <c r="T53" s="12">
        <f ca="1">IF(VLOOKUP($C53,工时汇总!$B$2:$AH$2694,18,0)&gt;15,15,IF(VLOOKUP($C53,工时汇总!$B$2:$AH$2694,18,0)&gt;10,10,IF(VLOOKUP($C53,工时汇总!$B$2:$AH$2694,18,0)&gt;=8,5,IF(VLOOKUP($C53,工时汇总!$B$2:$AH$2694,18,0)&lt;8,0))))</f>
        <v>10</v>
      </c>
      <c r="U53" s="12">
        <f ca="1">IF(VLOOKUP($C53,工时汇总!$B$2:$AH$2694,19,0)&gt;15,15,IF(VLOOKUP($C53,工时汇总!$B$2:$AH$2694,19,0)&gt;10,10,IF(VLOOKUP($C53,工时汇总!$B$2:$AH$2694,19,0)&gt;=8,5,IF(VLOOKUP($C53,工时汇总!$B$2:$AH$2694,19,0)&lt;8,0))))</f>
        <v>10</v>
      </c>
      <c r="V53" s="12">
        <f ca="1">IF(VLOOKUP($C53,工时汇总!$B$2:$AH$2694,20,0)&gt;15,15,IF(VLOOKUP($C53,工时汇总!$B$2:$AH$2694,20,0)&gt;10,10,IF(VLOOKUP($C53,工时汇总!$B$2:$AH$2694,20,0)&gt;=8,5,IF(VLOOKUP($C53,工时汇总!$B$2:$AH$2694,20,0)&lt;8,0))))</f>
        <v>10</v>
      </c>
      <c r="W53" s="12">
        <f ca="1">IF(VLOOKUP($C53,工时汇总!$B$2:$AH$2694,21,0)&gt;15,15,IF(VLOOKUP($C53,工时汇总!$B$2:$AH$2694,21,0)&gt;10,10,IF(VLOOKUP($C53,工时汇总!$B$2:$AH$2694,21,0)&gt;=8,5,IF(VLOOKUP($C53,工时汇总!$B$2:$AH$2694,21,0)&lt;8,0))))</f>
        <v>5</v>
      </c>
      <c r="X53" s="12">
        <f ca="1">IF(VLOOKUP($C53,工时汇总!$B$2:$AH$2694,22,0)&gt;15,15,IF(VLOOKUP($C53,工时汇总!$B$2:$AH$2694,22,0)&gt;10,10,IF(VLOOKUP($C53,工时汇总!$B$2:$AH$2694,22,0)&gt;=8,5,IF(VLOOKUP($C53,工时汇总!$B$2:$AH$2694,22,0)&lt;8,0))))</f>
        <v>10</v>
      </c>
      <c r="Y53" s="12">
        <f ca="1">IF(VLOOKUP($C53,工时汇总!$B$2:$AH$2694,23,0)&gt;15,15,IF(VLOOKUP($C53,工时汇总!$B$2:$AH$2694,23,0)&gt;10,10,IF(VLOOKUP($C53,工时汇总!$B$2:$AH$2694,23,0)&gt;=8,5,IF(VLOOKUP($C53,工时汇总!$B$2:$AH$2694,23,0)&lt;8,0))))</f>
        <v>10</v>
      </c>
      <c r="Z53" s="12">
        <f ca="1">IF(VLOOKUP($C53,工时汇总!$B$2:$AH$2694,24,0)&gt;15,15,IF(VLOOKUP($C53,工时汇总!$B$2:$AH$2694,24,0)&gt;10,10,IF(VLOOKUP($C53,工时汇总!$B$2:$AH$2694,24,0)&gt;=8,5,IF(VLOOKUP($C53,工时汇总!$B$2:$AH$2694,24,0)&lt;8,0))))</f>
        <v>10</v>
      </c>
      <c r="AA53" s="12">
        <f ca="1">IF(VLOOKUP($C53,工时汇总!$B$2:$AH$2694,25,0)&gt;15,15,IF(VLOOKUP($C53,工时汇总!$B$2:$AH$2694,25,0)&gt;10,10,IF(VLOOKUP($C53,工时汇总!$B$2:$AH$2694,25,0)&gt;=8,5,IF(VLOOKUP($C53,工时汇总!$B$2:$AH$2694,25,0)&lt;8,0))))</f>
        <v>10</v>
      </c>
      <c r="AB53" s="12">
        <f ca="1">IF(VLOOKUP($C53,工时汇总!$B$2:$AH$2694,26,0)&gt;15,15,IF(VLOOKUP($C53,工时汇总!$B$2:$AH$2694,26,0)&gt;10,10,IF(VLOOKUP($C53,工时汇总!$B$2:$AH$2694,26,0)&gt;=8,5,IF(VLOOKUP($C53,工时汇总!$B$2:$AH$2694,26,0)&lt;8,0))))</f>
        <v>10</v>
      </c>
      <c r="AC53" s="12">
        <f ca="1">IF(VLOOKUP($C53,工时汇总!$B$2:$AH$2694,27,0)&gt;15,15,IF(VLOOKUP($C53,工时汇总!$B$2:$AH$2694,27,0)&gt;10,10,IF(VLOOKUP($C53,工时汇总!$B$2:$AH$2694,27,0)&gt;=8,5,IF(VLOOKUP($C53,工时汇总!$B$2:$AH$2694,27,0)&lt;8,0))))</f>
        <v>10</v>
      </c>
      <c r="AD53" s="12">
        <f ca="1">IF(VLOOKUP($C53,工时汇总!$B$2:$AH$2694,28,0)&gt;15,15,IF(VLOOKUP($C53,工时汇总!$B$2:$AH$2694,28,0)&gt;10,10,IF(VLOOKUP($C53,工时汇总!$B$2:$AH$2694,28,0)&gt;=8,5,IF(VLOOKUP($C53,工时汇总!$B$2:$AH$2694,28,0)&lt;8,0))))</f>
        <v>5</v>
      </c>
      <c r="AE53" s="12">
        <f ca="1">IF(VLOOKUP($C53,工时汇总!$B$2:$AH$2694,29,0)&gt;15,15,IF(VLOOKUP($C53,工时汇总!$B$2:$AH$2694,29,0)&gt;10,10,IF(VLOOKUP($C53,工时汇总!$B$2:$AH$2694,29,0)&gt;=8,5,IF(VLOOKUP($C53,工时汇总!$B$2:$AH$2694,29,0)&lt;8,0))))</f>
        <v>10</v>
      </c>
      <c r="AF53" s="12">
        <f ca="1">IF(VLOOKUP($C53,工时汇总!$B$2:$AH$2694,30,0)&gt;15,15,IF(VLOOKUP($C53,工时汇总!$B$2:$AH$2694,30,0)&gt;10,10,IF(VLOOKUP($C53,工时汇总!$B$2:$AH$2694,30,0)&gt;=8,5,IF(VLOOKUP($C53,工时汇总!$B$2:$AH$2694,30,0)&lt;8,0))))</f>
        <v>10</v>
      </c>
      <c r="AG53" s="12">
        <f ca="1">IF(VLOOKUP($C53,工时汇总!$B$2:$AH$2694,31,0)&gt;15,15,IF(VLOOKUP($C53,工时汇总!$B$2:$AH$2694,31,0)&gt;10,10,IF(VLOOKUP($C53,工时汇总!$B$2:$AH$2694,31,0)&gt;=8,5,IF(VLOOKUP($C53,工时汇总!$B$2:$AH$2694,31,0)&lt;8,0))))</f>
        <v>10</v>
      </c>
      <c r="AH53" s="12">
        <f ca="1">IF(VLOOKUP($C53,工时汇总!$B$2:$AH$2694,32,0)&gt;15,15,IF(VLOOKUP($C53,工时汇总!$B$2:$AH$2694,32,0)&gt;10,10,IF(VLOOKUP($C53,工时汇总!$B$2:$AH$2694,32,0)&gt;=8,5,IF(VLOOKUP($C53,工时汇总!$B$2:$AH$2694,32,0)&lt;8,0))))</f>
        <v>10</v>
      </c>
      <c r="AI53" s="12">
        <f ca="1">IF(VLOOKUP($C53,工时汇总!$B$2:$AH$2694,33,0)&gt;15,15,IF(VLOOKUP($C53,工时汇总!$B$2:$AH$2694,33,0)&gt;10,10,IF(VLOOKUP($C53,工时汇总!$B$2:$AH$2694,33,0)&gt;=8,5,IF(VLOOKUP($C53,工时汇总!$B$2:$AH$2694,33,0)&lt;8,0))))</f>
        <v>0</v>
      </c>
    </row>
    <row r="54" customHeight="1" spans="1:35">
      <c r="A54" s="42" t="s">
        <v>526</v>
      </c>
      <c r="B54" s="15" t="s">
        <v>535</v>
      </c>
      <c r="C54" s="14" t="s">
        <v>536</v>
      </c>
      <c r="D54" s="43">
        <f ca="1" t="shared" ref="D54:D57" si="10">SUM(E54:AI54)</f>
        <v>255</v>
      </c>
      <c r="E54" s="12">
        <f ca="1">IF(VLOOKUP($C54,工时汇总!$B$2:$AH$2694,3,0)&gt;15,15,IF(VLOOKUP($C54,工时汇总!$B$2:$AH$2694,3,0)&gt;10,10,IF(VLOOKUP($C54,工时汇总!$B$2:$AH$2694,3,0)&gt;=8,5,IF(VLOOKUP($C54,工时汇总!$B$2:$AH$2694,3,0)&lt;8,0))))</f>
        <v>10</v>
      </c>
      <c r="F54" s="12">
        <f ca="1">IF(VLOOKUP($C54,工时汇总!$B$2:$AH$2694,4,0)&gt;15,15,IF(VLOOKUP($C54,工时汇总!$B$2:$AH$2694,4,0)&gt;10,10,IF(VLOOKUP($C54,工时汇总!$B$2:$AH$2694,4,0)&gt;=8,5,IF(VLOOKUP($C54,工时汇总!$B$2:$AH$2694,4,0)&lt;8,0))))</f>
        <v>10</v>
      </c>
      <c r="G54" s="12">
        <f ca="1">IF(VLOOKUP($C54,工时汇总!$B$2:$AH$2694,5,0)&gt;15,15,IF(VLOOKUP($C54,工时汇总!$B$2:$AH$2694,5,0)&gt;10,10,IF(VLOOKUP($C54,工时汇总!$B$2:$AH$2694,5,0)&gt;=8,5,IF(VLOOKUP($C54,工时汇总!$B$2:$AH$2694,5,0)&lt;8,0))))</f>
        <v>10</v>
      </c>
      <c r="H54" s="12">
        <f ca="1">IF(VLOOKUP($C54,工时汇总!$B$2:$AH$2694,6,0)&gt;15,15,IF(VLOOKUP($C54,工时汇总!$B$2:$AH$2694,6,0)&gt;10,10,IF(VLOOKUP($C54,工时汇总!$B$2:$AH$2694,6,0)&gt;=8,5,IF(VLOOKUP($C54,工时汇总!$B$2:$AH$2694,6,0)&lt;8,0))))</f>
        <v>10</v>
      </c>
      <c r="I54" s="12">
        <f ca="1">IF(VLOOKUP($C54,工时汇总!$B$2:$AH$2694,7,0)&gt;15,15,IF(VLOOKUP($C54,工时汇总!$B$2:$AH$2694,7,0)&gt;10,10,IF(VLOOKUP($C54,工时汇总!$B$2:$AH$2694,7,0)&gt;=8,5,IF(VLOOKUP($C54,工时汇总!$B$2:$AH$2694,7,0)&lt;8,0))))</f>
        <v>5</v>
      </c>
      <c r="J54" s="12">
        <f ca="1">IF(VLOOKUP($C54,工时汇总!$B$2:$AH$2694,8,0)&gt;15,15,IF(VLOOKUP($C54,工时汇总!$B$2:$AH$2694,8,0)&gt;10,10,IF(VLOOKUP($C54,工时汇总!$B$2:$AH$2694,8,0)&gt;=8,5,IF(VLOOKUP($C54,工时汇总!$B$2:$AH$2694,8,0)&lt;8,0))))</f>
        <v>10</v>
      </c>
      <c r="K54" s="12">
        <f ca="1">IF(VLOOKUP($C54,工时汇总!$B$2:$AH$2694,9,0)&gt;15,15,IF(VLOOKUP($C54,工时汇总!$B$2:$AH$2694,9,0)&gt;10,10,IF(VLOOKUP($C54,工时汇总!$B$2:$AH$2694,9,0)&gt;=8,5,IF(VLOOKUP($C54,工时汇总!$B$2:$AH$2694,9,0)&lt;8,0))))</f>
        <v>5</v>
      </c>
      <c r="L54" s="12">
        <f ca="1">IF(VLOOKUP($C54,工时汇总!$B$2:$AH$2694,10,0)&gt;15,15,IF(VLOOKUP($C54,工时汇总!$B$2:$AH$2694,10,0)&gt;10,10,IF(VLOOKUP($C54,工时汇总!$B$2:$AH$2694,10,0)&gt;=8,5,IF(VLOOKUP($C54,工时汇总!$B$2:$AH$2694,10,0)&lt;8,0))))</f>
        <v>5</v>
      </c>
      <c r="M54" s="12">
        <f ca="1">IF(VLOOKUP($C54,工时汇总!$B$2:$AH$2694,11,0)&gt;15,15,IF(VLOOKUP($C54,工时汇总!$B$2:$AH$2694,11,0)&gt;10,10,IF(VLOOKUP($C54,工时汇总!$B$2:$AH$2694,11,0)&gt;=8,5,IF(VLOOKUP($C54,工时汇总!$B$2:$AH$2694,11,0)&lt;8,0))))</f>
        <v>5</v>
      </c>
      <c r="N54" s="12">
        <f ca="1">IF(VLOOKUP($C54,工时汇总!$B$2:$AH$2694,12,0)&gt;15,15,IF(VLOOKUP($C54,工时汇总!$B$2:$AH$2694,12,0)&gt;10,10,IF(VLOOKUP($C54,工时汇总!$B$2:$AH$2694,12,0)&gt;=8,5,IF(VLOOKUP($C54,工时汇总!$B$2:$AH$2694,12,0)&lt;8,0))))</f>
        <v>5</v>
      </c>
      <c r="O54" s="12">
        <f ca="1">IF(VLOOKUP($C54,工时汇总!$B$2:$AH$2694,13,0)&gt;15,15,IF(VLOOKUP($C54,工时汇总!$B$2:$AH$2694,13,0)&gt;10,10,IF(VLOOKUP($C54,工时汇总!$B$2:$AH$2694,13,0)&gt;=8,5,IF(VLOOKUP($C54,工时汇总!$B$2:$AH$2694,13,0)&lt;8,0))))</f>
        <v>10</v>
      </c>
      <c r="P54" s="12">
        <f ca="1">IF(VLOOKUP($C54,工时汇总!$B$2:$AH$2694,14,0)&gt;15,15,IF(VLOOKUP($C54,工时汇总!$B$2:$AH$2694,14,0)&gt;10,10,IF(VLOOKUP($C54,工时汇总!$B$2:$AH$2694,14,0)&gt;=8,5,IF(VLOOKUP($C54,工时汇总!$B$2:$AH$2694,14,0)&lt;8,0))))</f>
        <v>0</v>
      </c>
      <c r="Q54" s="12">
        <f ca="1">IF(VLOOKUP($C54,工时汇总!$B$2:$AH$2694,15,0)&gt;15,15,IF(VLOOKUP($C54,工时汇总!$B$2:$AH$2694,15,0)&gt;10,10,IF(VLOOKUP($C54,工时汇总!$B$2:$AH$2694,15,0)&gt;=8,5,IF(VLOOKUP($C54,工时汇总!$B$2:$AH$2694,15,0)&lt;8,0))))</f>
        <v>10</v>
      </c>
      <c r="R54" s="12">
        <f ca="1">IF(VLOOKUP($C54,工时汇总!$B$2:$AH$2694,16,0)&gt;15,15,IF(VLOOKUP($C54,工时汇总!$B$2:$AH$2694,16,0)&gt;10,10,IF(VLOOKUP($C54,工时汇总!$B$2:$AH$2694,16,0)&gt;=8,5,IF(VLOOKUP($C54,工时汇总!$B$2:$AH$2694,16,0)&lt;8,0))))</f>
        <v>10</v>
      </c>
      <c r="S54" s="12">
        <f ca="1">IF(VLOOKUP($C54,工时汇总!$B$2:$AH$2694,17,0)&gt;15,15,IF(VLOOKUP($C54,工时汇总!$B$2:$AH$2694,17,0)&gt;10,10,IF(VLOOKUP($C54,工时汇总!$B$2:$AH$2694,17,0)&gt;=8,5,IF(VLOOKUP($C54,工时汇总!$B$2:$AH$2694,17,0)&lt;8,0))))</f>
        <v>10</v>
      </c>
      <c r="T54" s="12">
        <f ca="1">IF(VLOOKUP($C54,工时汇总!$B$2:$AH$2694,18,0)&gt;15,15,IF(VLOOKUP($C54,工时汇总!$B$2:$AH$2694,18,0)&gt;10,10,IF(VLOOKUP($C54,工时汇总!$B$2:$AH$2694,18,0)&gt;=8,5,IF(VLOOKUP($C54,工时汇总!$B$2:$AH$2694,18,0)&lt;8,0))))</f>
        <v>10</v>
      </c>
      <c r="U54" s="12">
        <f ca="1">IF(VLOOKUP($C54,工时汇总!$B$2:$AH$2694,19,0)&gt;15,15,IF(VLOOKUP($C54,工时汇总!$B$2:$AH$2694,19,0)&gt;10,10,IF(VLOOKUP($C54,工时汇总!$B$2:$AH$2694,19,0)&gt;=8,5,IF(VLOOKUP($C54,工时汇总!$B$2:$AH$2694,19,0)&lt;8,0))))</f>
        <v>10</v>
      </c>
      <c r="V54" s="12">
        <f ca="1">IF(VLOOKUP($C54,工时汇总!$B$2:$AH$2694,20,0)&gt;15,15,IF(VLOOKUP($C54,工时汇总!$B$2:$AH$2694,20,0)&gt;10,10,IF(VLOOKUP($C54,工时汇总!$B$2:$AH$2694,20,0)&gt;=8,5,IF(VLOOKUP($C54,工时汇总!$B$2:$AH$2694,20,0)&lt;8,0))))</f>
        <v>10</v>
      </c>
      <c r="W54" s="12">
        <f ca="1">IF(VLOOKUP($C54,工时汇总!$B$2:$AH$2694,21,0)&gt;15,15,IF(VLOOKUP($C54,工时汇总!$B$2:$AH$2694,21,0)&gt;10,10,IF(VLOOKUP($C54,工时汇总!$B$2:$AH$2694,21,0)&gt;=8,5,IF(VLOOKUP($C54,工时汇总!$B$2:$AH$2694,21,0)&lt;8,0))))</f>
        <v>5</v>
      </c>
      <c r="X54" s="12">
        <f ca="1">IF(VLOOKUP($C54,工时汇总!$B$2:$AH$2694,22,0)&gt;15,15,IF(VLOOKUP($C54,工时汇总!$B$2:$AH$2694,22,0)&gt;10,10,IF(VLOOKUP($C54,工时汇总!$B$2:$AH$2694,22,0)&gt;=8,5,IF(VLOOKUP($C54,工时汇总!$B$2:$AH$2694,22,0)&lt;8,0))))</f>
        <v>10</v>
      </c>
      <c r="Y54" s="12">
        <f ca="1">IF(VLOOKUP($C54,工时汇总!$B$2:$AH$2694,23,0)&gt;15,15,IF(VLOOKUP($C54,工时汇总!$B$2:$AH$2694,23,0)&gt;10,10,IF(VLOOKUP($C54,工时汇总!$B$2:$AH$2694,23,0)&gt;=8,5,IF(VLOOKUP($C54,工时汇总!$B$2:$AH$2694,23,0)&lt;8,0))))</f>
        <v>10</v>
      </c>
      <c r="Z54" s="12">
        <f ca="1">IF(VLOOKUP($C54,工时汇总!$B$2:$AH$2694,24,0)&gt;15,15,IF(VLOOKUP($C54,工时汇总!$B$2:$AH$2694,24,0)&gt;10,10,IF(VLOOKUP($C54,工时汇总!$B$2:$AH$2694,24,0)&gt;=8,5,IF(VLOOKUP($C54,工时汇总!$B$2:$AH$2694,24,0)&lt;8,0))))</f>
        <v>10</v>
      </c>
      <c r="AA54" s="12">
        <f ca="1">IF(VLOOKUP($C54,工时汇总!$B$2:$AH$2694,25,0)&gt;15,15,IF(VLOOKUP($C54,工时汇总!$B$2:$AH$2694,25,0)&gt;10,10,IF(VLOOKUP($C54,工时汇总!$B$2:$AH$2694,25,0)&gt;=8,5,IF(VLOOKUP($C54,工时汇总!$B$2:$AH$2694,25,0)&lt;8,0))))</f>
        <v>10</v>
      </c>
      <c r="AB54" s="12">
        <f ca="1">IF(VLOOKUP($C54,工时汇总!$B$2:$AH$2694,26,0)&gt;15,15,IF(VLOOKUP($C54,工时汇总!$B$2:$AH$2694,26,0)&gt;10,10,IF(VLOOKUP($C54,工时汇总!$B$2:$AH$2694,26,0)&gt;=8,5,IF(VLOOKUP($C54,工时汇总!$B$2:$AH$2694,26,0)&lt;8,0))))</f>
        <v>10</v>
      </c>
      <c r="AC54" s="12">
        <f ca="1">IF(VLOOKUP($C54,工时汇总!$B$2:$AH$2694,27,0)&gt;15,15,IF(VLOOKUP($C54,工时汇总!$B$2:$AH$2694,27,0)&gt;10,10,IF(VLOOKUP($C54,工时汇总!$B$2:$AH$2694,27,0)&gt;=8,5,IF(VLOOKUP($C54,工时汇总!$B$2:$AH$2694,27,0)&lt;8,0))))</f>
        <v>10</v>
      </c>
      <c r="AD54" s="12">
        <f ca="1">IF(VLOOKUP($C54,工时汇总!$B$2:$AH$2694,28,0)&gt;15,15,IF(VLOOKUP($C54,工时汇总!$B$2:$AH$2694,28,0)&gt;10,10,IF(VLOOKUP($C54,工时汇总!$B$2:$AH$2694,28,0)&gt;=8,5,IF(VLOOKUP($C54,工时汇总!$B$2:$AH$2694,28,0)&lt;8,0))))</f>
        <v>5</v>
      </c>
      <c r="AE54" s="12">
        <f ca="1">IF(VLOOKUP($C54,工时汇总!$B$2:$AH$2694,29,0)&gt;15,15,IF(VLOOKUP($C54,工时汇总!$B$2:$AH$2694,29,0)&gt;10,10,IF(VLOOKUP($C54,工时汇总!$B$2:$AH$2694,29,0)&gt;=8,5,IF(VLOOKUP($C54,工时汇总!$B$2:$AH$2694,29,0)&lt;8,0))))</f>
        <v>10</v>
      </c>
      <c r="AF54" s="12">
        <f ca="1">IF(VLOOKUP($C54,工时汇总!$B$2:$AH$2694,30,0)&gt;15,15,IF(VLOOKUP($C54,工时汇总!$B$2:$AH$2694,30,0)&gt;10,10,IF(VLOOKUP($C54,工时汇总!$B$2:$AH$2694,30,0)&gt;=8,5,IF(VLOOKUP($C54,工时汇总!$B$2:$AH$2694,30,0)&lt;8,0))))</f>
        <v>10</v>
      </c>
      <c r="AG54" s="12">
        <f ca="1">IF(VLOOKUP($C54,工时汇总!$B$2:$AH$2694,31,0)&gt;15,15,IF(VLOOKUP($C54,工时汇总!$B$2:$AH$2694,31,0)&gt;10,10,IF(VLOOKUP($C54,工时汇总!$B$2:$AH$2694,31,0)&gt;=8,5,IF(VLOOKUP($C54,工时汇总!$B$2:$AH$2694,31,0)&lt;8,0))))</f>
        <v>10</v>
      </c>
      <c r="AH54" s="12">
        <f ca="1">IF(VLOOKUP($C54,工时汇总!$B$2:$AH$2694,32,0)&gt;15,15,IF(VLOOKUP($C54,工时汇总!$B$2:$AH$2694,32,0)&gt;10,10,IF(VLOOKUP($C54,工时汇总!$B$2:$AH$2694,32,0)&gt;=8,5,IF(VLOOKUP($C54,工时汇总!$B$2:$AH$2694,32,0)&lt;8,0))))</f>
        <v>10</v>
      </c>
      <c r="AI54" s="12">
        <f ca="1">IF(VLOOKUP($C54,工时汇总!$B$2:$AH$2694,33,0)&gt;15,15,IF(VLOOKUP($C54,工时汇总!$B$2:$AH$2694,33,0)&gt;10,10,IF(VLOOKUP($C54,工时汇总!$B$2:$AH$2694,33,0)&gt;=8,5,IF(VLOOKUP($C54,工时汇总!$B$2:$AH$2694,33,0)&lt;8,0))))</f>
        <v>0</v>
      </c>
    </row>
    <row r="55" customHeight="1" spans="1:35">
      <c r="A55" s="42" t="s">
        <v>526</v>
      </c>
      <c r="B55" s="15" t="s">
        <v>537</v>
      </c>
      <c r="C55" s="14" t="s">
        <v>538</v>
      </c>
      <c r="D55" s="43">
        <f ca="1" t="shared" si="10"/>
        <v>0</v>
      </c>
      <c r="E55" s="12">
        <f ca="1">IF(VLOOKUP($C55,工时汇总!$B$2:$AH$2694,3,0)&gt;15,15,IF(VLOOKUP($C55,工时汇总!$B$2:$AH$2694,3,0)&gt;10,10,IF(VLOOKUP($C55,工时汇总!$B$2:$AH$2694,3,0)&gt;=8,5,IF(VLOOKUP($C55,工时汇总!$B$2:$AH$2694,3,0)&lt;8,0))))</f>
        <v>0</v>
      </c>
      <c r="F55" s="12">
        <f ca="1">IF(VLOOKUP($C55,工时汇总!$B$2:$AH$2694,4,0)&gt;15,15,IF(VLOOKUP($C55,工时汇总!$B$2:$AH$2694,4,0)&gt;10,10,IF(VLOOKUP($C55,工时汇总!$B$2:$AH$2694,4,0)&gt;=8,5,IF(VLOOKUP($C55,工时汇总!$B$2:$AH$2694,4,0)&lt;8,0))))</f>
        <v>0</v>
      </c>
      <c r="G55" s="12">
        <f ca="1">IF(VLOOKUP($C55,工时汇总!$B$2:$AH$2694,5,0)&gt;15,15,IF(VLOOKUP($C55,工时汇总!$B$2:$AH$2694,5,0)&gt;10,10,IF(VLOOKUP($C55,工时汇总!$B$2:$AH$2694,5,0)&gt;=8,5,IF(VLOOKUP($C55,工时汇总!$B$2:$AH$2694,5,0)&lt;8,0))))</f>
        <v>0</v>
      </c>
      <c r="H55" s="12">
        <f ca="1">IF(VLOOKUP($C55,工时汇总!$B$2:$AH$2694,6,0)&gt;15,15,IF(VLOOKUP($C55,工时汇总!$B$2:$AH$2694,6,0)&gt;10,10,IF(VLOOKUP($C55,工时汇总!$B$2:$AH$2694,6,0)&gt;=8,5,IF(VLOOKUP($C55,工时汇总!$B$2:$AH$2694,6,0)&lt;8,0))))</f>
        <v>0</v>
      </c>
      <c r="I55" s="12">
        <f ca="1">IF(VLOOKUP($C55,工时汇总!$B$2:$AH$2694,7,0)&gt;15,15,IF(VLOOKUP($C55,工时汇总!$B$2:$AH$2694,7,0)&gt;10,10,IF(VLOOKUP($C55,工时汇总!$B$2:$AH$2694,7,0)&gt;=8,5,IF(VLOOKUP($C55,工时汇总!$B$2:$AH$2694,7,0)&lt;8,0))))</f>
        <v>0</v>
      </c>
      <c r="J55" s="12">
        <f ca="1">IF(VLOOKUP($C55,工时汇总!$B$2:$AH$2694,8,0)&gt;15,15,IF(VLOOKUP($C55,工时汇总!$B$2:$AH$2694,8,0)&gt;10,10,IF(VLOOKUP($C55,工时汇总!$B$2:$AH$2694,8,0)&gt;=8,5,IF(VLOOKUP($C55,工时汇总!$B$2:$AH$2694,8,0)&lt;8,0))))</f>
        <v>0</v>
      </c>
      <c r="K55" s="12">
        <f ca="1">IF(VLOOKUP($C55,工时汇总!$B$2:$AH$2694,9,0)&gt;15,15,IF(VLOOKUP($C55,工时汇总!$B$2:$AH$2694,9,0)&gt;10,10,IF(VLOOKUP($C55,工时汇总!$B$2:$AH$2694,9,0)&gt;=8,5,IF(VLOOKUP($C55,工时汇总!$B$2:$AH$2694,9,0)&lt;8,0))))</f>
        <v>0</v>
      </c>
      <c r="L55" s="12">
        <f ca="1">IF(VLOOKUP($C55,工时汇总!$B$2:$AH$2694,10,0)&gt;15,15,IF(VLOOKUP($C55,工时汇总!$B$2:$AH$2694,10,0)&gt;10,10,IF(VLOOKUP($C55,工时汇总!$B$2:$AH$2694,10,0)&gt;=8,5,IF(VLOOKUP($C55,工时汇总!$B$2:$AH$2694,10,0)&lt;8,0))))</f>
        <v>0</v>
      </c>
      <c r="M55" s="12">
        <f ca="1">IF(VLOOKUP($C55,工时汇总!$B$2:$AH$2694,11,0)&gt;15,15,IF(VLOOKUP($C55,工时汇总!$B$2:$AH$2694,11,0)&gt;10,10,IF(VLOOKUP($C55,工时汇总!$B$2:$AH$2694,11,0)&gt;=8,5,IF(VLOOKUP($C55,工时汇总!$B$2:$AH$2694,11,0)&lt;8,0))))</f>
        <v>0</v>
      </c>
      <c r="N55" s="12">
        <f ca="1">IF(VLOOKUP($C55,工时汇总!$B$2:$AH$2694,12,0)&gt;15,15,IF(VLOOKUP($C55,工时汇总!$B$2:$AH$2694,12,0)&gt;10,10,IF(VLOOKUP($C55,工时汇总!$B$2:$AH$2694,12,0)&gt;=8,5,IF(VLOOKUP($C55,工时汇总!$B$2:$AH$2694,12,0)&lt;8,0))))</f>
        <v>0</v>
      </c>
      <c r="O55" s="12">
        <f ca="1">IF(VLOOKUP($C55,工时汇总!$B$2:$AH$2694,13,0)&gt;15,15,IF(VLOOKUP($C55,工时汇总!$B$2:$AH$2694,13,0)&gt;10,10,IF(VLOOKUP($C55,工时汇总!$B$2:$AH$2694,13,0)&gt;=8,5,IF(VLOOKUP($C55,工时汇总!$B$2:$AH$2694,13,0)&lt;8,0))))</f>
        <v>0</v>
      </c>
      <c r="P55" s="12">
        <f ca="1">IF(VLOOKUP($C55,工时汇总!$B$2:$AH$2694,14,0)&gt;15,15,IF(VLOOKUP($C55,工时汇总!$B$2:$AH$2694,14,0)&gt;10,10,IF(VLOOKUP($C55,工时汇总!$B$2:$AH$2694,14,0)&gt;=8,5,IF(VLOOKUP($C55,工时汇总!$B$2:$AH$2694,14,0)&lt;8,0))))</f>
        <v>0</v>
      </c>
      <c r="Q55" s="12">
        <f ca="1">IF(VLOOKUP($C55,工时汇总!$B$2:$AH$2694,15,0)&gt;15,15,IF(VLOOKUP($C55,工时汇总!$B$2:$AH$2694,15,0)&gt;10,10,IF(VLOOKUP($C55,工时汇总!$B$2:$AH$2694,15,0)&gt;=8,5,IF(VLOOKUP($C55,工时汇总!$B$2:$AH$2694,15,0)&lt;8,0))))</f>
        <v>0</v>
      </c>
      <c r="R55" s="12">
        <f ca="1">IF(VLOOKUP($C55,工时汇总!$B$2:$AH$2694,16,0)&gt;15,15,IF(VLOOKUP($C55,工时汇总!$B$2:$AH$2694,16,0)&gt;10,10,IF(VLOOKUP($C55,工时汇总!$B$2:$AH$2694,16,0)&gt;=8,5,IF(VLOOKUP($C55,工时汇总!$B$2:$AH$2694,16,0)&lt;8,0))))</f>
        <v>0</v>
      </c>
      <c r="S55" s="12">
        <f ca="1">IF(VLOOKUP($C55,工时汇总!$B$2:$AH$2694,17,0)&gt;15,15,IF(VLOOKUP($C55,工时汇总!$B$2:$AH$2694,17,0)&gt;10,10,IF(VLOOKUP($C55,工时汇总!$B$2:$AH$2694,17,0)&gt;=8,5,IF(VLOOKUP($C55,工时汇总!$B$2:$AH$2694,17,0)&lt;8,0))))</f>
        <v>0</v>
      </c>
      <c r="T55" s="12">
        <f ca="1">IF(VLOOKUP($C55,工时汇总!$B$2:$AH$2694,18,0)&gt;15,15,IF(VLOOKUP($C55,工时汇总!$B$2:$AH$2694,18,0)&gt;10,10,IF(VLOOKUP($C55,工时汇总!$B$2:$AH$2694,18,0)&gt;=8,5,IF(VLOOKUP($C55,工时汇总!$B$2:$AH$2694,18,0)&lt;8,0))))</f>
        <v>0</v>
      </c>
      <c r="U55" s="12">
        <f ca="1">IF(VLOOKUP($C55,工时汇总!$B$2:$AH$2694,19,0)&gt;15,15,IF(VLOOKUP($C55,工时汇总!$B$2:$AH$2694,19,0)&gt;10,10,IF(VLOOKUP($C55,工时汇总!$B$2:$AH$2694,19,0)&gt;=8,5,IF(VLOOKUP($C55,工时汇总!$B$2:$AH$2694,19,0)&lt;8,0))))</f>
        <v>0</v>
      </c>
      <c r="V55" s="12">
        <f ca="1">IF(VLOOKUP($C55,工时汇总!$B$2:$AH$2694,20,0)&gt;15,15,IF(VLOOKUP($C55,工时汇总!$B$2:$AH$2694,20,0)&gt;10,10,IF(VLOOKUP($C55,工时汇总!$B$2:$AH$2694,20,0)&gt;=8,5,IF(VLOOKUP($C55,工时汇总!$B$2:$AH$2694,20,0)&lt;8,0))))</f>
        <v>0</v>
      </c>
      <c r="W55" s="12">
        <f ca="1">IF(VLOOKUP($C55,工时汇总!$B$2:$AH$2694,21,0)&gt;15,15,IF(VLOOKUP($C55,工时汇总!$B$2:$AH$2694,21,0)&gt;10,10,IF(VLOOKUP($C55,工时汇总!$B$2:$AH$2694,21,0)&gt;=8,5,IF(VLOOKUP($C55,工时汇总!$B$2:$AH$2694,21,0)&lt;8,0))))</f>
        <v>0</v>
      </c>
      <c r="X55" s="12">
        <f ca="1">IF(VLOOKUP($C55,工时汇总!$B$2:$AH$2694,22,0)&gt;15,15,IF(VLOOKUP($C55,工时汇总!$B$2:$AH$2694,22,0)&gt;10,10,IF(VLOOKUP($C55,工时汇总!$B$2:$AH$2694,22,0)&gt;=8,5,IF(VLOOKUP($C55,工时汇总!$B$2:$AH$2694,22,0)&lt;8,0))))</f>
        <v>0</v>
      </c>
      <c r="Y55" s="12">
        <f ca="1">IF(VLOOKUP($C55,工时汇总!$B$2:$AH$2694,23,0)&gt;15,15,IF(VLOOKUP($C55,工时汇总!$B$2:$AH$2694,23,0)&gt;10,10,IF(VLOOKUP($C55,工时汇总!$B$2:$AH$2694,23,0)&gt;=8,5,IF(VLOOKUP($C55,工时汇总!$B$2:$AH$2694,23,0)&lt;8,0))))</f>
        <v>0</v>
      </c>
      <c r="Z55" s="12">
        <f ca="1">IF(VLOOKUP($C55,工时汇总!$B$2:$AH$2694,24,0)&gt;15,15,IF(VLOOKUP($C55,工时汇总!$B$2:$AH$2694,24,0)&gt;10,10,IF(VLOOKUP($C55,工时汇总!$B$2:$AH$2694,24,0)&gt;=8,5,IF(VLOOKUP($C55,工时汇总!$B$2:$AH$2694,24,0)&lt;8,0))))</f>
        <v>0</v>
      </c>
      <c r="AA55" s="12">
        <f ca="1">IF(VLOOKUP($C55,工时汇总!$B$2:$AH$2694,25,0)&gt;15,15,IF(VLOOKUP($C55,工时汇总!$B$2:$AH$2694,25,0)&gt;10,10,IF(VLOOKUP($C55,工时汇总!$B$2:$AH$2694,25,0)&gt;=8,5,IF(VLOOKUP($C55,工时汇总!$B$2:$AH$2694,25,0)&lt;8,0))))</f>
        <v>0</v>
      </c>
      <c r="AB55" s="12">
        <f ca="1">IF(VLOOKUP($C55,工时汇总!$B$2:$AH$2694,26,0)&gt;15,15,IF(VLOOKUP($C55,工时汇总!$B$2:$AH$2694,26,0)&gt;10,10,IF(VLOOKUP($C55,工时汇总!$B$2:$AH$2694,26,0)&gt;=8,5,IF(VLOOKUP($C55,工时汇总!$B$2:$AH$2694,26,0)&lt;8,0))))</f>
        <v>0</v>
      </c>
      <c r="AC55" s="12">
        <f ca="1">IF(VLOOKUP($C55,工时汇总!$B$2:$AH$2694,27,0)&gt;15,15,IF(VLOOKUP($C55,工时汇总!$B$2:$AH$2694,27,0)&gt;10,10,IF(VLOOKUP($C55,工时汇总!$B$2:$AH$2694,27,0)&gt;=8,5,IF(VLOOKUP($C55,工时汇总!$B$2:$AH$2694,27,0)&lt;8,0))))</f>
        <v>0</v>
      </c>
      <c r="AD55" s="12">
        <f ca="1">IF(VLOOKUP($C55,工时汇总!$B$2:$AH$2694,28,0)&gt;15,15,IF(VLOOKUP($C55,工时汇总!$B$2:$AH$2694,28,0)&gt;10,10,IF(VLOOKUP($C55,工时汇总!$B$2:$AH$2694,28,0)&gt;=8,5,IF(VLOOKUP($C55,工时汇总!$B$2:$AH$2694,28,0)&lt;8,0))))</f>
        <v>0</v>
      </c>
      <c r="AE55" s="12">
        <f ca="1">IF(VLOOKUP($C55,工时汇总!$B$2:$AH$2694,29,0)&gt;15,15,IF(VLOOKUP($C55,工时汇总!$B$2:$AH$2694,29,0)&gt;10,10,IF(VLOOKUP($C55,工时汇总!$B$2:$AH$2694,29,0)&gt;=8,5,IF(VLOOKUP($C55,工时汇总!$B$2:$AH$2694,29,0)&lt;8,0))))</f>
        <v>0</v>
      </c>
      <c r="AF55" s="12">
        <f ca="1">IF(VLOOKUP($C55,工时汇总!$B$2:$AH$2694,30,0)&gt;15,15,IF(VLOOKUP($C55,工时汇总!$B$2:$AH$2694,30,0)&gt;10,10,IF(VLOOKUP($C55,工时汇总!$B$2:$AH$2694,30,0)&gt;=8,5,IF(VLOOKUP($C55,工时汇总!$B$2:$AH$2694,30,0)&lt;8,0))))</f>
        <v>0</v>
      </c>
      <c r="AG55" s="12">
        <f ca="1">IF(VLOOKUP($C55,工时汇总!$B$2:$AH$2694,31,0)&gt;15,15,IF(VLOOKUP($C55,工时汇总!$B$2:$AH$2694,31,0)&gt;10,10,IF(VLOOKUP($C55,工时汇总!$B$2:$AH$2694,31,0)&gt;=8,5,IF(VLOOKUP($C55,工时汇总!$B$2:$AH$2694,31,0)&lt;8,0))))</f>
        <v>0</v>
      </c>
      <c r="AH55" s="12">
        <f ca="1">IF(VLOOKUP($C55,工时汇总!$B$2:$AH$2694,32,0)&gt;15,15,IF(VLOOKUP($C55,工时汇总!$B$2:$AH$2694,32,0)&gt;10,10,IF(VLOOKUP($C55,工时汇总!$B$2:$AH$2694,32,0)&gt;=8,5,IF(VLOOKUP($C55,工时汇总!$B$2:$AH$2694,32,0)&lt;8,0))))</f>
        <v>0</v>
      </c>
      <c r="AI55" s="12">
        <f ca="1">IF(VLOOKUP($C55,工时汇总!$B$2:$AH$2694,33,0)&gt;15,15,IF(VLOOKUP($C55,工时汇总!$B$2:$AH$2694,33,0)&gt;10,10,IF(VLOOKUP($C55,工时汇总!$B$2:$AH$2694,33,0)&gt;=8,5,IF(VLOOKUP($C55,工时汇总!$B$2:$AH$2694,33,0)&lt;8,0))))</f>
        <v>0</v>
      </c>
    </row>
    <row r="56" customHeight="1" spans="1:35">
      <c r="A56" s="42" t="s">
        <v>526</v>
      </c>
      <c r="B56" s="15" t="s">
        <v>539</v>
      </c>
      <c r="C56" s="14" t="s">
        <v>129</v>
      </c>
      <c r="D56" s="43">
        <f ca="1" t="shared" si="10"/>
        <v>255</v>
      </c>
      <c r="E56" s="12">
        <f ca="1">IF(VLOOKUP($C56,工时汇总!$B$2:$AH$2694,3,0)&gt;15,15,IF(VLOOKUP($C56,工时汇总!$B$2:$AH$2694,3,0)&gt;10,10,IF(VLOOKUP($C56,工时汇总!$B$2:$AH$2694,3,0)&gt;=8,5,IF(VLOOKUP($C56,工时汇总!$B$2:$AH$2694,3,0)&lt;8,0))))</f>
        <v>10</v>
      </c>
      <c r="F56" s="12">
        <f ca="1">IF(VLOOKUP($C56,工时汇总!$B$2:$AH$2694,4,0)&gt;15,15,IF(VLOOKUP($C56,工时汇总!$B$2:$AH$2694,4,0)&gt;10,10,IF(VLOOKUP($C56,工时汇总!$B$2:$AH$2694,4,0)&gt;=8,5,IF(VLOOKUP($C56,工时汇总!$B$2:$AH$2694,4,0)&lt;8,0))))</f>
        <v>10</v>
      </c>
      <c r="G56" s="12">
        <f ca="1">IF(VLOOKUP($C56,工时汇总!$B$2:$AH$2694,5,0)&gt;15,15,IF(VLOOKUP($C56,工时汇总!$B$2:$AH$2694,5,0)&gt;10,10,IF(VLOOKUP($C56,工时汇总!$B$2:$AH$2694,5,0)&gt;=8,5,IF(VLOOKUP($C56,工时汇总!$B$2:$AH$2694,5,0)&lt;8,0))))</f>
        <v>10</v>
      </c>
      <c r="H56" s="12">
        <f ca="1">IF(VLOOKUP($C56,工时汇总!$B$2:$AH$2694,6,0)&gt;15,15,IF(VLOOKUP($C56,工时汇总!$B$2:$AH$2694,6,0)&gt;10,10,IF(VLOOKUP($C56,工时汇总!$B$2:$AH$2694,6,0)&gt;=8,5,IF(VLOOKUP($C56,工时汇总!$B$2:$AH$2694,6,0)&lt;8,0))))</f>
        <v>10</v>
      </c>
      <c r="I56" s="12">
        <f ca="1">IF(VLOOKUP($C56,工时汇总!$B$2:$AH$2694,7,0)&gt;15,15,IF(VLOOKUP($C56,工时汇总!$B$2:$AH$2694,7,0)&gt;10,10,IF(VLOOKUP($C56,工时汇总!$B$2:$AH$2694,7,0)&gt;=8,5,IF(VLOOKUP($C56,工时汇总!$B$2:$AH$2694,7,0)&lt;8,0))))</f>
        <v>5</v>
      </c>
      <c r="J56" s="12">
        <f ca="1">IF(VLOOKUP($C56,工时汇总!$B$2:$AH$2694,8,0)&gt;15,15,IF(VLOOKUP($C56,工时汇总!$B$2:$AH$2694,8,0)&gt;10,10,IF(VLOOKUP($C56,工时汇总!$B$2:$AH$2694,8,0)&gt;=8,5,IF(VLOOKUP($C56,工时汇总!$B$2:$AH$2694,8,0)&lt;8,0))))</f>
        <v>10</v>
      </c>
      <c r="K56" s="12">
        <f ca="1">IF(VLOOKUP($C56,工时汇总!$B$2:$AH$2694,9,0)&gt;15,15,IF(VLOOKUP($C56,工时汇总!$B$2:$AH$2694,9,0)&gt;10,10,IF(VLOOKUP($C56,工时汇总!$B$2:$AH$2694,9,0)&gt;=8,5,IF(VLOOKUP($C56,工时汇总!$B$2:$AH$2694,9,0)&lt;8,0))))</f>
        <v>5</v>
      </c>
      <c r="L56" s="12">
        <f ca="1">IF(VLOOKUP($C56,工时汇总!$B$2:$AH$2694,10,0)&gt;15,15,IF(VLOOKUP($C56,工时汇总!$B$2:$AH$2694,10,0)&gt;10,10,IF(VLOOKUP($C56,工时汇总!$B$2:$AH$2694,10,0)&gt;=8,5,IF(VLOOKUP($C56,工时汇总!$B$2:$AH$2694,10,0)&lt;8,0))))</f>
        <v>5</v>
      </c>
      <c r="M56" s="12">
        <f ca="1">IF(VLOOKUP($C56,工时汇总!$B$2:$AH$2694,11,0)&gt;15,15,IF(VLOOKUP($C56,工时汇总!$B$2:$AH$2694,11,0)&gt;10,10,IF(VLOOKUP($C56,工时汇总!$B$2:$AH$2694,11,0)&gt;=8,5,IF(VLOOKUP($C56,工时汇总!$B$2:$AH$2694,11,0)&lt;8,0))))</f>
        <v>5</v>
      </c>
      <c r="N56" s="12">
        <f ca="1">IF(VLOOKUP($C56,工时汇总!$B$2:$AH$2694,12,0)&gt;15,15,IF(VLOOKUP($C56,工时汇总!$B$2:$AH$2694,12,0)&gt;10,10,IF(VLOOKUP($C56,工时汇总!$B$2:$AH$2694,12,0)&gt;=8,5,IF(VLOOKUP($C56,工时汇总!$B$2:$AH$2694,12,0)&lt;8,0))))</f>
        <v>5</v>
      </c>
      <c r="O56" s="12">
        <f ca="1">IF(VLOOKUP($C56,工时汇总!$B$2:$AH$2694,13,0)&gt;15,15,IF(VLOOKUP($C56,工时汇总!$B$2:$AH$2694,13,0)&gt;10,10,IF(VLOOKUP($C56,工时汇总!$B$2:$AH$2694,13,0)&gt;=8,5,IF(VLOOKUP($C56,工时汇总!$B$2:$AH$2694,13,0)&lt;8,0))))</f>
        <v>10</v>
      </c>
      <c r="P56" s="12">
        <f ca="1">IF(VLOOKUP($C56,工时汇总!$B$2:$AH$2694,14,0)&gt;15,15,IF(VLOOKUP($C56,工时汇总!$B$2:$AH$2694,14,0)&gt;10,10,IF(VLOOKUP($C56,工时汇总!$B$2:$AH$2694,14,0)&gt;=8,5,IF(VLOOKUP($C56,工时汇总!$B$2:$AH$2694,14,0)&lt;8,0))))</f>
        <v>0</v>
      </c>
      <c r="Q56" s="12">
        <f ca="1">IF(VLOOKUP($C56,工时汇总!$B$2:$AH$2694,15,0)&gt;15,15,IF(VLOOKUP($C56,工时汇总!$B$2:$AH$2694,15,0)&gt;10,10,IF(VLOOKUP($C56,工时汇总!$B$2:$AH$2694,15,0)&gt;=8,5,IF(VLOOKUP($C56,工时汇总!$B$2:$AH$2694,15,0)&lt;8,0))))</f>
        <v>10</v>
      </c>
      <c r="R56" s="12">
        <f ca="1">IF(VLOOKUP($C56,工时汇总!$B$2:$AH$2694,16,0)&gt;15,15,IF(VLOOKUP($C56,工时汇总!$B$2:$AH$2694,16,0)&gt;10,10,IF(VLOOKUP($C56,工时汇总!$B$2:$AH$2694,16,0)&gt;=8,5,IF(VLOOKUP($C56,工时汇总!$B$2:$AH$2694,16,0)&lt;8,0))))</f>
        <v>10</v>
      </c>
      <c r="S56" s="12">
        <f ca="1">IF(VLOOKUP($C56,工时汇总!$B$2:$AH$2694,17,0)&gt;15,15,IF(VLOOKUP($C56,工时汇总!$B$2:$AH$2694,17,0)&gt;10,10,IF(VLOOKUP($C56,工时汇总!$B$2:$AH$2694,17,0)&gt;=8,5,IF(VLOOKUP($C56,工时汇总!$B$2:$AH$2694,17,0)&lt;8,0))))</f>
        <v>10</v>
      </c>
      <c r="T56" s="12">
        <f ca="1">IF(VLOOKUP($C56,工时汇总!$B$2:$AH$2694,18,0)&gt;15,15,IF(VLOOKUP($C56,工时汇总!$B$2:$AH$2694,18,0)&gt;10,10,IF(VLOOKUP($C56,工时汇总!$B$2:$AH$2694,18,0)&gt;=8,5,IF(VLOOKUP($C56,工时汇总!$B$2:$AH$2694,18,0)&lt;8,0))))</f>
        <v>10</v>
      </c>
      <c r="U56" s="12">
        <f ca="1">IF(VLOOKUP($C56,工时汇总!$B$2:$AH$2694,19,0)&gt;15,15,IF(VLOOKUP($C56,工时汇总!$B$2:$AH$2694,19,0)&gt;10,10,IF(VLOOKUP($C56,工时汇总!$B$2:$AH$2694,19,0)&gt;=8,5,IF(VLOOKUP($C56,工时汇总!$B$2:$AH$2694,19,0)&lt;8,0))))</f>
        <v>10</v>
      </c>
      <c r="V56" s="12">
        <f ca="1">IF(VLOOKUP($C56,工时汇总!$B$2:$AH$2694,20,0)&gt;15,15,IF(VLOOKUP($C56,工时汇总!$B$2:$AH$2694,20,0)&gt;10,10,IF(VLOOKUP($C56,工时汇总!$B$2:$AH$2694,20,0)&gt;=8,5,IF(VLOOKUP($C56,工时汇总!$B$2:$AH$2694,20,0)&lt;8,0))))</f>
        <v>10</v>
      </c>
      <c r="W56" s="12">
        <f ca="1">IF(VLOOKUP($C56,工时汇总!$B$2:$AH$2694,21,0)&gt;15,15,IF(VLOOKUP($C56,工时汇总!$B$2:$AH$2694,21,0)&gt;10,10,IF(VLOOKUP($C56,工时汇总!$B$2:$AH$2694,21,0)&gt;=8,5,IF(VLOOKUP($C56,工时汇总!$B$2:$AH$2694,21,0)&lt;8,0))))</f>
        <v>5</v>
      </c>
      <c r="X56" s="12">
        <f ca="1">IF(VLOOKUP($C56,工时汇总!$B$2:$AH$2694,22,0)&gt;15,15,IF(VLOOKUP($C56,工时汇总!$B$2:$AH$2694,22,0)&gt;10,10,IF(VLOOKUP($C56,工时汇总!$B$2:$AH$2694,22,0)&gt;=8,5,IF(VLOOKUP($C56,工时汇总!$B$2:$AH$2694,22,0)&lt;8,0))))</f>
        <v>10</v>
      </c>
      <c r="Y56" s="12">
        <f ca="1">IF(VLOOKUP($C56,工时汇总!$B$2:$AH$2694,23,0)&gt;15,15,IF(VLOOKUP($C56,工时汇总!$B$2:$AH$2694,23,0)&gt;10,10,IF(VLOOKUP($C56,工时汇总!$B$2:$AH$2694,23,0)&gt;=8,5,IF(VLOOKUP($C56,工时汇总!$B$2:$AH$2694,23,0)&lt;8,0))))</f>
        <v>10</v>
      </c>
      <c r="Z56" s="12">
        <f ca="1">IF(VLOOKUP($C56,工时汇总!$B$2:$AH$2694,24,0)&gt;15,15,IF(VLOOKUP($C56,工时汇总!$B$2:$AH$2694,24,0)&gt;10,10,IF(VLOOKUP($C56,工时汇总!$B$2:$AH$2694,24,0)&gt;=8,5,IF(VLOOKUP($C56,工时汇总!$B$2:$AH$2694,24,0)&lt;8,0))))</f>
        <v>10</v>
      </c>
      <c r="AA56" s="12">
        <f ca="1">IF(VLOOKUP($C56,工时汇总!$B$2:$AH$2694,25,0)&gt;15,15,IF(VLOOKUP($C56,工时汇总!$B$2:$AH$2694,25,0)&gt;10,10,IF(VLOOKUP($C56,工时汇总!$B$2:$AH$2694,25,0)&gt;=8,5,IF(VLOOKUP($C56,工时汇总!$B$2:$AH$2694,25,0)&lt;8,0))))</f>
        <v>10</v>
      </c>
      <c r="AB56" s="12">
        <f ca="1">IF(VLOOKUP($C56,工时汇总!$B$2:$AH$2694,26,0)&gt;15,15,IF(VLOOKUP($C56,工时汇总!$B$2:$AH$2694,26,0)&gt;10,10,IF(VLOOKUP($C56,工时汇总!$B$2:$AH$2694,26,0)&gt;=8,5,IF(VLOOKUP($C56,工时汇总!$B$2:$AH$2694,26,0)&lt;8,0))))</f>
        <v>10</v>
      </c>
      <c r="AC56" s="12">
        <f ca="1">IF(VLOOKUP($C56,工时汇总!$B$2:$AH$2694,27,0)&gt;15,15,IF(VLOOKUP($C56,工时汇总!$B$2:$AH$2694,27,0)&gt;10,10,IF(VLOOKUP($C56,工时汇总!$B$2:$AH$2694,27,0)&gt;=8,5,IF(VLOOKUP($C56,工时汇总!$B$2:$AH$2694,27,0)&lt;8,0))))</f>
        <v>10</v>
      </c>
      <c r="AD56" s="12">
        <f ca="1">IF(VLOOKUP($C56,工时汇总!$B$2:$AH$2694,28,0)&gt;15,15,IF(VLOOKUP($C56,工时汇总!$B$2:$AH$2694,28,0)&gt;10,10,IF(VLOOKUP($C56,工时汇总!$B$2:$AH$2694,28,0)&gt;=8,5,IF(VLOOKUP($C56,工时汇总!$B$2:$AH$2694,28,0)&lt;8,0))))</f>
        <v>5</v>
      </c>
      <c r="AE56" s="12">
        <f ca="1">IF(VLOOKUP($C56,工时汇总!$B$2:$AH$2694,29,0)&gt;15,15,IF(VLOOKUP($C56,工时汇总!$B$2:$AH$2694,29,0)&gt;10,10,IF(VLOOKUP($C56,工时汇总!$B$2:$AH$2694,29,0)&gt;=8,5,IF(VLOOKUP($C56,工时汇总!$B$2:$AH$2694,29,0)&lt;8,0))))</f>
        <v>10</v>
      </c>
      <c r="AF56" s="12">
        <f ca="1">IF(VLOOKUP($C56,工时汇总!$B$2:$AH$2694,30,0)&gt;15,15,IF(VLOOKUP($C56,工时汇总!$B$2:$AH$2694,30,0)&gt;10,10,IF(VLOOKUP($C56,工时汇总!$B$2:$AH$2694,30,0)&gt;=8,5,IF(VLOOKUP($C56,工时汇总!$B$2:$AH$2694,30,0)&lt;8,0))))</f>
        <v>10</v>
      </c>
      <c r="AG56" s="12">
        <f ca="1">IF(VLOOKUP($C56,工时汇总!$B$2:$AH$2694,31,0)&gt;15,15,IF(VLOOKUP($C56,工时汇总!$B$2:$AH$2694,31,0)&gt;10,10,IF(VLOOKUP($C56,工时汇总!$B$2:$AH$2694,31,0)&gt;=8,5,IF(VLOOKUP($C56,工时汇总!$B$2:$AH$2694,31,0)&lt;8,0))))</f>
        <v>10</v>
      </c>
      <c r="AH56" s="12">
        <f ca="1">IF(VLOOKUP($C56,工时汇总!$B$2:$AH$2694,32,0)&gt;15,15,IF(VLOOKUP($C56,工时汇总!$B$2:$AH$2694,32,0)&gt;10,10,IF(VLOOKUP($C56,工时汇总!$B$2:$AH$2694,32,0)&gt;=8,5,IF(VLOOKUP($C56,工时汇总!$B$2:$AH$2694,32,0)&lt;8,0))))</f>
        <v>10</v>
      </c>
      <c r="AI56" s="12">
        <f ca="1">IF(VLOOKUP($C56,工时汇总!$B$2:$AH$2694,33,0)&gt;15,15,IF(VLOOKUP($C56,工时汇总!$B$2:$AH$2694,33,0)&gt;10,10,IF(VLOOKUP($C56,工时汇总!$B$2:$AH$2694,33,0)&gt;=8,5,IF(VLOOKUP($C56,工时汇总!$B$2:$AH$2694,33,0)&lt;8,0))))</f>
        <v>0</v>
      </c>
    </row>
    <row r="57" customHeight="1" spans="1:35">
      <c r="A57" s="42" t="s">
        <v>526</v>
      </c>
      <c r="B57" s="15" t="s">
        <v>540</v>
      </c>
      <c r="C57" s="14" t="s">
        <v>131</v>
      </c>
      <c r="D57" s="43">
        <f ca="1" t="shared" si="10"/>
        <v>255</v>
      </c>
      <c r="E57" s="12">
        <f ca="1">IF(VLOOKUP($C57,工时汇总!$B$2:$AH$2694,3,0)&gt;15,15,IF(VLOOKUP($C57,工时汇总!$B$2:$AH$2694,3,0)&gt;10,10,IF(VLOOKUP($C57,工时汇总!$B$2:$AH$2694,3,0)&gt;=8,5,IF(VLOOKUP($C57,工时汇总!$B$2:$AH$2694,3,0)&lt;8,0))))</f>
        <v>10</v>
      </c>
      <c r="F57" s="12">
        <f ca="1">IF(VLOOKUP($C57,工时汇总!$B$2:$AH$2694,4,0)&gt;15,15,IF(VLOOKUP($C57,工时汇总!$B$2:$AH$2694,4,0)&gt;10,10,IF(VLOOKUP($C57,工时汇总!$B$2:$AH$2694,4,0)&gt;=8,5,IF(VLOOKUP($C57,工时汇总!$B$2:$AH$2694,4,0)&lt;8,0))))</f>
        <v>10</v>
      </c>
      <c r="G57" s="12">
        <f ca="1">IF(VLOOKUP($C57,工时汇总!$B$2:$AH$2694,5,0)&gt;15,15,IF(VLOOKUP($C57,工时汇总!$B$2:$AH$2694,5,0)&gt;10,10,IF(VLOOKUP($C57,工时汇总!$B$2:$AH$2694,5,0)&gt;=8,5,IF(VLOOKUP($C57,工时汇总!$B$2:$AH$2694,5,0)&lt;8,0))))</f>
        <v>10</v>
      </c>
      <c r="H57" s="12">
        <f ca="1">IF(VLOOKUP($C57,工时汇总!$B$2:$AH$2694,6,0)&gt;15,15,IF(VLOOKUP($C57,工时汇总!$B$2:$AH$2694,6,0)&gt;10,10,IF(VLOOKUP($C57,工时汇总!$B$2:$AH$2694,6,0)&gt;=8,5,IF(VLOOKUP($C57,工时汇总!$B$2:$AH$2694,6,0)&lt;8,0))))</f>
        <v>10</v>
      </c>
      <c r="I57" s="12">
        <f ca="1">IF(VLOOKUP($C57,工时汇总!$B$2:$AH$2694,7,0)&gt;15,15,IF(VLOOKUP($C57,工时汇总!$B$2:$AH$2694,7,0)&gt;10,10,IF(VLOOKUP($C57,工时汇总!$B$2:$AH$2694,7,0)&gt;=8,5,IF(VLOOKUP($C57,工时汇总!$B$2:$AH$2694,7,0)&lt;8,0))))</f>
        <v>5</v>
      </c>
      <c r="J57" s="12">
        <f ca="1">IF(VLOOKUP($C57,工时汇总!$B$2:$AH$2694,8,0)&gt;15,15,IF(VLOOKUP($C57,工时汇总!$B$2:$AH$2694,8,0)&gt;10,10,IF(VLOOKUP($C57,工时汇总!$B$2:$AH$2694,8,0)&gt;=8,5,IF(VLOOKUP($C57,工时汇总!$B$2:$AH$2694,8,0)&lt;8,0))))</f>
        <v>10</v>
      </c>
      <c r="K57" s="12">
        <f ca="1">IF(VLOOKUP($C57,工时汇总!$B$2:$AH$2694,9,0)&gt;15,15,IF(VLOOKUP($C57,工时汇总!$B$2:$AH$2694,9,0)&gt;10,10,IF(VLOOKUP($C57,工时汇总!$B$2:$AH$2694,9,0)&gt;=8,5,IF(VLOOKUP($C57,工时汇总!$B$2:$AH$2694,9,0)&lt;8,0))))</f>
        <v>5</v>
      </c>
      <c r="L57" s="12">
        <f ca="1">IF(VLOOKUP($C57,工时汇总!$B$2:$AH$2694,10,0)&gt;15,15,IF(VLOOKUP($C57,工时汇总!$B$2:$AH$2694,10,0)&gt;10,10,IF(VLOOKUP($C57,工时汇总!$B$2:$AH$2694,10,0)&gt;=8,5,IF(VLOOKUP($C57,工时汇总!$B$2:$AH$2694,10,0)&lt;8,0))))</f>
        <v>5</v>
      </c>
      <c r="M57" s="12">
        <f ca="1">IF(VLOOKUP($C57,工时汇总!$B$2:$AH$2694,11,0)&gt;15,15,IF(VLOOKUP($C57,工时汇总!$B$2:$AH$2694,11,0)&gt;10,10,IF(VLOOKUP($C57,工时汇总!$B$2:$AH$2694,11,0)&gt;=8,5,IF(VLOOKUP($C57,工时汇总!$B$2:$AH$2694,11,0)&lt;8,0))))</f>
        <v>5</v>
      </c>
      <c r="N57" s="12">
        <f ca="1">IF(VLOOKUP($C57,工时汇总!$B$2:$AH$2694,12,0)&gt;15,15,IF(VLOOKUP($C57,工时汇总!$B$2:$AH$2694,12,0)&gt;10,10,IF(VLOOKUP($C57,工时汇总!$B$2:$AH$2694,12,0)&gt;=8,5,IF(VLOOKUP($C57,工时汇总!$B$2:$AH$2694,12,0)&lt;8,0))))</f>
        <v>5</v>
      </c>
      <c r="O57" s="12">
        <f ca="1">IF(VLOOKUP($C57,工时汇总!$B$2:$AH$2694,13,0)&gt;15,15,IF(VLOOKUP($C57,工时汇总!$B$2:$AH$2694,13,0)&gt;10,10,IF(VLOOKUP($C57,工时汇总!$B$2:$AH$2694,13,0)&gt;=8,5,IF(VLOOKUP($C57,工时汇总!$B$2:$AH$2694,13,0)&lt;8,0))))</f>
        <v>10</v>
      </c>
      <c r="P57" s="12">
        <f ca="1">IF(VLOOKUP($C57,工时汇总!$B$2:$AH$2694,14,0)&gt;15,15,IF(VLOOKUP($C57,工时汇总!$B$2:$AH$2694,14,0)&gt;10,10,IF(VLOOKUP($C57,工时汇总!$B$2:$AH$2694,14,0)&gt;=8,5,IF(VLOOKUP($C57,工时汇总!$B$2:$AH$2694,14,0)&lt;8,0))))</f>
        <v>0</v>
      </c>
      <c r="Q57" s="12">
        <f ca="1">IF(VLOOKUP($C57,工时汇总!$B$2:$AH$2694,15,0)&gt;15,15,IF(VLOOKUP($C57,工时汇总!$B$2:$AH$2694,15,0)&gt;10,10,IF(VLOOKUP($C57,工时汇总!$B$2:$AH$2694,15,0)&gt;=8,5,IF(VLOOKUP($C57,工时汇总!$B$2:$AH$2694,15,0)&lt;8,0))))</f>
        <v>10</v>
      </c>
      <c r="R57" s="12">
        <f ca="1">IF(VLOOKUP($C57,工时汇总!$B$2:$AH$2694,16,0)&gt;15,15,IF(VLOOKUP($C57,工时汇总!$B$2:$AH$2694,16,0)&gt;10,10,IF(VLOOKUP($C57,工时汇总!$B$2:$AH$2694,16,0)&gt;=8,5,IF(VLOOKUP($C57,工时汇总!$B$2:$AH$2694,16,0)&lt;8,0))))</f>
        <v>10</v>
      </c>
      <c r="S57" s="12">
        <f ca="1">IF(VLOOKUP($C57,工时汇总!$B$2:$AH$2694,17,0)&gt;15,15,IF(VLOOKUP($C57,工时汇总!$B$2:$AH$2694,17,0)&gt;10,10,IF(VLOOKUP($C57,工时汇总!$B$2:$AH$2694,17,0)&gt;=8,5,IF(VLOOKUP($C57,工时汇总!$B$2:$AH$2694,17,0)&lt;8,0))))</f>
        <v>10</v>
      </c>
      <c r="T57" s="12">
        <f ca="1">IF(VLOOKUP($C57,工时汇总!$B$2:$AH$2694,18,0)&gt;15,15,IF(VLOOKUP($C57,工时汇总!$B$2:$AH$2694,18,0)&gt;10,10,IF(VLOOKUP($C57,工时汇总!$B$2:$AH$2694,18,0)&gt;=8,5,IF(VLOOKUP($C57,工时汇总!$B$2:$AH$2694,18,0)&lt;8,0))))</f>
        <v>10</v>
      </c>
      <c r="U57" s="12">
        <f ca="1">IF(VLOOKUP($C57,工时汇总!$B$2:$AH$2694,19,0)&gt;15,15,IF(VLOOKUP($C57,工时汇总!$B$2:$AH$2694,19,0)&gt;10,10,IF(VLOOKUP($C57,工时汇总!$B$2:$AH$2694,19,0)&gt;=8,5,IF(VLOOKUP($C57,工时汇总!$B$2:$AH$2694,19,0)&lt;8,0))))</f>
        <v>10</v>
      </c>
      <c r="V57" s="12">
        <f ca="1">IF(VLOOKUP($C57,工时汇总!$B$2:$AH$2694,20,0)&gt;15,15,IF(VLOOKUP($C57,工时汇总!$B$2:$AH$2694,20,0)&gt;10,10,IF(VLOOKUP($C57,工时汇总!$B$2:$AH$2694,20,0)&gt;=8,5,IF(VLOOKUP($C57,工时汇总!$B$2:$AH$2694,20,0)&lt;8,0))))</f>
        <v>10</v>
      </c>
      <c r="W57" s="12">
        <f ca="1">IF(VLOOKUP($C57,工时汇总!$B$2:$AH$2694,21,0)&gt;15,15,IF(VLOOKUP($C57,工时汇总!$B$2:$AH$2694,21,0)&gt;10,10,IF(VLOOKUP($C57,工时汇总!$B$2:$AH$2694,21,0)&gt;=8,5,IF(VLOOKUP($C57,工时汇总!$B$2:$AH$2694,21,0)&lt;8,0))))</f>
        <v>5</v>
      </c>
      <c r="X57" s="12">
        <f ca="1">IF(VLOOKUP($C57,工时汇总!$B$2:$AH$2694,22,0)&gt;15,15,IF(VLOOKUP($C57,工时汇总!$B$2:$AH$2694,22,0)&gt;10,10,IF(VLOOKUP($C57,工时汇总!$B$2:$AH$2694,22,0)&gt;=8,5,IF(VLOOKUP($C57,工时汇总!$B$2:$AH$2694,22,0)&lt;8,0))))</f>
        <v>10</v>
      </c>
      <c r="Y57" s="12">
        <f ca="1">IF(VLOOKUP($C57,工时汇总!$B$2:$AH$2694,23,0)&gt;15,15,IF(VLOOKUP($C57,工时汇总!$B$2:$AH$2694,23,0)&gt;10,10,IF(VLOOKUP($C57,工时汇总!$B$2:$AH$2694,23,0)&gt;=8,5,IF(VLOOKUP($C57,工时汇总!$B$2:$AH$2694,23,0)&lt;8,0))))</f>
        <v>10</v>
      </c>
      <c r="Z57" s="12">
        <f ca="1">IF(VLOOKUP($C57,工时汇总!$B$2:$AH$2694,24,0)&gt;15,15,IF(VLOOKUP($C57,工时汇总!$B$2:$AH$2694,24,0)&gt;10,10,IF(VLOOKUP($C57,工时汇总!$B$2:$AH$2694,24,0)&gt;=8,5,IF(VLOOKUP($C57,工时汇总!$B$2:$AH$2694,24,0)&lt;8,0))))</f>
        <v>10</v>
      </c>
      <c r="AA57" s="12">
        <f ca="1">IF(VLOOKUP($C57,工时汇总!$B$2:$AH$2694,25,0)&gt;15,15,IF(VLOOKUP($C57,工时汇总!$B$2:$AH$2694,25,0)&gt;10,10,IF(VLOOKUP($C57,工时汇总!$B$2:$AH$2694,25,0)&gt;=8,5,IF(VLOOKUP($C57,工时汇总!$B$2:$AH$2694,25,0)&lt;8,0))))</f>
        <v>10</v>
      </c>
      <c r="AB57" s="12">
        <f ca="1">IF(VLOOKUP($C57,工时汇总!$B$2:$AH$2694,26,0)&gt;15,15,IF(VLOOKUP($C57,工时汇总!$B$2:$AH$2694,26,0)&gt;10,10,IF(VLOOKUP($C57,工时汇总!$B$2:$AH$2694,26,0)&gt;=8,5,IF(VLOOKUP($C57,工时汇总!$B$2:$AH$2694,26,0)&lt;8,0))))</f>
        <v>10</v>
      </c>
      <c r="AC57" s="12">
        <f ca="1">IF(VLOOKUP($C57,工时汇总!$B$2:$AH$2694,27,0)&gt;15,15,IF(VLOOKUP($C57,工时汇总!$B$2:$AH$2694,27,0)&gt;10,10,IF(VLOOKUP($C57,工时汇总!$B$2:$AH$2694,27,0)&gt;=8,5,IF(VLOOKUP($C57,工时汇总!$B$2:$AH$2694,27,0)&lt;8,0))))</f>
        <v>10</v>
      </c>
      <c r="AD57" s="12">
        <f ca="1">IF(VLOOKUP($C57,工时汇总!$B$2:$AH$2694,28,0)&gt;15,15,IF(VLOOKUP($C57,工时汇总!$B$2:$AH$2694,28,0)&gt;10,10,IF(VLOOKUP($C57,工时汇总!$B$2:$AH$2694,28,0)&gt;=8,5,IF(VLOOKUP($C57,工时汇总!$B$2:$AH$2694,28,0)&lt;8,0))))</f>
        <v>5</v>
      </c>
      <c r="AE57" s="12">
        <f ca="1">IF(VLOOKUP($C57,工时汇总!$B$2:$AH$2694,29,0)&gt;15,15,IF(VLOOKUP($C57,工时汇总!$B$2:$AH$2694,29,0)&gt;10,10,IF(VLOOKUP($C57,工时汇总!$B$2:$AH$2694,29,0)&gt;=8,5,IF(VLOOKUP($C57,工时汇总!$B$2:$AH$2694,29,0)&lt;8,0))))</f>
        <v>10</v>
      </c>
      <c r="AF57" s="12">
        <f ca="1">IF(VLOOKUP($C57,工时汇总!$B$2:$AH$2694,30,0)&gt;15,15,IF(VLOOKUP($C57,工时汇总!$B$2:$AH$2694,30,0)&gt;10,10,IF(VLOOKUP($C57,工时汇总!$B$2:$AH$2694,30,0)&gt;=8,5,IF(VLOOKUP($C57,工时汇总!$B$2:$AH$2694,30,0)&lt;8,0))))</f>
        <v>10</v>
      </c>
      <c r="AG57" s="12">
        <f ca="1">IF(VLOOKUP($C57,工时汇总!$B$2:$AH$2694,31,0)&gt;15,15,IF(VLOOKUP($C57,工时汇总!$B$2:$AH$2694,31,0)&gt;10,10,IF(VLOOKUP($C57,工时汇总!$B$2:$AH$2694,31,0)&gt;=8,5,IF(VLOOKUP($C57,工时汇总!$B$2:$AH$2694,31,0)&lt;8,0))))</f>
        <v>10</v>
      </c>
      <c r="AH57" s="12">
        <f ca="1">IF(VLOOKUP($C57,工时汇总!$B$2:$AH$2694,32,0)&gt;15,15,IF(VLOOKUP($C57,工时汇总!$B$2:$AH$2694,32,0)&gt;10,10,IF(VLOOKUP($C57,工时汇总!$B$2:$AH$2694,32,0)&gt;=8,5,IF(VLOOKUP($C57,工时汇总!$B$2:$AH$2694,32,0)&lt;8,0))))</f>
        <v>10</v>
      </c>
      <c r="AI57" s="12">
        <f ca="1">IF(VLOOKUP($C57,工时汇总!$B$2:$AH$2694,33,0)&gt;15,15,IF(VLOOKUP($C57,工时汇总!$B$2:$AH$2694,33,0)&gt;10,10,IF(VLOOKUP($C57,工时汇总!$B$2:$AH$2694,33,0)&gt;=8,5,IF(VLOOKUP($C57,工时汇总!$B$2:$AH$2694,33,0)&lt;8,0))))</f>
        <v>0</v>
      </c>
    </row>
    <row r="58" customHeight="1" spans="1:35">
      <c r="A58" s="42" t="s">
        <v>526</v>
      </c>
      <c r="B58" s="15" t="s">
        <v>541</v>
      </c>
      <c r="C58" s="14" t="s">
        <v>133</v>
      </c>
      <c r="D58" s="43">
        <f ca="1" t="shared" si="9"/>
        <v>265</v>
      </c>
      <c r="E58" s="12">
        <f ca="1">IF(VLOOKUP($C58,工时汇总!$B$2:$AH$2694,3,0)&gt;15,15,IF(VLOOKUP($C58,工时汇总!$B$2:$AH$2694,3,0)&gt;10,10,IF(VLOOKUP($C58,工时汇总!$B$2:$AH$2694,3,0)&gt;=8,5,IF(VLOOKUP($C58,工时汇总!$B$2:$AH$2694,3,0)&lt;8,0))))</f>
        <v>10</v>
      </c>
      <c r="F58" s="12">
        <f ca="1">IF(VLOOKUP($C58,工时汇总!$B$2:$AH$2694,4,0)&gt;15,15,IF(VLOOKUP($C58,工时汇总!$B$2:$AH$2694,4,0)&gt;10,10,IF(VLOOKUP($C58,工时汇总!$B$2:$AH$2694,4,0)&gt;=8,5,IF(VLOOKUP($C58,工时汇总!$B$2:$AH$2694,4,0)&lt;8,0))))</f>
        <v>10</v>
      </c>
      <c r="G58" s="12">
        <f ca="1">IF(VLOOKUP($C58,工时汇总!$B$2:$AH$2694,5,0)&gt;15,15,IF(VLOOKUP($C58,工时汇总!$B$2:$AH$2694,5,0)&gt;10,10,IF(VLOOKUP($C58,工时汇总!$B$2:$AH$2694,5,0)&gt;=8,5,IF(VLOOKUP($C58,工时汇总!$B$2:$AH$2694,5,0)&lt;8,0))))</f>
        <v>10</v>
      </c>
      <c r="H58" s="12">
        <f ca="1">IF(VLOOKUP($C58,工时汇总!$B$2:$AH$2694,6,0)&gt;15,15,IF(VLOOKUP($C58,工时汇总!$B$2:$AH$2694,6,0)&gt;10,10,IF(VLOOKUP($C58,工时汇总!$B$2:$AH$2694,6,0)&gt;=8,5,IF(VLOOKUP($C58,工时汇总!$B$2:$AH$2694,6,0)&lt;8,0))))</f>
        <v>10</v>
      </c>
      <c r="I58" s="12">
        <f ca="1">IF(VLOOKUP($C58,工时汇总!$B$2:$AH$2694,7,0)&gt;15,15,IF(VLOOKUP($C58,工时汇总!$B$2:$AH$2694,7,0)&gt;10,10,IF(VLOOKUP($C58,工时汇总!$B$2:$AH$2694,7,0)&gt;=8,5,IF(VLOOKUP($C58,工时汇总!$B$2:$AH$2694,7,0)&lt;8,0))))</f>
        <v>5</v>
      </c>
      <c r="J58" s="12">
        <f ca="1">IF(VLOOKUP($C58,工时汇总!$B$2:$AH$2694,8,0)&gt;15,15,IF(VLOOKUP($C58,工时汇总!$B$2:$AH$2694,8,0)&gt;10,10,IF(VLOOKUP($C58,工时汇总!$B$2:$AH$2694,8,0)&gt;=8,5,IF(VLOOKUP($C58,工时汇总!$B$2:$AH$2694,8,0)&lt;8,0))))</f>
        <v>10</v>
      </c>
      <c r="K58" s="12">
        <f ca="1">IF(VLOOKUP($C58,工时汇总!$B$2:$AH$2694,9,0)&gt;15,15,IF(VLOOKUP($C58,工时汇总!$B$2:$AH$2694,9,0)&gt;10,10,IF(VLOOKUP($C58,工时汇总!$B$2:$AH$2694,9,0)&gt;=8,5,IF(VLOOKUP($C58,工时汇总!$B$2:$AH$2694,9,0)&lt;8,0))))</f>
        <v>10</v>
      </c>
      <c r="L58" s="12">
        <f ca="1">IF(VLOOKUP($C58,工时汇总!$B$2:$AH$2694,10,0)&gt;15,15,IF(VLOOKUP($C58,工时汇总!$B$2:$AH$2694,10,0)&gt;10,10,IF(VLOOKUP($C58,工时汇总!$B$2:$AH$2694,10,0)&gt;=8,5,IF(VLOOKUP($C58,工时汇总!$B$2:$AH$2694,10,0)&lt;8,0))))</f>
        <v>5</v>
      </c>
      <c r="M58" s="12">
        <f ca="1">IF(VLOOKUP($C58,工时汇总!$B$2:$AH$2694,11,0)&gt;15,15,IF(VLOOKUP($C58,工时汇总!$B$2:$AH$2694,11,0)&gt;10,10,IF(VLOOKUP($C58,工时汇总!$B$2:$AH$2694,11,0)&gt;=8,5,IF(VLOOKUP($C58,工时汇总!$B$2:$AH$2694,11,0)&lt;8,0))))</f>
        <v>5</v>
      </c>
      <c r="N58" s="12">
        <f ca="1">IF(VLOOKUP($C58,工时汇总!$B$2:$AH$2694,12,0)&gt;15,15,IF(VLOOKUP($C58,工时汇总!$B$2:$AH$2694,12,0)&gt;10,10,IF(VLOOKUP($C58,工时汇总!$B$2:$AH$2694,12,0)&gt;=8,5,IF(VLOOKUP($C58,工时汇总!$B$2:$AH$2694,12,0)&lt;8,0))))</f>
        <v>5</v>
      </c>
      <c r="O58" s="12">
        <f ca="1">IF(VLOOKUP($C58,工时汇总!$B$2:$AH$2694,13,0)&gt;15,15,IF(VLOOKUP($C58,工时汇总!$B$2:$AH$2694,13,0)&gt;10,10,IF(VLOOKUP($C58,工时汇总!$B$2:$AH$2694,13,0)&gt;=8,5,IF(VLOOKUP($C58,工时汇总!$B$2:$AH$2694,13,0)&lt;8,0))))</f>
        <v>10</v>
      </c>
      <c r="P58" s="12">
        <f ca="1">IF(VLOOKUP($C58,工时汇总!$B$2:$AH$2694,14,0)&gt;15,15,IF(VLOOKUP($C58,工时汇总!$B$2:$AH$2694,14,0)&gt;10,10,IF(VLOOKUP($C58,工时汇总!$B$2:$AH$2694,14,0)&gt;=8,5,IF(VLOOKUP($C58,工时汇总!$B$2:$AH$2694,14,0)&lt;8,0))))</f>
        <v>5</v>
      </c>
      <c r="Q58" s="12">
        <f ca="1">IF(VLOOKUP($C58,工时汇总!$B$2:$AH$2694,15,0)&gt;15,15,IF(VLOOKUP($C58,工时汇总!$B$2:$AH$2694,15,0)&gt;10,10,IF(VLOOKUP($C58,工时汇总!$B$2:$AH$2694,15,0)&gt;=8,5,IF(VLOOKUP($C58,工时汇总!$B$2:$AH$2694,15,0)&lt;8,0))))</f>
        <v>10</v>
      </c>
      <c r="R58" s="12">
        <f ca="1">IF(VLOOKUP($C58,工时汇总!$B$2:$AH$2694,16,0)&gt;15,15,IF(VLOOKUP($C58,工时汇总!$B$2:$AH$2694,16,0)&gt;10,10,IF(VLOOKUP($C58,工时汇总!$B$2:$AH$2694,16,0)&gt;=8,5,IF(VLOOKUP($C58,工时汇总!$B$2:$AH$2694,16,0)&lt;8,0))))</f>
        <v>10</v>
      </c>
      <c r="S58" s="12">
        <f ca="1">IF(VLOOKUP($C58,工时汇总!$B$2:$AH$2694,17,0)&gt;15,15,IF(VLOOKUP($C58,工时汇总!$B$2:$AH$2694,17,0)&gt;10,10,IF(VLOOKUP($C58,工时汇总!$B$2:$AH$2694,17,0)&gt;=8,5,IF(VLOOKUP($C58,工时汇总!$B$2:$AH$2694,17,0)&lt;8,0))))</f>
        <v>10</v>
      </c>
      <c r="T58" s="12">
        <f ca="1">IF(VLOOKUP($C58,工时汇总!$B$2:$AH$2694,18,0)&gt;15,15,IF(VLOOKUP($C58,工时汇总!$B$2:$AH$2694,18,0)&gt;10,10,IF(VLOOKUP($C58,工时汇总!$B$2:$AH$2694,18,0)&gt;=8,5,IF(VLOOKUP($C58,工时汇总!$B$2:$AH$2694,18,0)&lt;8,0))))</f>
        <v>10</v>
      </c>
      <c r="U58" s="12">
        <f ca="1">IF(VLOOKUP($C58,工时汇总!$B$2:$AH$2694,19,0)&gt;15,15,IF(VLOOKUP($C58,工时汇总!$B$2:$AH$2694,19,0)&gt;10,10,IF(VLOOKUP($C58,工时汇总!$B$2:$AH$2694,19,0)&gt;=8,5,IF(VLOOKUP($C58,工时汇总!$B$2:$AH$2694,19,0)&lt;8,0))))</f>
        <v>10</v>
      </c>
      <c r="V58" s="12">
        <f ca="1">IF(VLOOKUP($C58,工时汇总!$B$2:$AH$2694,20,0)&gt;15,15,IF(VLOOKUP($C58,工时汇总!$B$2:$AH$2694,20,0)&gt;10,10,IF(VLOOKUP($C58,工时汇总!$B$2:$AH$2694,20,0)&gt;=8,5,IF(VLOOKUP($C58,工时汇总!$B$2:$AH$2694,20,0)&lt;8,0))))</f>
        <v>10</v>
      </c>
      <c r="W58" s="12">
        <f ca="1">IF(VLOOKUP($C58,工时汇总!$B$2:$AH$2694,21,0)&gt;15,15,IF(VLOOKUP($C58,工时汇总!$B$2:$AH$2694,21,0)&gt;10,10,IF(VLOOKUP($C58,工时汇总!$B$2:$AH$2694,21,0)&gt;=8,5,IF(VLOOKUP($C58,工时汇总!$B$2:$AH$2694,21,0)&lt;8,0))))</f>
        <v>5</v>
      </c>
      <c r="X58" s="12">
        <f ca="1">IF(VLOOKUP($C58,工时汇总!$B$2:$AH$2694,22,0)&gt;15,15,IF(VLOOKUP($C58,工时汇总!$B$2:$AH$2694,22,0)&gt;10,10,IF(VLOOKUP($C58,工时汇总!$B$2:$AH$2694,22,0)&gt;=8,5,IF(VLOOKUP($C58,工时汇总!$B$2:$AH$2694,22,0)&lt;8,0))))</f>
        <v>10</v>
      </c>
      <c r="Y58" s="12">
        <f ca="1">IF(VLOOKUP($C58,工时汇总!$B$2:$AH$2694,23,0)&gt;15,15,IF(VLOOKUP($C58,工时汇总!$B$2:$AH$2694,23,0)&gt;10,10,IF(VLOOKUP($C58,工时汇总!$B$2:$AH$2694,23,0)&gt;=8,5,IF(VLOOKUP($C58,工时汇总!$B$2:$AH$2694,23,0)&lt;8,0))))</f>
        <v>10</v>
      </c>
      <c r="Z58" s="12">
        <f ca="1">IF(VLOOKUP($C58,工时汇总!$B$2:$AH$2694,24,0)&gt;15,15,IF(VLOOKUP($C58,工时汇总!$B$2:$AH$2694,24,0)&gt;10,10,IF(VLOOKUP($C58,工时汇总!$B$2:$AH$2694,24,0)&gt;=8,5,IF(VLOOKUP($C58,工时汇总!$B$2:$AH$2694,24,0)&lt;8,0))))</f>
        <v>10</v>
      </c>
      <c r="AA58" s="12">
        <f ca="1">IF(VLOOKUP($C58,工时汇总!$B$2:$AH$2694,25,0)&gt;15,15,IF(VLOOKUP($C58,工时汇总!$B$2:$AH$2694,25,0)&gt;10,10,IF(VLOOKUP($C58,工时汇总!$B$2:$AH$2694,25,0)&gt;=8,5,IF(VLOOKUP($C58,工时汇总!$B$2:$AH$2694,25,0)&lt;8,0))))</f>
        <v>10</v>
      </c>
      <c r="AB58" s="12">
        <f ca="1">IF(VLOOKUP($C58,工时汇总!$B$2:$AH$2694,26,0)&gt;15,15,IF(VLOOKUP($C58,工时汇总!$B$2:$AH$2694,26,0)&gt;10,10,IF(VLOOKUP($C58,工时汇总!$B$2:$AH$2694,26,0)&gt;=8,5,IF(VLOOKUP($C58,工时汇总!$B$2:$AH$2694,26,0)&lt;8,0))))</f>
        <v>10</v>
      </c>
      <c r="AC58" s="12">
        <f ca="1">IF(VLOOKUP($C58,工时汇总!$B$2:$AH$2694,27,0)&gt;15,15,IF(VLOOKUP($C58,工时汇总!$B$2:$AH$2694,27,0)&gt;10,10,IF(VLOOKUP($C58,工时汇总!$B$2:$AH$2694,27,0)&gt;=8,5,IF(VLOOKUP($C58,工时汇总!$B$2:$AH$2694,27,0)&lt;8,0))))</f>
        <v>10</v>
      </c>
      <c r="AD58" s="12">
        <f ca="1">IF(VLOOKUP($C58,工时汇总!$B$2:$AH$2694,28,0)&gt;15,15,IF(VLOOKUP($C58,工时汇总!$B$2:$AH$2694,28,0)&gt;10,10,IF(VLOOKUP($C58,工时汇总!$B$2:$AH$2694,28,0)&gt;=8,5,IF(VLOOKUP($C58,工时汇总!$B$2:$AH$2694,28,0)&lt;8,0))))</f>
        <v>5</v>
      </c>
      <c r="AE58" s="12">
        <f ca="1">IF(VLOOKUP($C58,工时汇总!$B$2:$AH$2694,29,0)&gt;15,15,IF(VLOOKUP($C58,工时汇总!$B$2:$AH$2694,29,0)&gt;10,10,IF(VLOOKUP($C58,工时汇总!$B$2:$AH$2694,29,0)&gt;=8,5,IF(VLOOKUP($C58,工时汇总!$B$2:$AH$2694,29,0)&lt;8,0))))</f>
        <v>10</v>
      </c>
      <c r="AF58" s="12">
        <f ca="1">IF(VLOOKUP($C58,工时汇总!$B$2:$AH$2694,30,0)&gt;15,15,IF(VLOOKUP($C58,工时汇总!$B$2:$AH$2694,30,0)&gt;10,10,IF(VLOOKUP($C58,工时汇总!$B$2:$AH$2694,30,0)&gt;=8,5,IF(VLOOKUP($C58,工时汇总!$B$2:$AH$2694,30,0)&lt;8,0))))</f>
        <v>10</v>
      </c>
      <c r="AG58" s="12">
        <f ca="1">IF(VLOOKUP($C58,工时汇总!$B$2:$AH$2694,31,0)&gt;15,15,IF(VLOOKUP($C58,工时汇总!$B$2:$AH$2694,31,0)&gt;10,10,IF(VLOOKUP($C58,工时汇总!$B$2:$AH$2694,31,0)&gt;=8,5,IF(VLOOKUP($C58,工时汇总!$B$2:$AH$2694,31,0)&lt;8,0))))</f>
        <v>10</v>
      </c>
      <c r="AH58" s="12">
        <f ca="1">IF(VLOOKUP($C58,工时汇总!$B$2:$AH$2694,32,0)&gt;15,15,IF(VLOOKUP($C58,工时汇总!$B$2:$AH$2694,32,0)&gt;10,10,IF(VLOOKUP($C58,工时汇总!$B$2:$AH$2694,32,0)&gt;=8,5,IF(VLOOKUP($C58,工时汇总!$B$2:$AH$2694,32,0)&lt;8,0))))</f>
        <v>10</v>
      </c>
      <c r="AI58" s="12">
        <f ca="1">IF(VLOOKUP($C58,工时汇总!$B$2:$AH$2694,33,0)&gt;15,15,IF(VLOOKUP($C58,工时汇总!$B$2:$AH$2694,33,0)&gt;10,10,IF(VLOOKUP($C58,工时汇总!$B$2:$AH$2694,33,0)&gt;=8,5,IF(VLOOKUP($C58,工时汇总!$B$2:$AH$2694,33,0)&lt;8,0))))</f>
        <v>0</v>
      </c>
    </row>
    <row r="59" customHeight="1" spans="1:35">
      <c r="A59" s="42" t="s">
        <v>526</v>
      </c>
      <c r="B59" s="15" t="s">
        <v>542</v>
      </c>
      <c r="C59" s="14" t="s">
        <v>135</v>
      </c>
      <c r="D59" s="43">
        <f ca="1" t="shared" si="9"/>
        <v>240</v>
      </c>
      <c r="E59" s="12">
        <f ca="1">IF(VLOOKUP($C59,工时汇总!$B$2:$AH$2694,3,0)&gt;15,15,IF(VLOOKUP($C59,工时汇总!$B$2:$AH$2694,3,0)&gt;10,10,IF(VLOOKUP($C59,工时汇总!$B$2:$AH$2694,3,0)&gt;=8,5,IF(VLOOKUP($C59,工时汇总!$B$2:$AH$2694,3,0)&lt;8,0))))</f>
        <v>10</v>
      </c>
      <c r="F59" s="12">
        <f ca="1">IF(VLOOKUP($C59,工时汇总!$B$2:$AH$2694,4,0)&gt;15,15,IF(VLOOKUP($C59,工时汇总!$B$2:$AH$2694,4,0)&gt;10,10,IF(VLOOKUP($C59,工时汇总!$B$2:$AH$2694,4,0)&gt;=8,5,IF(VLOOKUP($C59,工时汇总!$B$2:$AH$2694,4,0)&lt;8,0))))</f>
        <v>10</v>
      </c>
      <c r="G59" s="12">
        <f ca="1">IF(VLOOKUP($C59,工时汇总!$B$2:$AH$2694,5,0)&gt;15,15,IF(VLOOKUP($C59,工时汇总!$B$2:$AH$2694,5,0)&gt;10,10,IF(VLOOKUP($C59,工时汇总!$B$2:$AH$2694,5,0)&gt;=8,5,IF(VLOOKUP($C59,工时汇总!$B$2:$AH$2694,5,0)&lt;8,0))))</f>
        <v>10</v>
      </c>
      <c r="H59" s="12">
        <f ca="1">IF(VLOOKUP($C59,工时汇总!$B$2:$AH$2694,6,0)&gt;15,15,IF(VLOOKUP($C59,工时汇总!$B$2:$AH$2694,6,0)&gt;10,10,IF(VLOOKUP($C59,工时汇总!$B$2:$AH$2694,6,0)&gt;=8,5,IF(VLOOKUP($C59,工时汇总!$B$2:$AH$2694,6,0)&lt;8,0))))</f>
        <v>10</v>
      </c>
      <c r="I59" s="12">
        <f ca="1">IF(VLOOKUP($C59,工时汇总!$B$2:$AH$2694,7,0)&gt;15,15,IF(VLOOKUP($C59,工时汇总!$B$2:$AH$2694,7,0)&gt;10,10,IF(VLOOKUP($C59,工时汇总!$B$2:$AH$2694,7,0)&gt;=8,5,IF(VLOOKUP($C59,工时汇总!$B$2:$AH$2694,7,0)&lt;8,0))))</f>
        <v>5</v>
      </c>
      <c r="J59" s="12">
        <f ca="1">IF(VLOOKUP($C59,工时汇总!$B$2:$AH$2694,8,0)&gt;15,15,IF(VLOOKUP($C59,工时汇总!$B$2:$AH$2694,8,0)&gt;10,10,IF(VLOOKUP($C59,工时汇总!$B$2:$AH$2694,8,0)&gt;=8,5,IF(VLOOKUP($C59,工时汇总!$B$2:$AH$2694,8,0)&lt;8,0))))</f>
        <v>10</v>
      </c>
      <c r="K59" s="12">
        <f ca="1">IF(VLOOKUP($C59,工时汇总!$B$2:$AH$2694,9,0)&gt;15,15,IF(VLOOKUP($C59,工时汇总!$B$2:$AH$2694,9,0)&gt;10,10,IF(VLOOKUP($C59,工时汇总!$B$2:$AH$2694,9,0)&gt;=8,5,IF(VLOOKUP($C59,工时汇总!$B$2:$AH$2694,9,0)&lt;8,0))))</f>
        <v>5</v>
      </c>
      <c r="L59" s="12">
        <f ca="1">IF(VLOOKUP($C59,工时汇总!$B$2:$AH$2694,10,0)&gt;15,15,IF(VLOOKUP($C59,工时汇总!$B$2:$AH$2694,10,0)&gt;10,10,IF(VLOOKUP($C59,工时汇总!$B$2:$AH$2694,10,0)&gt;=8,5,IF(VLOOKUP($C59,工时汇总!$B$2:$AH$2694,10,0)&lt;8,0))))</f>
        <v>5</v>
      </c>
      <c r="M59" s="12">
        <f ca="1">IF(VLOOKUP($C59,工时汇总!$B$2:$AH$2694,11,0)&gt;15,15,IF(VLOOKUP($C59,工时汇总!$B$2:$AH$2694,11,0)&gt;10,10,IF(VLOOKUP($C59,工时汇总!$B$2:$AH$2694,11,0)&gt;=8,5,IF(VLOOKUP($C59,工时汇总!$B$2:$AH$2694,11,0)&lt;8,0))))</f>
        <v>5</v>
      </c>
      <c r="N59" s="12">
        <f ca="1">IF(VLOOKUP($C59,工时汇总!$B$2:$AH$2694,12,0)&gt;15,15,IF(VLOOKUP($C59,工时汇总!$B$2:$AH$2694,12,0)&gt;10,10,IF(VLOOKUP($C59,工时汇总!$B$2:$AH$2694,12,0)&gt;=8,5,IF(VLOOKUP($C59,工时汇总!$B$2:$AH$2694,12,0)&lt;8,0))))</f>
        <v>5</v>
      </c>
      <c r="O59" s="12">
        <f ca="1">IF(VLOOKUP($C59,工时汇总!$B$2:$AH$2694,13,0)&gt;15,15,IF(VLOOKUP($C59,工时汇总!$B$2:$AH$2694,13,0)&gt;10,10,IF(VLOOKUP($C59,工时汇总!$B$2:$AH$2694,13,0)&gt;=8,5,IF(VLOOKUP($C59,工时汇总!$B$2:$AH$2694,13,0)&lt;8,0))))</f>
        <v>10</v>
      </c>
      <c r="P59" s="12">
        <f ca="1">IF(VLOOKUP($C59,工时汇总!$B$2:$AH$2694,14,0)&gt;15,15,IF(VLOOKUP($C59,工时汇总!$B$2:$AH$2694,14,0)&gt;10,10,IF(VLOOKUP($C59,工时汇总!$B$2:$AH$2694,14,0)&gt;=8,5,IF(VLOOKUP($C59,工时汇总!$B$2:$AH$2694,14,0)&lt;8,0))))</f>
        <v>0</v>
      </c>
      <c r="Q59" s="12">
        <f ca="1">IF(VLOOKUP($C59,工时汇总!$B$2:$AH$2694,15,0)&gt;15,15,IF(VLOOKUP($C59,工时汇总!$B$2:$AH$2694,15,0)&gt;10,10,IF(VLOOKUP($C59,工时汇总!$B$2:$AH$2694,15,0)&gt;=8,5,IF(VLOOKUP($C59,工时汇总!$B$2:$AH$2694,15,0)&lt;8,0))))</f>
        <v>10</v>
      </c>
      <c r="R59" s="12">
        <f ca="1">IF(VLOOKUP($C59,工时汇总!$B$2:$AH$2694,16,0)&gt;15,15,IF(VLOOKUP($C59,工时汇总!$B$2:$AH$2694,16,0)&gt;10,10,IF(VLOOKUP($C59,工时汇总!$B$2:$AH$2694,16,0)&gt;=8,5,IF(VLOOKUP($C59,工时汇总!$B$2:$AH$2694,16,0)&lt;8,0))))</f>
        <v>10</v>
      </c>
      <c r="S59" s="12">
        <f ca="1">IF(VLOOKUP($C59,工时汇总!$B$2:$AH$2694,17,0)&gt;15,15,IF(VLOOKUP($C59,工时汇总!$B$2:$AH$2694,17,0)&gt;10,10,IF(VLOOKUP($C59,工时汇总!$B$2:$AH$2694,17,0)&gt;=8,5,IF(VLOOKUP($C59,工时汇总!$B$2:$AH$2694,17,0)&lt;8,0))))</f>
        <v>10</v>
      </c>
      <c r="T59" s="12">
        <f ca="1">IF(VLOOKUP($C59,工时汇总!$B$2:$AH$2694,18,0)&gt;15,15,IF(VLOOKUP($C59,工时汇总!$B$2:$AH$2694,18,0)&gt;10,10,IF(VLOOKUP($C59,工时汇总!$B$2:$AH$2694,18,0)&gt;=8,5,IF(VLOOKUP($C59,工时汇总!$B$2:$AH$2694,18,0)&lt;8,0))))</f>
        <v>10</v>
      </c>
      <c r="U59" s="12">
        <f ca="1">IF(VLOOKUP($C59,工时汇总!$B$2:$AH$2694,19,0)&gt;15,15,IF(VLOOKUP($C59,工时汇总!$B$2:$AH$2694,19,0)&gt;10,10,IF(VLOOKUP($C59,工时汇总!$B$2:$AH$2694,19,0)&gt;=8,5,IF(VLOOKUP($C59,工时汇总!$B$2:$AH$2694,19,0)&lt;8,0))))</f>
        <v>5</v>
      </c>
      <c r="V59" s="12">
        <f ca="1">IF(VLOOKUP($C59,工时汇总!$B$2:$AH$2694,20,0)&gt;15,15,IF(VLOOKUP($C59,工时汇总!$B$2:$AH$2694,20,0)&gt;10,10,IF(VLOOKUP($C59,工时汇总!$B$2:$AH$2694,20,0)&gt;=8,5,IF(VLOOKUP($C59,工时汇总!$B$2:$AH$2694,20,0)&lt;8,0))))</f>
        <v>10</v>
      </c>
      <c r="W59" s="12">
        <f ca="1">IF(VLOOKUP($C59,工时汇总!$B$2:$AH$2694,21,0)&gt;15,15,IF(VLOOKUP($C59,工时汇总!$B$2:$AH$2694,21,0)&gt;10,10,IF(VLOOKUP($C59,工时汇总!$B$2:$AH$2694,21,0)&gt;=8,5,IF(VLOOKUP($C59,工时汇总!$B$2:$AH$2694,21,0)&lt;8,0))))</f>
        <v>5</v>
      </c>
      <c r="X59" s="12">
        <f ca="1">IF(VLOOKUP($C59,工时汇总!$B$2:$AH$2694,22,0)&gt;15,15,IF(VLOOKUP($C59,工时汇总!$B$2:$AH$2694,22,0)&gt;10,10,IF(VLOOKUP($C59,工时汇总!$B$2:$AH$2694,22,0)&gt;=8,5,IF(VLOOKUP($C59,工时汇总!$B$2:$AH$2694,22,0)&lt;8,0))))</f>
        <v>10</v>
      </c>
      <c r="Y59" s="12">
        <f ca="1">IF(VLOOKUP($C59,工时汇总!$B$2:$AH$2694,23,0)&gt;15,15,IF(VLOOKUP($C59,工时汇总!$B$2:$AH$2694,23,0)&gt;10,10,IF(VLOOKUP($C59,工时汇总!$B$2:$AH$2694,23,0)&gt;=8,5,IF(VLOOKUP($C59,工时汇总!$B$2:$AH$2694,23,0)&lt;8,0))))</f>
        <v>10</v>
      </c>
      <c r="Z59" s="12">
        <f ca="1">IF(VLOOKUP($C59,工时汇总!$B$2:$AH$2694,24,0)&gt;15,15,IF(VLOOKUP($C59,工时汇总!$B$2:$AH$2694,24,0)&gt;10,10,IF(VLOOKUP($C59,工时汇总!$B$2:$AH$2694,24,0)&gt;=8,5,IF(VLOOKUP($C59,工时汇总!$B$2:$AH$2694,24,0)&lt;8,0))))</f>
        <v>10</v>
      </c>
      <c r="AA59" s="12">
        <f ca="1">IF(VLOOKUP($C59,工时汇总!$B$2:$AH$2694,25,0)&gt;15,15,IF(VLOOKUP($C59,工时汇总!$B$2:$AH$2694,25,0)&gt;10,10,IF(VLOOKUP($C59,工时汇总!$B$2:$AH$2694,25,0)&gt;=8,5,IF(VLOOKUP($C59,工时汇总!$B$2:$AH$2694,25,0)&lt;8,0))))</f>
        <v>10</v>
      </c>
      <c r="AB59" s="12">
        <f ca="1">IF(VLOOKUP($C59,工时汇总!$B$2:$AH$2694,26,0)&gt;15,15,IF(VLOOKUP($C59,工时汇总!$B$2:$AH$2694,26,0)&gt;10,10,IF(VLOOKUP($C59,工时汇总!$B$2:$AH$2694,26,0)&gt;=8,5,IF(VLOOKUP($C59,工时汇总!$B$2:$AH$2694,26,0)&lt;8,0))))</f>
        <v>10</v>
      </c>
      <c r="AC59" s="12">
        <f ca="1">IF(VLOOKUP($C59,工时汇总!$B$2:$AH$2694,27,0)&gt;15,15,IF(VLOOKUP($C59,工时汇总!$B$2:$AH$2694,27,0)&gt;10,10,IF(VLOOKUP($C59,工时汇总!$B$2:$AH$2694,27,0)&gt;=8,5,IF(VLOOKUP($C59,工时汇总!$B$2:$AH$2694,27,0)&lt;8,0))))</f>
        <v>10</v>
      </c>
      <c r="AD59" s="12">
        <f ca="1">IF(VLOOKUP($C59,工时汇总!$B$2:$AH$2694,28,0)&gt;15,15,IF(VLOOKUP($C59,工时汇总!$B$2:$AH$2694,28,0)&gt;10,10,IF(VLOOKUP($C59,工时汇总!$B$2:$AH$2694,28,0)&gt;=8,5,IF(VLOOKUP($C59,工时汇总!$B$2:$AH$2694,28,0)&lt;8,0))))</f>
        <v>5</v>
      </c>
      <c r="AE59" s="12">
        <f ca="1">IF(VLOOKUP($C59,工时汇总!$B$2:$AH$2694,29,0)&gt;15,15,IF(VLOOKUP($C59,工时汇总!$B$2:$AH$2694,29,0)&gt;10,10,IF(VLOOKUP($C59,工时汇总!$B$2:$AH$2694,29,0)&gt;=8,5,IF(VLOOKUP($C59,工时汇总!$B$2:$AH$2694,29,0)&lt;8,0))))</f>
        <v>10</v>
      </c>
      <c r="AF59" s="12">
        <f ca="1">IF(VLOOKUP($C59,工时汇总!$B$2:$AH$2694,30,0)&gt;15,15,IF(VLOOKUP($C59,工时汇总!$B$2:$AH$2694,30,0)&gt;10,10,IF(VLOOKUP($C59,工时汇总!$B$2:$AH$2694,30,0)&gt;=8,5,IF(VLOOKUP($C59,工时汇总!$B$2:$AH$2694,30,0)&lt;8,0))))</f>
        <v>10</v>
      </c>
      <c r="AG59" s="12">
        <f ca="1">IF(VLOOKUP($C59,工时汇总!$B$2:$AH$2694,31,0)&gt;15,15,IF(VLOOKUP($C59,工时汇总!$B$2:$AH$2694,31,0)&gt;10,10,IF(VLOOKUP($C59,工时汇总!$B$2:$AH$2694,31,0)&gt;=8,5,IF(VLOOKUP($C59,工时汇总!$B$2:$AH$2694,31,0)&lt;8,0))))</f>
        <v>10</v>
      </c>
      <c r="AH59" s="12">
        <f ca="1">IF(VLOOKUP($C59,工时汇总!$B$2:$AH$2694,32,0)&gt;15,15,IF(VLOOKUP($C59,工时汇总!$B$2:$AH$2694,32,0)&gt;10,10,IF(VLOOKUP($C59,工时汇总!$B$2:$AH$2694,32,0)&gt;=8,5,IF(VLOOKUP($C59,工时汇总!$B$2:$AH$2694,32,0)&lt;8,0))))</f>
        <v>0</v>
      </c>
      <c r="AI59" s="12">
        <f ca="1">IF(VLOOKUP($C59,工时汇总!$B$2:$AH$2694,33,0)&gt;15,15,IF(VLOOKUP($C59,工时汇总!$B$2:$AH$2694,33,0)&gt;10,10,IF(VLOOKUP($C59,工时汇总!$B$2:$AH$2694,33,0)&gt;=8,5,IF(VLOOKUP($C59,工时汇总!$B$2:$AH$2694,33,0)&lt;8,0))))</f>
        <v>0</v>
      </c>
    </row>
    <row r="60" customHeight="1" spans="1:35">
      <c r="A60" s="42" t="s">
        <v>526</v>
      </c>
      <c r="B60" s="15" t="s">
        <v>543</v>
      </c>
      <c r="C60" s="14" t="s">
        <v>137</v>
      </c>
      <c r="D60" s="43">
        <f ca="1" t="shared" si="5"/>
        <v>240</v>
      </c>
      <c r="E60" s="12">
        <f ca="1">IF(VLOOKUP($C60,工时汇总!$B$2:$AH$2694,3,0)&gt;15,15,IF(VLOOKUP($C60,工时汇总!$B$2:$AH$2694,3,0)&gt;10,10,IF(VLOOKUP($C60,工时汇总!$B$2:$AH$2694,3,0)&gt;=8,5,IF(VLOOKUP($C60,工时汇总!$B$2:$AH$2694,3,0)&lt;8,0))))</f>
        <v>0</v>
      </c>
      <c r="F60" s="12">
        <f ca="1">IF(VLOOKUP($C60,工时汇总!$B$2:$AH$2694,4,0)&gt;15,15,IF(VLOOKUP($C60,工时汇总!$B$2:$AH$2694,4,0)&gt;10,10,IF(VLOOKUP($C60,工时汇总!$B$2:$AH$2694,4,0)&gt;=8,5,IF(VLOOKUP($C60,工时汇总!$B$2:$AH$2694,4,0)&lt;8,0))))</f>
        <v>10</v>
      </c>
      <c r="G60" s="12">
        <f ca="1">IF(VLOOKUP($C60,工时汇总!$B$2:$AH$2694,5,0)&gt;15,15,IF(VLOOKUP($C60,工时汇总!$B$2:$AH$2694,5,0)&gt;10,10,IF(VLOOKUP($C60,工时汇总!$B$2:$AH$2694,5,0)&gt;=8,5,IF(VLOOKUP($C60,工时汇总!$B$2:$AH$2694,5,0)&lt;8,0))))</f>
        <v>10</v>
      </c>
      <c r="H60" s="12">
        <f ca="1">IF(VLOOKUP($C60,工时汇总!$B$2:$AH$2694,6,0)&gt;15,15,IF(VLOOKUP($C60,工时汇总!$B$2:$AH$2694,6,0)&gt;10,10,IF(VLOOKUP($C60,工时汇总!$B$2:$AH$2694,6,0)&gt;=8,5,IF(VLOOKUP($C60,工时汇总!$B$2:$AH$2694,6,0)&lt;8,0))))</f>
        <v>5</v>
      </c>
      <c r="I60" s="12">
        <f ca="1">IF(VLOOKUP($C60,工时汇总!$B$2:$AH$2694,7,0)&gt;15,15,IF(VLOOKUP($C60,工时汇总!$B$2:$AH$2694,7,0)&gt;10,10,IF(VLOOKUP($C60,工时汇总!$B$2:$AH$2694,7,0)&gt;=8,5,IF(VLOOKUP($C60,工时汇总!$B$2:$AH$2694,7,0)&lt;8,0))))</f>
        <v>0</v>
      </c>
      <c r="J60" s="12">
        <f ca="1">IF(VLOOKUP($C60,工时汇总!$B$2:$AH$2694,8,0)&gt;15,15,IF(VLOOKUP($C60,工时汇总!$B$2:$AH$2694,8,0)&gt;10,10,IF(VLOOKUP($C60,工时汇总!$B$2:$AH$2694,8,0)&gt;=8,5,IF(VLOOKUP($C60,工时汇总!$B$2:$AH$2694,8,0)&lt;8,0))))</f>
        <v>10</v>
      </c>
      <c r="K60" s="12">
        <f ca="1">IF(VLOOKUP($C60,工时汇总!$B$2:$AH$2694,9,0)&gt;15,15,IF(VLOOKUP($C60,工时汇总!$B$2:$AH$2694,9,0)&gt;10,10,IF(VLOOKUP($C60,工时汇总!$B$2:$AH$2694,9,0)&gt;=8,5,IF(VLOOKUP($C60,工时汇总!$B$2:$AH$2694,9,0)&lt;8,0))))</f>
        <v>10</v>
      </c>
      <c r="L60" s="12">
        <f ca="1">IF(VLOOKUP($C60,工时汇总!$B$2:$AH$2694,10,0)&gt;15,15,IF(VLOOKUP($C60,工时汇总!$B$2:$AH$2694,10,0)&gt;10,10,IF(VLOOKUP($C60,工时汇总!$B$2:$AH$2694,10,0)&gt;=8,5,IF(VLOOKUP($C60,工时汇总!$B$2:$AH$2694,10,0)&lt;8,0))))</f>
        <v>5</v>
      </c>
      <c r="M60" s="12">
        <f ca="1">IF(VLOOKUP($C60,工时汇总!$B$2:$AH$2694,11,0)&gt;15,15,IF(VLOOKUP($C60,工时汇总!$B$2:$AH$2694,11,0)&gt;10,10,IF(VLOOKUP($C60,工时汇总!$B$2:$AH$2694,11,0)&gt;=8,5,IF(VLOOKUP($C60,工时汇总!$B$2:$AH$2694,11,0)&lt;8,0))))</f>
        <v>5</v>
      </c>
      <c r="N60" s="12">
        <f ca="1">IF(VLOOKUP($C60,工时汇总!$B$2:$AH$2694,12,0)&gt;15,15,IF(VLOOKUP($C60,工时汇总!$B$2:$AH$2694,12,0)&gt;10,10,IF(VLOOKUP($C60,工时汇总!$B$2:$AH$2694,12,0)&gt;=8,5,IF(VLOOKUP($C60,工时汇总!$B$2:$AH$2694,12,0)&lt;8,0))))</f>
        <v>5</v>
      </c>
      <c r="O60" s="12">
        <f ca="1">IF(VLOOKUP($C60,工时汇总!$B$2:$AH$2694,13,0)&gt;15,15,IF(VLOOKUP($C60,工时汇总!$B$2:$AH$2694,13,0)&gt;10,10,IF(VLOOKUP($C60,工时汇总!$B$2:$AH$2694,13,0)&gt;=8,5,IF(VLOOKUP($C60,工时汇总!$B$2:$AH$2694,13,0)&lt;8,0))))</f>
        <v>10</v>
      </c>
      <c r="P60" s="12">
        <f ca="1">IF(VLOOKUP($C60,工时汇总!$B$2:$AH$2694,14,0)&gt;15,15,IF(VLOOKUP($C60,工时汇总!$B$2:$AH$2694,14,0)&gt;10,10,IF(VLOOKUP($C60,工时汇总!$B$2:$AH$2694,14,0)&gt;=8,5,IF(VLOOKUP($C60,工时汇总!$B$2:$AH$2694,14,0)&lt;8,0))))</f>
        <v>0</v>
      </c>
      <c r="Q60" s="12">
        <f ca="1">IF(VLOOKUP($C60,工时汇总!$B$2:$AH$2694,15,0)&gt;15,15,IF(VLOOKUP($C60,工时汇总!$B$2:$AH$2694,15,0)&gt;10,10,IF(VLOOKUP($C60,工时汇总!$B$2:$AH$2694,15,0)&gt;=8,5,IF(VLOOKUP($C60,工时汇总!$B$2:$AH$2694,15,0)&lt;8,0))))</f>
        <v>10</v>
      </c>
      <c r="R60" s="12">
        <f ca="1">IF(VLOOKUP($C60,工时汇总!$B$2:$AH$2694,16,0)&gt;15,15,IF(VLOOKUP($C60,工时汇总!$B$2:$AH$2694,16,0)&gt;10,10,IF(VLOOKUP($C60,工时汇总!$B$2:$AH$2694,16,0)&gt;=8,5,IF(VLOOKUP($C60,工时汇总!$B$2:$AH$2694,16,0)&lt;8,0))))</f>
        <v>10</v>
      </c>
      <c r="S60" s="12">
        <f ca="1">IF(VLOOKUP($C60,工时汇总!$B$2:$AH$2694,17,0)&gt;15,15,IF(VLOOKUP($C60,工时汇总!$B$2:$AH$2694,17,0)&gt;10,10,IF(VLOOKUP($C60,工时汇总!$B$2:$AH$2694,17,0)&gt;=8,5,IF(VLOOKUP($C60,工时汇总!$B$2:$AH$2694,17,0)&lt;8,0))))</f>
        <v>10</v>
      </c>
      <c r="T60" s="12">
        <f ca="1">IF(VLOOKUP($C60,工时汇总!$B$2:$AH$2694,18,0)&gt;15,15,IF(VLOOKUP($C60,工时汇总!$B$2:$AH$2694,18,0)&gt;10,10,IF(VLOOKUP($C60,工时汇总!$B$2:$AH$2694,18,0)&gt;=8,5,IF(VLOOKUP($C60,工时汇总!$B$2:$AH$2694,18,0)&lt;8,0))))</f>
        <v>10</v>
      </c>
      <c r="U60" s="12">
        <f ca="1">IF(VLOOKUP($C60,工时汇总!$B$2:$AH$2694,19,0)&gt;15,15,IF(VLOOKUP($C60,工时汇总!$B$2:$AH$2694,19,0)&gt;10,10,IF(VLOOKUP($C60,工时汇总!$B$2:$AH$2694,19,0)&gt;=8,5,IF(VLOOKUP($C60,工时汇总!$B$2:$AH$2694,19,0)&lt;8,0))))</f>
        <v>10</v>
      </c>
      <c r="V60" s="12">
        <f ca="1">IF(VLOOKUP($C60,工时汇总!$B$2:$AH$2694,20,0)&gt;15,15,IF(VLOOKUP($C60,工时汇总!$B$2:$AH$2694,20,0)&gt;10,10,IF(VLOOKUP($C60,工时汇总!$B$2:$AH$2694,20,0)&gt;=8,5,IF(VLOOKUP($C60,工时汇总!$B$2:$AH$2694,20,0)&lt;8,0))))</f>
        <v>10</v>
      </c>
      <c r="W60" s="12">
        <f ca="1">IF(VLOOKUP($C60,工时汇总!$B$2:$AH$2694,21,0)&gt;15,15,IF(VLOOKUP($C60,工时汇总!$B$2:$AH$2694,21,0)&gt;10,10,IF(VLOOKUP($C60,工时汇总!$B$2:$AH$2694,21,0)&gt;=8,5,IF(VLOOKUP($C60,工时汇总!$B$2:$AH$2694,21,0)&lt;8,0))))</f>
        <v>5</v>
      </c>
      <c r="X60" s="12">
        <f ca="1">IF(VLOOKUP($C60,工时汇总!$B$2:$AH$2694,22,0)&gt;15,15,IF(VLOOKUP($C60,工时汇总!$B$2:$AH$2694,22,0)&gt;10,10,IF(VLOOKUP($C60,工时汇总!$B$2:$AH$2694,22,0)&gt;=8,5,IF(VLOOKUP($C60,工时汇总!$B$2:$AH$2694,22,0)&lt;8,0))))</f>
        <v>10</v>
      </c>
      <c r="Y60" s="12">
        <f ca="1">IF(VLOOKUP($C60,工时汇总!$B$2:$AH$2694,23,0)&gt;15,15,IF(VLOOKUP($C60,工时汇总!$B$2:$AH$2694,23,0)&gt;10,10,IF(VLOOKUP($C60,工时汇总!$B$2:$AH$2694,23,0)&gt;=8,5,IF(VLOOKUP($C60,工时汇总!$B$2:$AH$2694,23,0)&lt;8,0))))</f>
        <v>10</v>
      </c>
      <c r="Z60" s="12">
        <f ca="1">IF(VLOOKUP($C60,工时汇总!$B$2:$AH$2694,24,0)&gt;15,15,IF(VLOOKUP($C60,工时汇总!$B$2:$AH$2694,24,0)&gt;10,10,IF(VLOOKUP($C60,工时汇总!$B$2:$AH$2694,24,0)&gt;=8,5,IF(VLOOKUP($C60,工时汇总!$B$2:$AH$2694,24,0)&lt;8,0))))</f>
        <v>10</v>
      </c>
      <c r="AA60" s="12">
        <f ca="1">IF(VLOOKUP($C60,工时汇总!$B$2:$AH$2694,25,0)&gt;15,15,IF(VLOOKUP($C60,工时汇总!$B$2:$AH$2694,25,0)&gt;10,10,IF(VLOOKUP($C60,工时汇总!$B$2:$AH$2694,25,0)&gt;=8,5,IF(VLOOKUP($C60,工时汇总!$B$2:$AH$2694,25,0)&lt;8,0))))</f>
        <v>10</v>
      </c>
      <c r="AB60" s="12">
        <f ca="1">IF(VLOOKUP($C60,工时汇总!$B$2:$AH$2694,26,0)&gt;15,15,IF(VLOOKUP($C60,工时汇总!$B$2:$AH$2694,26,0)&gt;10,10,IF(VLOOKUP($C60,工时汇总!$B$2:$AH$2694,26,0)&gt;=8,5,IF(VLOOKUP($C60,工时汇总!$B$2:$AH$2694,26,0)&lt;8,0))))</f>
        <v>10</v>
      </c>
      <c r="AC60" s="12">
        <f ca="1">IF(VLOOKUP($C60,工时汇总!$B$2:$AH$2694,27,0)&gt;15,15,IF(VLOOKUP($C60,工时汇总!$B$2:$AH$2694,27,0)&gt;10,10,IF(VLOOKUP($C60,工时汇总!$B$2:$AH$2694,27,0)&gt;=8,5,IF(VLOOKUP($C60,工时汇总!$B$2:$AH$2694,27,0)&lt;8,0))))</f>
        <v>10</v>
      </c>
      <c r="AD60" s="12">
        <f ca="1">IF(VLOOKUP($C60,工时汇总!$B$2:$AH$2694,28,0)&gt;15,15,IF(VLOOKUP($C60,工时汇总!$B$2:$AH$2694,28,0)&gt;10,10,IF(VLOOKUP($C60,工时汇总!$B$2:$AH$2694,28,0)&gt;=8,5,IF(VLOOKUP($C60,工时汇总!$B$2:$AH$2694,28,0)&lt;8,0))))</f>
        <v>5</v>
      </c>
      <c r="AE60" s="12">
        <f ca="1">IF(VLOOKUP($C60,工时汇总!$B$2:$AH$2694,29,0)&gt;15,15,IF(VLOOKUP($C60,工时汇总!$B$2:$AH$2694,29,0)&gt;10,10,IF(VLOOKUP($C60,工时汇总!$B$2:$AH$2694,29,0)&gt;=8,5,IF(VLOOKUP($C60,工时汇总!$B$2:$AH$2694,29,0)&lt;8,0))))</f>
        <v>10</v>
      </c>
      <c r="AF60" s="12">
        <f ca="1">IF(VLOOKUP($C60,工时汇总!$B$2:$AH$2694,30,0)&gt;15,15,IF(VLOOKUP($C60,工时汇总!$B$2:$AH$2694,30,0)&gt;10,10,IF(VLOOKUP($C60,工时汇总!$B$2:$AH$2694,30,0)&gt;=8,5,IF(VLOOKUP($C60,工时汇总!$B$2:$AH$2694,30,0)&lt;8,0))))</f>
        <v>10</v>
      </c>
      <c r="AG60" s="12">
        <f ca="1">IF(VLOOKUP($C60,工时汇总!$B$2:$AH$2694,31,0)&gt;15,15,IF(VLOOKUP($C60,工时汇总!$B$2:$AH$2694,31,0)&gt;10,10,IF(VLOOKUP($C60,工时汇总!$B$2:$AH$2694,31,0)&gt;=8,5,IF(VLOOKUP($C60,工时汇总!$B$2:$AH$2694,31,0)&lt;8,0))))</f>
        <v>10</v>
      </c>
      <c r="AH60" s="12">
        <f ca="1">IF(VLOOKUP($C60,工时汇总!$B$2:$AH$2694,32,0)&gt;15,15,IF(VLOOKUP($C60,工时汇总!$B$2:$AH$2694,32,0)&gt;10,10,IF(VLOOKUP($C60,工时汇总!$B$2:$AH$2694,32,0)&gt;=8,5,IF(VLOOKUP($C60,工时汇总!$B$2:$AH$2694,32,0)&lt;8,0))))</f>
        <v>10</v>
      </c>
      <c r="AI60" s="12">
        <f ca="1">IF(VLOOKUP($C60,工时汇总!$B$2:$AH$2694,33,0)&gt;15,15,IF(VLOOKUP($C60,工时汇总!$B$2:$AH$2694,33,0)&gt;10,10,IF(VLOOKUP($C60,工时汇总!$B$2:$AH$2694,33,0)&gt;=8,5,IF(VLOOKUP($C60,工时汇总!$B$2:$AH$2694,33,0)&lt;8,0))))</f>
        <v>0</v>
      </c>
    </row>
    <row r="61" customHeight="1" spans="1:35">
      <c r="A61" s="42" t="s">
        <v>526</v>
      </c>
      <c r="B61" s="15" t="s">
        <v>544</v>
      </c>
      <c r="C61" s="14" t="s">
        <v>139</v>
      </c>
      <c r="D61" s="43">
        <f ca="1" t="shared" si="5"/>
        <v>220</v>
      </c>
      <c r="E61" s="12">
        <f ca="1">IF(VLOOKUP($C61,工时汇总!$B$2:$AH$2694,3,0)&gt;15,15,IF(VLOOKUP($C61,工时汇总!$B$2:$AH$2694,3,0)&gt;10,10,IF(VLOOKUP($C61,工时汇总!$B$2:$AH$2694,3,0)&gt;=8,5,IF(VLOOKUP($C61,工时汇总!$B$2:$AH$2694,3,0)&lt;8,0))))</f>
        <v>10</v>
      </c>
      <c r="F61" s="12">
        <f ca="1">IF(VLOOKUP($C61,工时汇总!$B$2:$AH$2694,4,0)&gt;15,15,IF(VLOOKUP($C61,工时汇总!$B$2:$AH$2694,4,0)&gt;10,10,IF(VLOOKUP($C61,工时汇总!$B$2:$AH$2694,4,0)&gt;=8,5,IF(VLOOKUP($C61,工时汇总!$B$2:$AH$2694,4,0)&lt;8,0))))</f>
        <v>10</v>
      </c>
      <c r="G61" s="12">
        <f ca="1">IF(VLOOKUP($C61,工时汇总!$B$2:$AH$2694,5,0)&gt;15,15,IF(VLOOKUP($C61,工时汇总!$B$2:$AH$2694,5,0)&gt;10,10,IF(VLOOKUP($C61,工时汇总!$B$2:$AH$2694,5,0)&gt;=8,5,IF(VLOOKUP($C61,工时汇总!$B$2:$AH$2694,5,0)&lt;8,0))))</f>
        <v>10</v>
      </c>
      <c r="H61" s="12">
        <f ca="1">IF(VLOOKUP($C61,工时汇总!$B$2:$AH$2694,6,0)&gt;15,15,IF(VLOOKUP($C61,工时汇总!$B$2:$AH$2694,6,0)&gt;10,10,IF(VLOOKUP($C61,工时汇总!$B$2:$AH$2694,6,0)&gt;=8,5,IF(VLOOKUP($C61,工时汇总!$B$2:$AH$2694,6,0)&lt;8,0))))</f>
        <v>10</v>
      </c>
      <c r="I61" s="12">
        <f ca="1">IF(VLOOKUP($C61,工时汇总!$B$2:$AH$2694,7,0)&gt;15,15,IF(VLOOKUP($C61,工时汇总!$B$2:$AH$2694,7,0)&gt;10,10,IF(VLOOKUP($C61,工时汇总!$B$2:$AH$2694,7,0)&gt;=8,5,IF(VLOOKUP($C61,工时汇总!$B$2:$AH$2694,7,0)&lt;8,0))))</f>
        <v>5</v>
      </c>
      <c r="J61" s="12">
        <f ca="1">IF(VLOOKUP($C61,工时汇总!$B$2:$AH$2694,8,0)&gt;15,15,IF(VLOOKUP($C61,工时汇总!$B$2:$AH$2694,8,0)&gt;10,10,IF(VLOOKUP($C61,工时汇总!$B$2:$AH$2694,8,0)&gt;=8,5,IF(VLOOKUP($C61,工时汇总!$B$2:$AH$2694,8,0)&lt;8,0))))</f>
        <v>10</v>
      </c>
      <c r="K61" s="12">
        <f ca="1">IF(VLOOKUP($C61,工时汇总!$B$2:$AH$2694,9,0)&gt;15,15,IF(VLOOKUP($C61,工时汇总!$B$2:$AH$2694,9,0)&gt;10,10,IF(VLOOKUP($C61,工时汇总!$B$2:$AH$2694,9,0)&gt;=8,5,IF(VLOOKUP($C61,工时汇总!$B$2:$AH$2694,9,0)&lt;8,0))))</f>
        <v>5</v>
      </c>
      <c r="L61" s="12">
        <f ca="1">IF(VLOOKUP($C61,工时汇总!$B$2:$AH$2694,10,0)&gt;15,15,IF(VLOOKUP($C61,工时汇总!$B$2:$AH$2694,10,0)&gt;10,10,IF(VLOOKUP($C61,工时汇总!$B$2:$AH$2694,10,0)&gt;=8,5,IF(VLOOKUP($C61,工时汇总!$B$2:$AH$2694,10,0)&lt;8,0))))</f>
        <v>5</v>
      </c>
      <c r="M61" s="12">
        <f ca="1">IF(VLOOKUP($C61,工时汇总!$B$2:$AH$2694,11,0)&gt;15,15,IF(VLOOKUP($C61,工时汇总!$B$2:$AH$2694,11,0)&gt;10,10,IF(VLOOKUP($C61,工时汇总!$B$2:$AH$2694,11,0)&gt;=8,5,IF(VLOOKUP($C61,工时汇总!$B$2:$AH$2694,11,0)&lt;8,0))))</f>
        <v>5</v>
      </c>
      <c r="N61" s="12">
        <f ca="1">IF(VLOOKUP($C61,工时汇总!$B$2:$AH$2694,12,0)&gt;15,15,IF(VLOOKUP($C61,工时汇总!$B$2:$AH$2694,12,0)&gt;10,10,IF(VLOOKUP($C61,工时汇总!$B$2:$AH$2694,12,0)&gt;=8,5,IF(VLOOKUP($C61,工时汇总!$B$2:$AH$2694,12,0)&lt;8,0))))</f>
        <v>5</v>
      </c>
      <c r="O61" s="12">
        <f ca="1">IF(VLOOKUP($C61,工时汇总!$B$2:$AH$2694,13,0)&gt;15,15,IF(VLOOKUP($C61,工时汇总!$B$2:$AH$2694,13,0)&gt;10,10,IF(VLOOKUP($C61,工时汇总!$B$2:$AH$2694,13,0)&gt;=8,5,IF(VLOOKUP($C61,工时汇总!$B$2:$AH$2694,13,0)&lt;8,0))))</f>
        <v>10</v>
      </c>
      <c r="P61" s="12">
        <f ca="1">IF(VLOOKUP($C61,工时汇总!$B$2:$AH$2694,14,0)&gt;15,15,IF(VLOOKUP($C61,工时汇总!$B$2:$AH$2694,14,0)&gt;10,10,IF(VLOOKUP($C61,工时汇总!$B$2:$AH$2694,14,0)&gt;=8,5,IF(VLOOKUP($C61,工时汇总!$B$2:$AH$2694,14,0)&lt;8,0))))</f>
        <v>0</v>
      </c>
      <c r="Q61" s="12">
        <f ca="1">IF(VLOOKUP($C61,工时汇总!$B$2:$AH$2694,15,0)&gt;15,15,IF(VLOOKUP($C61,工时汇总!$B$2:$AH$2694,15,0)&gt;10,10,IF(VLOOKUP($C61,工时汇总!$B$2:$AH$2694,15,0)&gt;=8,5,IF(VLOOKUP($C61,工时汇总!$B$2:$AH$2694,15,0)&lt;8,0))))</f>
        <v>10</v>
      </c>
      <c r="R61" s="12">
        <f ca="1">IF(VLOOKUP($C61,工时汇总!$B$2:$AH$2694,16,0)&gt;15,15,IF(VLOOKUP($C61,工时汇总!$B$2:$AH$2694,16,0)&gt;10,10,IF(VLOOKUP($C61,工时汇总!$B$2:$AH$2694,16,0)&gt;=8,5,IF(VLOOKUP($C61,工时汇总!$B$2:$AH$2694,16,0)&lt;8,0))))</f>
        <v>10</v>
      </c>
      <c r="S61" s="12">
        <f ca="1">IF(VLOOKUP($C61,工时汇总!$B$2:$AH$2694,17,0)&gt;15,15,IF(VLOOKUP($C61,工时汇总!$B$2:$AH$2694,17,0)&gt;10,10,IF(VLOOKUP($C61,工时汇总!$B$2:$AH$2694,17,0)&gt;=8,5,IF(VLOOKUP($C61,工时汇总!$B$2:$AH$2694,17,0)&lt;8,0))))</f>
        <v>10</v>
      </c>
      <c r="T61" s="12">
        <f ca="1">IF(VLOOKUP($C61,工时汇总!$B$2:$AH$2694,18,0)&gt;15,15,IF(VLOOKUP($C61,工时汇总!$B$2:$AH$2694,18,0)&gt;10,10,IF(VLOOKUP($C61,工时汇总!$B$2:$AH$2694,18,0)&gt;=8,5,IF(VLOOKUP($C61,工时汇总!$B$2:$AH$2694,18,0)&lt;8,0))))</f>
        <v>0</v>
      </c>
      <c r="U61" s="12">
        <f ca="1">IF(VLOOKUP($C61,工时汇总!$B$2:$AH$2694,19,0)&gt;15,15,IF(VLOOKUP($C61,工时汇总!$B$2:$AH$2694,19,0)&gt;10,10,IF(VLOOKUP($C61,工时汇总!$B$2:$AH$2694,19,0)&gt;=8,5,IF(VLOOKUP($C61,工时汇总!$B$2:$AH$2694,19,0)&lt;8,0))))</f>
        <v>0</v>
      </c>
      <c r="V61" s="12">
        <f ca="1">IF(VLOOKUP($C61,工时汇总!$B$2:$AH$2694,20,0)&gt;15,15,IF(VLOOKUP($C61,工时汇总!$B$2:$AH$2694,20,0)&gt;10,10,IF(VLOOKUP($C61,工时汇总!$B$2:$AH$2694,20,0)&gt;=8,5,IF(VLOOKUP($C61,工时汇总!$B$2:$AH$2694,20,0)&lt;8,0))))</f>
        <v>0</v>
      </c>
      <c r="W61" s="12">
        <f ca="1">IF(VLOOKUP($C61,工时汇总!$B$2:$AH$2694,21,0)&gt;15,15,IF(VLOOKUP($C61,工时汇总!$B$2:$AH$2694,21,0)&gt;10,10,IF(VLOOKUP($C61,工时汇总!$B$2:$AH$2694,21,0)&gt;=8,5,IF(VLOOKUP($C61,工时汇总!$B$2:$AH$2694,21,0)&lt;8,0))))</f>
        <v>0</v>
      </c>
      <c r="X61" s="12">
        <f ca="1">IF(VLOOKUP($C61,工时汇总!$B$2:$AH$2694,22,0)&gt;15,15,IF(VLOOKUP($C61,工时汇总!$B$2:$AH$2694,22,0)&gt;10,10,IF(VLOOKUP($C61,工时汇总!$B$2:$AH$2694,22,0)&gt;=8,5,IF(VLOOKUP($C61,工时汇总!$B$2:$AH$2694,22,0)&lt;8,0))))</f>
        <v>10</v>
      </c>
      <c r="Y61" s="12">
        <f ca="1">IF(VLOOKUP($C61,工时汇总!$B$2:$AH$2694,23,0)&gt;15,15,IF(VLOOKUP($C61,工时汇总!$B$2:$AH$2694,23,0)&gt;10,10,IF(VLOOKUP($C61,工时汇总!$B$2:$AH$2694,23,0)&gt;=8,5,IF(VLOOKUP($C61,工时汇总!$B$2:$AH$2694,23,0)&lt;8,0))))</f>
        <v>10</v>
      </c>
      <c r="Z61" s="12">
        <f ca="1">IF(VLOOKUP($C61,工时汇总!$B$2:$AH$2694,24,0)&gt;15,15,IF(VLOOKUP($C61,工时汇总!$B$2:$AH$2694,24,0)&gt;10,10,IF(VLOOKUP($C61,工时汇总!$B$2:$AH$2694,24,0)&gt;=8,5,IF(VLOOKUP($C61,工时汇总!$B$2:$AH$2694,24,0)&lt;8,0))))</f>
        <v>10</v>
      </c>
      <c r="AA61" s="12">
        <f ca="1">IF(VLOOKUP($C61,工时汇总!$B$2:$AH$2694,25,0)&gt;15,15,IF(VLOOKUP($C61,工时汇总!$B$2:$AH$2694,25,0)&gt;10,10,IF(VLOOKUP($C61,工时汇总!$B$2:$AH$2694,25,0)&gt;=8,5,IF(VLOOKUP($C61,工时汇总!$B$2:$AH$2694,25,0)&lt;8,0))))</f>
        <v>10</v>
      </c>
      <c r="AB61" s="12">
        <f ca="1">IF(VLOOKUP($C61,工时汇总!$B$2:$AH$2694,26,0)&gt;15,15,IF(VLOOKUP($C61,工时汇总!$B$2:$AH$2694,26,0)&gt;10,10,IF(VLOOKUP($C61,工时汇总!$B$2:$AH$2694,26,0)&gt;=8,5,IF(VLOOKUP($C61,工时汇总!$B$2:$AH$2694,26,0)&lt;8,0))))</f>
        <v>10</v>
      </c>
      <c r="AC61" s="12">
        <f ca="1">IF(VLOOKUP($C61,工时汇总!$B$2:$AH$2694,27,0)&gt;15,15,IF(VLOOKUP($C61,工时汇总!$B$2:$AH$2694,27,0)&gt;10,10,IF(VLOOKUP($C61,工时汇总!$B$2:$AH$2694,27,0)&gt;=8,5,IF(VLOOKUP($C61,工时汇总!$B$2:$AH$2694,27,0)&lt;8,0))))</f>
        <v>10</v>
      </c>
      <c r="AD61" s="12">
        <f ca="1">IF(VLOOKUP($C61,工时汇总!$B$2:$AH$2694,28,0)&gt;15,15,IF(VLOOKUP($C61,工时汇总!$B$2:$AH$2694,28,0)&gt;10,10,IF(VLOOKUP($C61,工时汇总!$B$2:$AH$2694,28,0)&gt;=8,5,IF(VLOOKUP($C61,工时汇总!$B$2:$AH$2694,28,0)&lt;8,0))))</f>
        <v>5</v>
      </c>
      <c r="AE61" s="12">
        <f ca="1">IF(VLOOKUP($C61,工时汇总!$B$2:$AH$2694,29,0)&gt;15,15,IF(VLOOKUP($C61,工时汇总!$B$2:$AH$2694,29,0)&gt;10,10,IF(VLOOKUP($C61,工时汇总!$B$2:$AH$2694,29,0)&gt;=8,5,IF(VLOOKUP($C61,工时汇总!$B$2:$AH$2694,29,0)&lt;8,0))))</f>
        <v>10</v>
      </c>
      <c r="AF61" s="12">
        <f ca="1">IF(VLOOKUP($C61,工时汇总!$B$2:$AH$2694,30,0)&gt;15,15,IF(VLOOKUP($C61,工时汇总!$B$2:$AH$2694,30,0)&gt;10,10,IF(VLOOKUP($C61,工时汇总!$B$2:$AH$2694,30,0)&gt;=8,5,IF(VLOOKUP($C61,工时汇总!$B$2:$AH$2694,30,0)&lt;8,0))))</f>
        <v>10</v>
      </c>
      <c r="AG61" s="12">
        <f ca="1">IF(VLOOKUP($C61,工时汇总!$B$2:$AH$2694,31,0)&gt;15,15,IF(VLOOKUP($C61,工时汇总!$B$2:$AH$2694,31,0)&gt;10,10,IF(VLOOKUP($C61,工时汇总!$B$2:$AH$2694,31,0)&gt;=8,5,IF(VLOOKUP($C61,工时汇总!$B$2:$AH$2694,31,0)&lt;8,0))))</f>
        <v>10</v>
      </c>
      <c r="AH61" s="12">
        <f ca="1">IF(VLOOKUP($C61,工时汇总!$B$2:$AH$2694,32,0)&gt;15,15,IF(VLOOKUP($C61,工时汇总!$B$2:$AH$2694,32,0)&gt;10,10,IF(VLOOKUP($C61,工时汇总!$B$2:$AH$2694,32,0)&gt;=8,5,IF(VLOOKUP($C61,工时汇总!$B$2:$AH$2694,32,0)&lt;8,0))))</f>
        <v>10</v>
      </c>
      <c r="AI61" s="12">
        <f ca="1">IF(VLOOKUP($C61,工时汇总!$B$2:$AH$2694,33,0)&gt;15,15,IF(VLOOKUP($C61,工时汇总!$B$2:$AH$2694,33,0)&gt;10,10,IF(VLOOKUP($C61,工时汇总!$B$2:$AH$2694,33,0)&gt;=8,5,IF(VLOOKUP($C61,工时汇总!$B$2:$AH$2694,33,0)&lt;8,0))))</f>
        <v>0</v>
      </c>
    </row>
    <row r="62" customHeight="1" spans="1:35">
      <c r="A62" s="42" t="s">
        <v>526</v>
      </c>
      <c r="B62" s="15" t="s">
        <v>545</v>
      </c>
      <c r="C62" s="14" t="s">
        <v>141</v>
      </c>
      <c r="D62" s="43">
        <f ca="1" t="shared" si="5"/>
        <v>250</v>
      </c>
      <c r="E62" s="12">
        <f ca="1">IF(VLOOKUP($C62,工时汇总!$B$2:$AH$2694,3,0)&gt;15,15,IF(VLOOKUP($C62,工时汇总!$B$2:$AH$2694,3,0)&gt;10,10,IF(VLOOKUP($C62,工时汇总!$B$2:$AH$2694,3,0)&gt;=8,5,IF(VLOOKUP($C62,工时汇总!$B$2:$AH$2694,3,0)&lt;8,0))))</f>
        <v>10</v>
      </c>
      <c r="F62" s="12">
        <f ca="1">IF(VLOOKUP($C62,工时汇总!$B$2:$AH$2694,4,0)&gt;15,15,IF(VLOOKUP($C62,工时汇总!$B$2:$AH$2694,4,0)&gt;10,10,IF(VLOOKUP($C62,工时汇总!$B$2:$AH$2694,4,0)&gt;=8,5,IF(VLOOKUP($C62,工时汇总!$B$2:$AH$2694,4,0)&lt;8,0))))</f>
        <v>10</v>
      </c>
      <c r="G62" s="12">
        <f ca="1">IF(VLOOKUP($C62,工时汇总!$B$2:$AH$2694,5,0)&gt;15,15,IF(VLOOKUP($C62,工时汇总!$B$2:$AH$2694,5,0)&gt;10,10,IF(VLOOKUP($C62,工时汇总!$B$2:$AH$2694,5,0)&gt;=8,5,IF(VLOOKUP($C62,工时汇总!$B$2:$AH$2694,5,0)&lt;8,0))))</f>
        <v>10</v>
      </c>
      <c r="H62" s="12">
        <f ca="1">IF(VLOOKUP($C62,工时汇总!$B$2:$AH$2694,6,0)&gt;15,15,IF(VLOOKUP($C62,工时汇总!$B$2:$AH$2694,6,0)&gt;10,10,IF(VLOOKUP($C62,工时汇总!$B$2:$AH$2694,6,0)&gt;=8,5,IF(VLOOKUP($C62,工时汇总!$B$2:$AH$2694,6,0)&lt;8,0))))</f>
        <v>10</v>
      </c>
      <c r="I62" s="12">
        <f ca="1">IF(VLOOKUP($C62,工时汇总!$B$2:$AH$2694,7,0)&gt;15,15,IF(VLOOKUP($C62,工时汇总!$B$2:$AH$2694,7,0)&gt;10,10,IF(VLOOKUP($C62,工时汇总!$B$2:$AH$2694,7,0)&gt;=8,5,IF(VLOOKUP($C62,工时汇总!$B$2:$AH$2694,7,0)&lt;8,0))))</f>
        <v>5</v>
      </c>
      <c r="J62" s="12">
        <f ca="1">IF(VLOOKUP($C62,工时汇总!$B$2:$AH$2694,8,0)&gt;15,15,IF(VLOOKUP($C62,工时汇总!$B$2:$AH$2694,8,0)&gt;10,10,IF(VLOOKUP($C62,工时汇总!$B$2:$AH$2694,8,0)&gt;=8,5,IF(VLOOKUP($C62,工时汇总!$B$2:$AH$2694,8,0)&lt;8,0))))</f>
        <v>10</v>
      </c>
      <c r="K62" s="12">
        <f ca="1">IF(VLOOKUP($C62,工时汇总!$B$2:$AH$2694,9,0)&gt;15,15,IF(VLOOKUP($C62,工时汇总!$B$2:$AH$2694,9,0)&gt;10,10,IF(VLOOKUP($C62,工时汇总!$B$2:$AH$2694,9,0)&gt;=8,5,IF(VLOOKUP($C62,工时汇总!$B$2:$AH$2694,9,0)&lt;8,0))))</f>
        <v>10</v>
      </c>
      <c r="L62" s="12">
        <f ca="1">IF(VLOOKUP($C62,工时汇总!$B$2:$AH$2694,10,0)&gt;15,15,IF(VLOOKUP($C62,工时汇总!$B$2:$AH$2694,10,0)&gt;10,10,IF(VLOOKUP($C62,工时汇总!$B$2:$AH$2694,10,0)&gt;=8,5,IF(VLOOKUP($C62,工时汇总!$B$2:$AH$2694,10,0)&lt;8,0))))</f>
        <v>5</v>
      </c>
      <c r="M62" s="12">
        <f ca="1">IF(VLOOKUP($C62,工时汇总!$B$2:$AH$2694,11,0)&gt;15,15,IF(VLOOKUP($C62,工时汇总!$B$2:$AH$2694,11,0)&gt;10,10,IF(VLOOKUP($C62,工时汇总!$B$2:$AH$2694,11,0)&gt;=8,5,IF(VLOOKUP($C62,工时汇总!$B$2:$AH$2694,11,0)&lt;8,0))))</f>
        <v>5</v>
      </c>
      <c r="N62" s="12">
        <f ca="1">IF(VLOOKUP($C62,工时汇总!$B$2:$AH$2694,12,0)&gt;15,15,IF(VLOOKUP($C62,工时汇总!$B$2:$AH$2694,12,0)&gt;10,10,IF(VLOOKUP($C62,工时汇总!$B$2:$AH$2694,12,0)&gt;=8,5,IF(VLOOKUP($C62,工时汇总!$B$2:$AH$2694,12,0)&lt;8,0))))</f>
        <v>5</v>
      </c>
      <c r="O62" s="12">
        <f ca="1">IF(VLOOKUP($C62,工时汇总!$B$2:$AH$2694,13,0)&gt;15,15,IF(VLOOKUP($C62,工时汇总!$B$2:$AH$2694,13,0)&gt;10,10,IF(VLOOKUP($C62,工时汇总!$B$2:$AH$2694,13,0)&gt;=8,5,IF(VLOOKUP($C62,工时汇总!$B$2:$AH$2694,13,0)&lt;8,0))))</f>
        <v>0</v>
      </c>
      <c r="P62" s="12">
        <f ca="1">IF(VLOOKUP($C62,工时汇总!$B$2:$AH$2694,14,0)&gt;15,15,IF(VLOOKUP($C62,工时汇总!$B$2:$AH$2694,14,0)&gt;10,10,IF(VLOOKUP($C62,工时汇总!$B$2:$AH$2694,14,0)&gt;=8,5,IF(VLOOKUP($C62,工时汇总!$B$2:$AH$2694,14,0)&lt;8,0))))</f>
        <v>0</v>
      </c>
      <c r="Q62" s="12">
        <f ca="1">IF(VLOOKUP($C62,工时汇总!$B$2:$AH$2694,15,0)&gt;15,15,IF(VLOOKUP($C62,工时汇总!$B$2:$AH$2694,15,0)&gt;10,10,IF(VLOOKUP($C62,工时汇总!$B$2:$AH$2694,15,0)&gt;=8,5,IF(VLOOKUP($C62,工时汇总!$B$2:$AH$2694,15,0)&lt;8,0))))</f>
        <v>10</v>
      </c>
      <c r="R62" s="12">
        <f ca="1">IF(VLOOKUP($C62,工时汇总!$B$2:$AH$2694,16,0)&gt;15,15,IF(VLOOKUP($C62,工时汇总!$B$2:$AH$2694,16,0)&gt;10,10,IF(VLOOKUP($C62,工时汇总!$B$2:$AH$2694,16,0)&gt;=8,5,IF(VLOOKUP($C62,工时汇总!$B$2:$AH$2694,16,0)&lt;8,0))))</f>
        <v>10</v>
      </c>
      <c r="S62" s="12">
        <f ca="1">IF(VLOOKUP($C62,工时汇总!$B$2:$AH$2694,17,0)&gt;15,15,IF(VLOOKUP($C62,工时汇总!$B$2:$AH$2694,17,0)&gt;10,10,IF(VLOOKUP($C62,工时汇总!$B$2:$AH$2694,17,0)&gt;=8,5,IF(VLOOKUP($C62,工时汇总!$B$2:$AH$2694,17,0)&lt;8,0))))</f>
        <v>10</v>
      </c>
      <c r="T62" s="12">
        <f ca="1">IF(VLOOKUP($C62,工时汇总!$B$2:$AH$2694,18,0)&gt;15,15,IF(VLOOKUP($C62,工时汇总!$B$2:$AH$2694,18,0)&gt;10,10,IF(VLOOKUP($C62,工时汇总!$B$2:$AH$2694,18,0)&gt;=8,5,IF(VLOOKUP($C62,工时汇总!$B$2:$AH$2694,18,0)&lt;8,0))))</f>
        <v>10</v>
      </c>
      <c r="U62" s="12">
        <f ca="1">IF(VLOOKUP($C62,工时汇总!$B$2:$AH$2694,19,0)&gt;15,15,IF(VLOOKUP($C62,工时汇总!$B$2:$AH$2694,19,0)&gt;10,10,IF(VLOOKUP($C62,工时汇总!$B$2:$AH$2694,19,0)&gt;=8,5,IF(VLOOKUP($C62,工时汇总!$B$2:$AH$2694,19,0)&lt;8,0))))</f>
        <v>10</v>
      </c>
      <c r="V62" s="12">
        <f ca="1">IF(VLOOKUP($C62,工时汇总!$B$2:$AH$2694,20,0)&gt;15,15,IF(VLOOKUP($C62,工时汇总!$B$2:$AH$2694,20,0)&gt;10,10,IF(VLOOKUP($C62,工时汇总!$B$2:$AH$2694,20,0)&gt;=8,5,IF(VLOOKUP($C62,工时汇总!$B$2:$AH$2694,20,0)&lt;8,0))))</f>
        <v>10</v>
      </c>
      <c r="W62" s="12">
        <f ca="1">IF(VLOOKUP($C62,工时汇总!$B$2:$AH$2694,21,0)&gt;15,15,IF(VLOOKUP($C62,工时汇总!$B$2:$AH$2694,21,0)&gt;10,10,IF(VLOOKUP($C62,工时汇总!$B$2:$AH$2694,21,0)&gt;=8,5,IF(VLOOKUP($C62,工时汇总!$B$2:$AH$2694,21,0)&lt;8,0))))</f>
        <v>0</v>
      </c>
      <c r="X62" s="12">
        <f ca="1">IF(VLOOKUP($C62,工时汇总!$B$2:$AH$2694,22,0)&gt;15,15,IF(VLOOKUP($C62,工时汇总!$B$2:$AH$2694,22,0)&gt;10,10,IF(VLOOKUP($C62,工时汇总!$B$2:$AH$2694,22,0)&gt;=8,5,IF(VLOOKUP($C62,工时汇总!$B$2:$AH$2694,22,0)&lt;8,0))))</f>
        <v>10</v>
      </c>
      <c r="Y62" s="12">
        <f ca="1">IF(VLOOKUP($C62,工时汇总!$B$2:$AH$2694,23,0)&gt;15,15,IF(VLOOKUP($C62,工时汇总!$B$2:$AH$2694,23,0)&gt;10,10,IF(VLOOKUP($C62,工时汇总!$B$2:$AH$2694,23,0)&gt;=8,5,IF(VLOOKUP($C62,工时汇总!$B$2:$AH$2694,23,0)&lt;8,0))))</f>
        <v>10</v>
      </c>
      <c r="Z62" s="12">
        <f ca="1">IF(VLOOKUP($C62,工时汇总!$B$2:$AH$2694,24,0)&gt;15,15,IF(VLOOKUP($C62,工时汇总!$B$2:$AH$2694,24,0)&gt;10,10,IF(VLOOKUP($C62,工时汇总!$B$2:$AH$2694,24,0)&gt;=8,5,IF(VLOOKUP($C62,工时汇总!$B$2:$AH$2694,24,0)&lt;8,0))))</f>
        <v>10</v>
      </c>
      <c r="AA62" s="12">
        <f ca="1">IF(VLOOKUP($C62,工时汇总!$B$2:$AH$2694,25,0)&gt;15,15,IF(VLOOKUP($C62,工时汇总!$B$2:$AH$2694,25,0)&gt;10,10,IF(VLOOKUP($C62,工时汇总!$B$2:$AH$2694,25,0)&gt;=8,5,IF(VLOOKUP($C62,工时汇总!$B$2:$AH$2694,25,0)&lt;8,0))))</f>
        <v>15</v>
      </c>
      <c r="AB62" s="12">
        <f ca="1">IF(VLOOKUP($C62,工时汇总!$B$2:$AH$2694,26,0)&gt;15,15,IF(VLOOKUP($C62,工时汇总!$B$2:$AH$2694,26,0)&gt;10,10,IF(VLOOKUP($C62,工时汇总!$B$2:$AH$2694,26,0)&gt;=8,5,IF(VLOOKUP($C62,工时汇总!$B$2:$AH$2694,26,0)&lt;8,0))))</f>
        <v>10</v>
      </c>
      <c r="AC62" s="12">
        <f ca="1">IF(VLOOKUP($C62,工时汇总!$B$2:$AH$2694,27,0)&gt;15,15,IF(VLOOKUP($C62,工时汇总!$B$2:$AH$2694,27,0)&gt;10,10,IF(VLOOKUP($C62,工时汇总!$B$2:$AH$2694,27,0)&gt;=8,5,IF(VLOOKUP($C62,工时汇总!$B$2:$AH$2694,27,0)&lt;8,0))))</f>
        <v>10</v>
      </c>
      <c r="AD62" s="12">
        <f ca="1">IF(VLOOKUP($C62,工时汇总!$B$2:$AH$2694,28,0)&gt;15,15,IF(VLOOKUP($C62,工时汇总!$B$2:$AH$2694,28,0)&gt;10,10,IF(VLOOKUP($C62,工时汇总!$B$2:$AH$2694,28,0)&gt;=8,5,IF(VLOOKUP($C62,工时汇总!$B$2:$AH$2694,28,0)&lt;8,0))))</f>
        <v>5</v>
      </c>
      <c r="AE62" s="12">
        <f ca="1">IF(VLOOKUP($C62,工时汇总!$B$2:$AH$2694,29,0)&gt;15,15,IF(VLOOKUP($C62,工时汇总!$B$2:$AH$2694,29,0)&gt;10,10,IF(VLOOKUP($C62,工时汇总!$B$2:$AH$2694,29,0)&gt;=8,5,IF(VLOOKUP($C62,工时汇总!$B$2:$AH$2694,29,0)&lt;8,0))))</f>
        <v>10</v>
      </c>
      <c r="AF62" s="12">
        <f ca="1">IF(VLOOKUP($C62,工时汇总!$B$2:$AH$2694,30,0)&gt;15,15,IF(VLOOKUP($C62,工时汇总!$B$2:$AH$2694,30,0)&gt;10,10,IF(VLOOKUP($C62,工时汇总!$B$2:$AH$2694,30,0)&gt;=8,5,IF(VLOOKUP($C62,工时汇总!$B$2:$AH$2694,30,0)&lt;8,0))))</f>
        <v>10</v>
      </c>
      <c r="AG62" s="12">
        <f ca="1">IF(VLOOKUP($C62,工时汇总!$B$2:$AH$2694,31,0)&gt;15,15,IF(VLOOKUP($C62,工时汇总!$B$2:$AH$2694,31,0)&gt;10,10,IF(VLOOKUP($C62,工时汇总!$B$2:$AH$2694,31,0)&gt;=8,5,IF(VLOOKUP($C62,工时汇总!$B$2:$AH$2694,31,0)&lt;8,0))))</f>
        <v>10</v>
      </c>
      <c r="AH62" s="12">
        <f ca="1">IF(VLOOKUP($C62,工时汇总!$B$2:$AH$2694,32,0)&gt;15,15,IF(VLOOKUP($C62,工时汇总!$B$2:$AH$2694,32,0)&gt;10,10,IF(VLOOKUP($C62,工时汇总!$B$2:$AH$2694,32,0)&gt;=8,5,IF(VLOOKUP($C62,工时汇总!$B$2:$AH$2694,32,0)&lt;8,0))))</f>
        <v>10</v>
      </c>
      <c r="AI62" s="12">
        <f ca="1">IF(VLOOKUP($C62,工时汇总!$B$2:$AH$2694,33,0)&gt;15,15,IF(VLOOKUP($C62,工时汇总!$B$2:$AH$2694,33,0)&gt;10,10,IF(VLOOKUP($C62,工时汇总!$B$2:$AH$2694,33,0)&gt;=8,5,IF(VLOOKUP($C62,工时汇总!$B$2:$AH$2694,33,0)&lt;8,0))))</f>
        <v>0</v>
      </c>
    </row>
    <row r="63" customHeight="1" spans="1:35">
      <c r="A63" s="42" t="s">
        <v>526</v>
      </c>
      <c r="B63" s="15" t="s">
        <v>546</v>
      </c>
      <c r="C63" s="25" t="s">
        <v>143</v>
      </c>
      <c r="D63" s="43">
        <f ca="1" t="shared" si="5"/>
        <v>210</v>
      </c>
      <c r="E63" s="12">
        <f ca="1">IF(VLOOKUP($C63,工时汇总!$B$2:$AH$2694,3,0)&gt;15,15,IF(VLOOKUP($C63,工时汇总!$B$2:$AH$2694,3,0)&gt;10,10,IF(VLOOKUP($C63,工时汇总!$B$2:$AH$2694,3,0)&gt;=8,5,IF(VLOOKUP($C63,工时汇总!$B$2:$AH$2694,3,0)&lt;8,0))))</f>
        <v>10</v>
      </c>
      <c r="F63" s="12">
        <f ca="1">IF(VLOOKUP($C63,工时汇总!$B$2:$AH$2694,4,0)&gt;15,15,IF(VLOOKUP($C63,工时汇总!$B$2:$AH$2694,4,0)&gt;10,10,IF(VLOOKUP($C63,工时汇总!$B$2:$AH$2694,4,0)&gt;=8,5,IF(VLOOKUP($C63,工时汇总!$B$2:$AH$2694,4,0)&lt;8,0))))</f>
        <v>10</v>
      </c>
      <c r="G63" s="12">
        <f ca="1">IF(VLOOKUP($C63,工时汇总!$B$2:$AH$2694,5,0)&gt;15,15,IF(VLOOKUP($C63,工时汇总!$B$2:$AH$2694,5,0)&gt;10,10,IF(VLOOKUP($C63,工时汇总!$B$2:$AH$2694,5,0)&gt;=8,5,IF(VLOOKUP($C63,工时汇总!$B$2:$AH$2694,5,0)&lt;8,0))))</f>
        <v>10</v>
      </c>
      <c r="H63" s="12">
        <f ca="1">IF(VLOOKUP($C63,工时汇总!$B$2:$AH$2694,6,0)&gt;15,15,IF(VLOOKUP($C63,工时汇总!$B$2:$AH$2694,6,0)&gt;10,10,IF(VLOOKUP($C63,工时汇总!$B$2:$AH$2694,6,0)&gt;=8,5,IF(VLOOKUP($C63,工时汇总!$B$2:$AH$2694,6,0)&lt;8,0))))</f>
        <v>10</v>
      </c>
      <c r="I63" s="12">
        <f ca="1">IF(VLOOKUP($C63,工时汇总!$B$2:$AH$2694,7,0)&gt;15,15,IF(VLOOKUP($C63,工时汇总!$B$2:$AH$2694,7,0)&gt;10,10,IF(VLOOKUP($C63,工时汇总!$B$2:$AH$2694,7,0)&gt;=8,5,IF(VLOOKUP($C63,工时汇总!$B$2:$AH$2694,7,0)&lt;8,0))))</f>
        <v>5</v>
      </c>
      <c r="J63" s="12">
        <f ca="1">IF(VLOOKUP($C63,工时汇总!$B$2:$AH$2694,8,0)&gt;15,15,IF(VLOOKUP($C63,工时汇总!$B$2:$AH$2694,8,0)&gt;10,10,IF(VLOOKUP($C63,工时汇总!$B$2:$AH$2694,8,0)&gt;=8,5,IF(VLOOKUP($C63,工时汇总!$B$2:$AH$2694,8,0)&lt;8,0))))</f>
        <v>10</v>
      </c>
      <c r="K63" s="12">
        <f ca="1">IF(VLOOKUP($C63,工时汇总!$B$2:$AH$2694,9,0)&gt;15,15,IF(VLOOKUP($C63,工时汇总!$B$2:$AH$2694,9,0)&gt;10,10,IF(VLOOKUP($C63,工时汇总!$B$2:$AH$2694,9,0)&gt;=8,5,IF(VLOOKUP($C63,工时汇总!$B$2:$AH$2694,9,0)&lt;8,0))))</f>
        <v>5</v>
      </c>
      <c r="L63" s="12">
        <f ca="1">IF(VLOOKUP($C63,工时汇总!$B$2:$AH$2694,10,0)&gt;15,15,IF(VLOOKUP($C63,工时汇总!$B$2:$AH$2694,10,0)&gt;10,10,IF(VLOOKUP($C63,工时汇总!$B$2:$AH$2694,10,0)&gt;=8,5,IF(VLOOKUP($C63,工时汇总!$B$2:$AH$2694,10,0)&lt;8,0))))</f>
        <v>5</v>
      </c>
      <c r="M63" s="12">
        <f ca="1">IF(VLOOKUP($C63,工时汇总!$B$2:$AH$2694,11,0)&gt;15,15,IF(VLOOKUP($C63,工时汇总!$B$2:$AH$2694,11,0)&gt;10,10,IF(VLOOKUP($C63,工时汇总!$B$2:$AH$2694,11,0)&gt;=8,5,IF(VLOOKUP($C63,工时汇总!$B$2:$AH$2694,11,0)&lt;8,0))))</f>
        <v>5</v>
      </c>
      <c r="N63" s="12">
        <f ca="1">IF(VLOOKUP($C63,工时汇总!$B$2:$AH$2694,12,0)&gt;15,15,IF(VLOOKUP($C63,工时汇总!$B$2:$AH$2694,12,0)&gt;10,10,IF(VLOOKUP($C63,工时汇总!$B$2:$AH$2694,12,0)&gt;=8,5,IF(VLOOKUP($C63,工时汇总!$B$2:$AH$2694,12,0)&lt;8,0))))</f>
        <v>5</v>
      </c>
      <c r="O63" s="12">
        <f ca="1">IF(VLOOKUP($C63,工时汇总!$B$2:$AH$2694,13,0)&gt;15,15,IF(VLOOKUP($C63,工时汇总!$B$2:$AH$2694,13,0)&gt;10,10,IF(VLOOKUP($C63,工时汇总!$B$2:$AH$2694,13,0)&gt;=8,5,IF(VLOOKUP($C63,工时汇总!$B$2:$AH$2694,13,0)&lt;8,0))))</f>
        <v>10</v>
      </c>
      <c r="P63" s="12">
        <f ca="1">IF(VLOOKUP($C63,工时汇总!$B$2:$AH$2694,14,0)&gt;15,15,IF(VLOOKUP($C63,工时汇总!$B$2:$AH$2694,14,0)&gt;10,10,IF(VLOOKUP($C63,工时汇总!$B$2:$AH$2694,14,0)&gt;=8,5,IF(VLOOKUP($C63,工时汇总!$B$2:$AH$2694,14,0)&lt;8,0))))</f>
        <v>0</v>
      </c>
      <c r="Q63" s="12">
        <f ca="1">IF(VLOOKUP($C63,工时汇总!$B$2:$AH$2694,15,0)&gt;15,15,IF(VLOOKUP($C63,工时汇总!$B$2:$AH$2694,15,0)&gt;10,10,IF(VLOOKUP($C63,工时汇总!$B$2:$AH$2694,15,0)&gt;=8,5,IF(VLOOKUP($C63,工时汇总!$B$2:$AH$2694,15,0)&lt;8,0))))</f>
        <v>10</v>
      </c>
      <c r="R63" s="12">
        <f ca="1">IF(VLOOKUP($C63,工时汇总!$B$2:$AH$2694,16,0)&gt;15,15,IF(VLOOKUP($C63,工时汇总!$B$2:$AH$2694,16,0)&gt;10,10,IF(VLOOKUP($C63,工时汇总!$B$2:$AH$2694,16,0)&gt;=8,5,IF(VLOOKUP($C63,工时汇总!$B$2:$AH$2694,16,0)&lt;8,0))))</f>
        <v>10</v>
      </c>
      <c r="S63" s="12">
        <f ca="1">IF(VLOOKUP($C63,工时汇总!$B$2:$AH$2694,17,0)&gt;15,15,IF(VLOOKUP($C63,工时汇总!$B$2:$AH$2694,17,0)&gt;10,10,IF(VLOOKUP($C63,工时汇总!$B$2:$AH$2694,17,0)&gt;=8,5,IF(VLOOKUP($C63,工时汇总!$B$2:$AH$2694,17,0)&lt;8,0))))</f>
        <v>5</v>
      </c>
      <c r="T63" s="12">
        <f ca="1">IF(VLOOKUP($C63,工时汇总!$B$2:$AH$2694,18,0)&gt;15,15,IF(VLOOKUP($C63,工时汇总!$B$2:$AH$2694,18,0)&gt;10,10,IF(VLOOKUP($C63,工时汇总!$B$2:$AH$2694,18,0)&gt;=8,5,IF(VLOOKUP($C63,工时汇总!$B$2:$AH$2694,18,0)&lt;8,0))))</f>
        <v>10</v>
      </c>
      <c r="U63" s="12">
        <f ca="1">IF(VLOOKUP($C63,工时汇总!$B$2:$AH$2694,19,0)&gt;15,15,IF(VLOOKUP($C63,工时汇总!$B$2:$AH$2694,19,0)&gt;10,10,IF(VLOOKUP($C63,工时汇总!$B$2:$AH$2694,19,0)&gt;=8,5,IF(VLOOKUP($C63,工时汇总!$B$2:$AH$2694,19,0)&lt;8,0))))</f>
        <v>10</v>
      </c>
      <c r="V63" s="12">
        <f ca="1">IF(VLOOKUP($C63,工时汇总!$B$2:$AH$2694,20,0)&gt;15,15,IF(VLOOKUP($C63,工时汇总!$B$2:$AH$2694,20,0)&gt;10,10,IF(VLOOKUP($C63,工时汇总!$B$2:$AH$2694,20,0)&gt;=8,5,IF(VLOOKUP($C63,工时汇总!$B$2:$AH$2694,20,0)&lt;8,0))))</f>
        <v>10</v>
      </c>
      <c r="W63" s="12">
        <f ca="1">IF(VLOOKUP($C63,工时汇总!$B$2:$AH$2694,21,0)&gt;15,15,IF(VLOOKUP($C63,工时汇总!$B$2:$AH$2694,21,0)&gt;10,10,IF(VLOOKUP($C63,工时汇总!$B$2:$AH$2694,21,0)&gt;=8,5,IF(VLOOKUP($C63,工时汇总!$B$2:$AH$2694,21,0)&lt;8,0))))</f>
        <v>0</v>
      </c>
      <c r="X63" s="12">
        <f ca="1">IF(VLOOKUP($C63,工时汇总!$B$2:$AH$2694,22,0)&gt;15,15,IF(VLOOKUP($C63,工时汇总!$B$2:$AH$2694,22,0)&gt;10,10,IF(VLOOKUP($C63,工时汇总!$B$2:$AH$2694,22,0)&gt;=8,5,IF(VLOOKUP($C63,工时汇总!$B$2:$AH$2694,22,0)&lt;8,0))))</f>
        <v>10</v>
      </c>
      <c r="Y63" s="12">
        <f ca="1">IF(VLOOKUP($C63,工时汇总!$B$2:$AH$2694,23,0)&gt;15,15,IF(VLOOKUP($C63,工时汇总!$B$2:$AH$2694,23,0)&gt;10,10,IF(VLOOKUP($C63,工时汇总!$B$2:$AH$2694,23,0)&gt;=8,5,IF(VLOOKUP($C63,工时汇总!$B$2:$AH$2694,23,0)&lt;8,0))))</f>
        <v>10</v>
      </c>
      <c r="Z63" s="12">
        <f ca="1">IF(VLOOKUP($C63,工时汇总!$B$2:$AH$2694,24,0)&gt;15,15,IF(VLOOKUP($C63,工时汇总!$B$2:$AH$2694,24,0)&gt;10,10,IF(VLOOKUP($C63,工时汇总!$B$2:$AH$2694,24,0)&gt;=8,5,IF(VLOOKUP($C63,工时汇总!$B$2:$AH$2694,24,0)&lt;8,0))))</f>
        <v>5</v>
      </c>
      <c r="AA63" s="12">
        <f ca="1">IF(VLOOKUP($C63,工时汇总!$B$2:$AH$2694,25,0)&gt;15,15,IF(VLOOKUP($C63,工时汇总!$B$2:$AH$2694,25,0)&gt;10,10,IF(VLOOKUP($C63,工时汇总!$B$2:$AH$2694,25,0)&gt;=8,5,IF(VLOOKUP($C63,工时汇总!$B$2:$AH$2694,25,0)&lt;8,0))))</f>
        <v>10</v>
      </c>
      <c r="AB63" s="12">
        <f ca="1">IF(VLOOKUP($C63,工时汇总!$B$2:$AH$2694,26,0)&gt;15,15,IF(VLOOKUP($C63,工时汇总!$B$2:$AH$2694,26,0)&gt;10,10,IF(VLOOKUP($C63,工时汇总!$B$2:$AH$2694,26,0)&gt;=8,5,IF(VLOOKUP($C63,工时汇总!$B$2:$AH$2694,26,0)&lt;8,0))))</f>
        <v>10</v>
      </c>
      <c r="AC63" s="12">
        <f ca="1">IF(VLOOKUP($C63,工时汇总!$B$2:$AH$2694,27,0)&gt;15,15,IF(VLOOKUP($C63,工时汇总!$B$2:$AH$2694,27,0)&gt;10,10,IF(VLOOKUP($C63,工时汇总!$B$2:$AH$2694,27,0)&gt;=8,5,IF(VLOOKUP($C63,工时汇总!$B$2:$AH$2694,27,0)&lt;8,0))))</f>
        <v>5</v>
      </c>
      <c r="AD63" s="12">
        <f ca="1">IF(VLOOKUP($C63,工时汇总!$B$2:$AH$2694,28,0)&gt;15,15,IF(VLOOKUP($C63,工时汇总!$B$2:$AH$2694,28,0)&gt;10,10,IF(VLOOKUP($C63,工时汇总!$B$2:$AH$2694,28,0)&gt;=8,5,IF(VLOOKUP($C63,工时汇总!$B$2:$AH$2694,28,0)&lt;8,0))))</f>
        <v>0</v>
      </c>
      <c r="AE63" s="12">
        <f ca="1">IF(VLOOKUP($C63,工时汇总!$B$2:$AH$2694,29,0)&gt;15,15,IF(VLOOKUP($C63,工时汇总!$B$2:$AH$2694,29,0)&gt;10,10,IF(VLOOKUP($C63,工时汇总!$B$2:$AH$2694,29,0)&gt;=8,5,IF(VLOOKUP($C63,工时汇总!$B$2:$AH$2694,29,0)&lt;8,0))))</f>
        <v>5</v>
      </c>
      <c r="AF63" s="12">
        <f ca="1">IF(VLOOKUP($C63,工时汇总!$B$2:$AH$2694,30,0)&gt;15,15,IF(VLOOKUP($C63,工时汇总!$B$2:$AH$2694,30,0)&gt;10,10,IF(VLOOKUP($C63,工时汇总!$B$2:$AH$2694,30,0)&gt;=8,5,IF(VLOOKUP($C63,工时汇总!$B$2:$AH$2694,30,0)&lt;8,0))))</f>
        <v>5</v>
      </c>
      <c r="AG63" s="12">
        <f ca="1">IF(VLOOKUP($C63,工时汇总!$B$2:$AH$2694,31,0)&gt;15,15,IF(VLOOKUP($C63,工时汇总!$B$2:$AH$2694,31,0)&gt;10,10,IF(VLOOKUP($C63,工时汇总!$B$2:$AH$2694,31,0)&gt;=8,5,IF(VLOOKUP($C63,工时汇总!$B$2:$AH$2694,31,0)&lt;8,0))))</f>
        <v>5</v>
      </c>
      <c r="AH63" s="12">
        <f ca="1">IF(VLOOKUP($C63,工时汇总!$B$2:$AH$2694,32,0)&gt;15,15,IF(VLOOKUP($C63,工时汇总!$B$2:$AH$2694,32,0)&gt;10,10,IF(VLOOKUP($C63,工时汇总!$B$2:$AH$2694,32,0)&gt;=8,5,IF(VLOOKUP($C63,工时汇总!$B$2:$AH$2694,32,0)&lt;8,0))))</f>
        <v>5</v>
      </c>
      <c r="AI63" s="12">
        <f ca="1">IF(VLOOKUP($C63,工时汇总!$B$2:$AH$2694,33,0)&gt;15,15,IF(VLOOKUP($C63,工时汇总!$B$2:$AH$2694,33,0)&gt;10,10,IF(VLOOKUP($C63,工时汇总!$B$2:$AH$2694,33,0)&gt;=8,5,IF(VLOOKUP($C63,工时汇总!$B$2:$AH$2694,33,0)&lt;8,0))))</f>
        <v>0</v>
      </c>
    </row>
    <row r="64" customHeight="1" spans="1:35">
      <c r="A64" s="42" t="s">
        <v>526</v>
      </c>
      <c r="B64" s="15" t="s">
        <v>547</v>
      </c>
      <c r="C64" s="14" t="s">
        <v>145</v>
      </c>
      <c r="D64" s="43">
        <f ca="1" t="shared" si="5"/>
        <v>255</v>
      </c>
      <c r="E64" s="12">
        <f ca="1">IF(VLOOKUP($C64,工时汇总!$B$2:$AH$2694,3,0)&gt;15,15,IF(VLOOKUP($C64,工时汇总!$B$2:$AH$2694,3,0)&gt;10,10,IF(VLOOKUP($C64,工时汇总!$B$2:$AH$2694,3,0)&gt;=8,5,IF(VLOOKUP($C64,工时汇总!$B$2:$AH$2694,3,0)&lt;8,0))))</f>
        <v>10</v>
      </c>
      <c r="F64" s="12">
        <f ca="1">IF(VLOOKUP($C64,工时汇总!$B$2:$AH$2694,4,0)&gt;15,15,IF(VLOOKUP($C64,工时汇总!$B$2:$AH$2694,4,0)&gt;10,10,IF(VLOOKUP($C64,工时汇总!$B$2:$AH$2694,4,0)&gt;=8,5,IF(VLOOKUP($C64,工时汇总!$B$2:$AH$2694,4,0)&lt;8,0))))</f>
        <v>10</v>
      </c>
      <c r="G64" s="12">
        <f ca="1">IF(VLOOKUP($C64,工时汇总!$B$2:$AH$2694,5,0)&gt;15,15,IF(VLOOKUP($C64,工时汇总!$B$2:$AH$2694,5,0)&gt;10,10,IF(VLOOKUP($C64,工时汇总!$B$2:$AH$2694,5,0)&gt;=8,5,IF(VLOOKUP($C64,工时汇总!$B$2:$AH$2694,5,0)&lt;8,0))))</f>
        <v>10</v>
      </c>
      <c r="H64" s="12">
        <f ca="1">IF(VLOOKUP($C64,工时汇总!$B$2:$AH$2694,6,0)&gt;15,15,IF(VLOOKUP($C64,工时汇总!$B$2:$AH$2694,6,0)&gt;10,10,IF(VLOOKUP($C64,工时汇总!$B$2:$AH$2694,6,0)&gt;=8,5,IF(VLOOKUP($C64,工时汇总!$B$2:$AH$2694,6,0)&lt;8,0))))</f>
        <v>10</v>
      </c>
      <c r="I64" s="12">
        <f ca="1">IF(VLOOKUP($C64,工时汇总!$B$2:$AH$2694,7,0)&gt;15,15,IF(VLOOKUP($C64,工时汇总!$B$2:$AH$2694,7,0)&gt;10,10,IF(VLOOKUP($C64,工时汇总!$B$2:$AH$2694,7,0)&gt;=8,5,IF(VLOOKUP($C64,工时汇总!$B$2:$AH$2694,7,0)&lt;8,0))))</f>
        <v>5</v>
      </c>
      <c r="J64" s="12">
        <f ca="1">IF(VLOOKUP($C64,工时汇总!$B$2:$AH$2694,8,0)&gt;15,15,IF(VLOOKUP($C64,工时汇总!$B$2:$AH$2694,8,0)&gt;10,10,IF(VLOOKUP($C64,工时汇总!$B$2:$AH$2694,8,0)&gt;=8,5,IF(VLOOKUP($C64,工时汇总!$B$2:$AH$2694,8,0)&lt;8,0))))</f>
        <v>10</v>
      </c>
      <c r="K64" s="12">
        <f ca="1">IF(VLOOKUP($C64,工时汇总!$B$2:$AH$2694,9,0)&gt;15,15,IF(VLOOKUP($C64,工时汇总!$B$2:$AH$2694,9,0)&gt;10,10,IF(VLOOKUP($C64,工时汇总!$B$2:$AH$2694,9,0)&gt;=8,5,IF(VLOOKUP($C64,工时汇总!$B$2:$AH$2694,9,0)&lt;8,0))))</f>
        <v>5</v>
      </c>
      <c r="L64" s="12">
        <f ca="1">IF(VLOOKUP($C64,工时汇总!$B$2:$AH$2694,10,0)&gt;15,15,IF(VLOOKUP($C64,工时汇总!$B$2:$AH$2694,10,0)&gt;10,10,IF(VLOOKUP($C64,工时汇总!$B$2:$AH$2694,10,0)&gt;=8,5,IF(VLOOKUP($C64,工时汇总!$B$2:$AH$2694,10,0)&lt;8,0))))</f>
        <v>5</v>
      </c>
      <c r="M64" s="12">
        <f ca="1">IF(VLOOKUP($C64,工时汇总!$B$2:$AH$2694,11,0)&gt;15,15,IF(VLOOKUP($C64,工时汇总!$B$2:$AH$2694,11,0)&gt;10,10,IF(VLOOKUP($C64,工时汇总!$B$2:$AH$2694,11,0)&gt;=8,5,IF(VLOOKUP($C64,工时汇总!$B$2:$AH$2694,11,0)&lt;8,0))))</f>
        <v>5</v>
      </c>
      <c r="N64" s="12">
        <f ca="1">IF(VLOOKUP($C64,工时汇总!$B$2:$AH$2694,12,0)&gt;15,15,IF(VLOOKUP($C64,工时汇总!$B$2:$AH$2694,12,0)&gt;10,10,IF(VLOOKUP($C64,工时汇总!$B$2:$AH$2694,12,0)&gt;=8,5,IF(VLOOKUP($C64,工时汇总!$B$2:$AH$2694,12,0)&lt;8,0))))</f>
        <v>5</v>
      </c>
      <c r="O64" s="12">
        <f ca="1">IF(VLOOKUP($C64,工时汇总!$B$2:$AH$2694,13,0)&gt;15,15,IF(VLOOKUP($C64,工时汇总!$B$2:$AH$2694,13,0)&gt;10,10,IF(VLOOKUP($C64,工时汇总!$B$2:$AH$2694,13,0)&gt;=8,5,IF(VLOOKUP($C64,工时汇总!$B$2:$AH$2694,13,0)&lt;8,0))))</f>
        <v>10</v>
      </c>
      <c r="P64" s="12">
        <f ca="1">IF(VLOOKUP($C64,工时汇总!$B$2:$AH$2694,14,0)&gt;15,15,IF(VLOOKUP($C64,工时汇总!$B$2:$AH$2694,14,0)&gt;10,10,IF(VLOOKUP($C64,工时汇总!$B$2:$AH$2694,14,0)&gt;=8,5,IF(VLOOKUP($C64,工时汇总!$B$2:$AH$2694,14,0)&lt;8,0))))</f>
        <v>0</v>
      </c>
      <c r="Q64" s="12">
        <f ca="1">IF(VLOOKUP($C64,工时汇总!$B$2:$AH$2694,15,0)&gt;15,15,IF(VLOOKUP($C64,工时汇总!$B$2:$AH$2694,15,0)&gt;10,10,IF(VLOOKUP($C64,工时汇总!$B$2:$AH$2694,15,0)&gt;=8,5,IF(VLOOKUP($C64,工时汇总!$B$2:$AH$2694,15,0)&lt;8,0))))</f>
        <v>10</v>
      </c>
      <c r="R64" s="12">
        <f ca="1">IF(VLOOKUP($C64,工时汇总!$B$2:$AH$2694,16,0)&gt;15,15,IF(VLOOKUP($C64,工时汇总!$B$2:$AH$2694,16,0)&gt;10,10,IF(VLOOKUP($C64,工时汇总!$B$2:$AH$2694,16,0)&gt;=8,5,IF(VLOOKUP($C64,工时汇总!$B$2:$AH$2694,16,0)&lt;8,0))))</f>
        <v>10</v>
      </c>
      <c r="S64" s="12">
        <f ca="1">IF(VLOOKUP($C64,工时汇总!$B$2:$AH$2694,17,0)&gt;15,15,IF(VLOOKUP($C64,工时汇总!$B$2:$AH$2694,17,0)&gt;10,10,IF(VLOOKUP($C64,工时汇总!$B$2:$AH$2694,17,0)&gt;=8,5,IF(VLOOKUP($C64,工时汇总!$B$2:$AH$2694,17,0)&lt;8,0))))</f>
        <v>10</v>
      </c>
      <c r="T64" s="12">
        <f ca="1">IF(VLOOKUP($C64,工时汇总!$B$2:$AH$2694,18,0)&gt;15,15,IF(VLOOKUP($C64,工时汇总!$B$2:$AH$2694,18,0)&gt;10,10,IF(VLOOKUP($C64,工时汇总!$B$2:$AH$2694,18,0)&gt;=8,5,IF(VLOOKUP($C64,工时汇总!$B$2:$AH$2694,18,0)&lt;8,0))))</f>
        <v>10</v>
      </c>
      <c r="U64" s="12">
        <f ca="1">IF(VLOOKUP($C64,工时汇总!$B$2:$AH$2694,19,0)&gt;15,15,IF(VLOOKUP($C64,工时汇总!$B$2:$AH$2694,19,0)&gt;10,10,IF(VLOOKUP($C64,工时汇总!$B$2:$AH$2694,19,0)&gt;=8,5,IF(VLOOKUP($C64,工时汇总!$B$2:$AH$2694,19,0)&lt;8,0))))</f>
        <v>10</v>
      </c>
      <c r="V64" s="12">
        <f ca="1">IF(VLOOKUP($C64,工时汇总!$B$2:$AH$2694,20,0)&gt;15,15,IF(VLOOKUP($C64,工时汇总!$B$2:$AH$2694,20,0)&gt;10,10,IF(VLOOKUP($C64,工时汇总!$B$2:$AH$2694,20,0)&gt;=8,5,IF(VLOOKUP($C64,工时汇总!$B$2:$AH$2694,20,0)&lt;8,0))))</f>
        <v>10</v>
      </c>
      <c r="W64" s="12">
        <f ca="1">IF(VLOOKUP($C64,工时汇总!$B$2:$AH$2694,21,0)&gt;15,15,IF(VLOOKUP($C64,工时汇总!$B$2:$AH$2694,21,0)&gt;10,10,IF(VLOOKUP($C64,工时汇总!$B$2:$AH$2694,21,0)&gt;=8,5,IF(VLOOKUP($C64,工时汇总!$B$2:$AH$2694,21,0)&lt;8,0))))</f>
        <v>5</v>
      </c>
      <c r="X64" s="12">
        <f ca="1">IF(VLOOKUP($C64,工时汇总!$B$2:$AH$2694,22,0)&gt;15,15,IF(VLOOKUP($C64,工时汇总!$B$2:$AH$2694,22,0)&gt;10,10,IF(VLOOKUP($C64,工时汇总!$B$2:$AH$2694,22,0)&gt;=8,5,IF(VLOOKUP($C64,工时汇总!$B$2:$AH$2694,22,0)&lt;8,0))))</f>
        <v>10</v>
      </c>
      <c r="Y64" s="12">
        <f ca="1">IF(VLOOKUP($C64,工时汇总!$B$2:$AH$2694,23,0)&gt;15,15,IF(VLOOKUP($C64,工时汇总!$B$2:$AH$2694,23,0)&gt;10,10,IF(VLOOKUP($C64,工时汇总!$B$2:$AH$2694,23,0)&gt;=8,5,IF(VLOOKUP($C64,工时汇总!$B$2:$AH$2694,23,0)&lt;8,0))))</f>
        <v>10</v>
      </c>
      <c r="Z64" s="12">
        <f ca="1">IF(VLOOKUP($C64,工时汇总!$B$2:$AH$2694,24,0)&gt;15,15,IF(VLOOKUP($C64,工时汇总!$B$2:$AH$2694,24,0)&gt;10,10,IF(VLOOKUP($C64,工时汇总!$B$2:$AH$2694,24,0)&gt;=8,5,IF(VLOOKUP($C64,工时汇总!$B$2:$AH$2694,24,0)&lt;8,0))))</f>
        <v>10</v>
      </c>
      <c r="AA64" s="12">
        <f ca="1">IF(VLOOKUP($C64,工时汇总!$B$2:$AH$2694,25,0)&gt;15,15,IF(VLOOKUP($C64,工时汇总!$B$2:$AH$2694,25,0)&gt;10,10,IF(VLOOKUP($C64,工时汇总!$B$2:$AH$2694,25,0)&gt;=8,5,IF(VLOOKUP($C64,工时汇总!$B$2:$AH$2694,25,0)&lt;8,0))))</f>
        <v>10</v>
      </c>
      <c r="AB64" s="12">
        <f ca="1">IF(VLOOKUP($C64,工时汇总!$B$2:$AH$2694,26,0)&gt;15,15,IF(VLOOKUP($C64,工时汇总!$B$2:$AH$2694,26,0)&gt;10,10,IF(VLOOKUP($C64,工时汇总!$B$2:$AH$2694,26,0)&gt;=8,5,IF(VLOOKUP($C64,工时汇总!$B$2:$AH$2694,26,0)&lt;8,0))))</f>
        <v>10</v>
      </c>
      <c r="AC64" s="12">
        <f ca="1">IF(VLOOKUP($C64,工时汇总!$B$2:$AH$2694,27,0)&gt;15,15,IF(VLOOKUP($C64,工时汇总!$B$2:$AH$2694,27,0)&gt;10,10,IF(VLOOKUP($C64,工时汇总!$B$2:$AH$2694,27,0)&gt;=8,5,IF(VLOOKUP($C64,工时汇总!$B$2:$AH$2694,27,0)&lt;8,0))))</f>
        <v>10</v>
      </c>
      <c r="AD64" s="12">
        <f ca="1">IF(VLOOKUP($C64,工时汇总!$B$2:$AH$2694,28,0)&gt;15,15,IF(VLOOKUP($C64,工时汇总!$B$2:$AH$2694,28,0)&gt;10,10,IF(VLOOKUP($C64,工时汇总!$B$2:$AH$2694,28,0)&gt;=8,5,IF(VLOOKUP($C64,工时汇总!$B$2:$AH$2694,28,0)&lt;8,0))))</f>
        <v>5</v>
      </c>
      <c r="AE64" s="12">
        <f ca="1">IF(VLOOKUP($C64,工时汇总!$B$2:$AH$2694,29,0)&gt;15,15,IF(VLOOKUP($C64,工时汇总!$B$2:$AH$2694,29,0)&gt;10,10,IF(VLOOKUP($C64,工时汇总!$B$2:$AH$2694,29,0)&gt;=8,5,IF(VLOOKUP($C64,工时汇总!$B$2:$AH$2694,29,0)&lt;8,0))))</f>
        <v>10</v>
      </c>
      <c r="AF64" s="12">
        <f ca="1">IF(VLOOKUP($C64,工时汇总!$B$2:$AH$2694,30,0)&gt;15,15,IF(VLOOKUP($C64,工时汇总!$B$2:$AH$2694,30,0)&gt;10,10,IF(VLOOKUP($C64,工时汇总!$B$2:$AH$2694,30,0)&gt;=8,5,IF(VLOOKUP($C64,工时汇总!$B$2:$AH$2694,30,0)&lt;8,0))))</f>
        <v>10</v>
      </c>
      <c r="AG64" s="12">
        <f ca="1">IF(VLOOKUP($C64,工时汇总!$B$2:$AH$2694,31,0)&gt;15,15,IF(VLOOKUP($C64,工时汇总!$B$2:$AH$2694,31,0)&gt;10,10,IF(VLOOKUP($C64,工时汇总!$B$2:$AH$2694,31,0)&gt;=8,5,IF(VLOOKUP($C64,工时汇总!$B$2:$AH$2694,31,0)&lt;8,0))))</f>
        <v>10</v>
      </c>
      <c r="AH64" s="12">
        <f ca="1">IF(VLOOKUP($C64,工时汇总!$B$2:$AH$2694,32,0)&gt;15,15,IF(VLOOKUP($C64,工时汇总!$B$2:$AH$2694,32,0)&gt;10,10,IF(VLOOKUP($C64,工时汇总!$B$2:$AH$2694,32,0)&gt;=8,5,IF(VLOOKUP($C64,工时汇总!$B$2:$AH$2694,32,0)&lt;8,0))))</f>
        <v>10</v>
      </c>
      <c r="AI64" s="12">
        <f ca="1">IF(VLOOKUP($C64,工时汇总!$B$2:$AH$2694,33,0)&gt;15,15,IF(VLOOKUP($C64,工时汇总!$B$2:$AH$2694,33,0)&gt;10,10,IF(VLOOKUP($C64,工时汇总!$B$2:$AH$2694,33,0)&gt;=8,5,IF(VLOOKUP($C64,工时汇总!$B$2:$AH$2694,33,0)&lt;8,0))))</f>
        <v>0</v>
      </c>
    </row>
    <row r="65" customHeight="1" spans="1:35">
      <c r="A65" s="42" t="s">
        <v>526</v>
      </c>
      <c r="B65" s="15" t="s">
        <v>548</v>
      </c>
      <c r="C65" s="14" t="s">
        <v>147</v>
      </c>
      <c r="D65" s="43">
        <f ca="1" t="shared" ref="D65:D66" si="11">SUM(E65:AI65)</f>
        <v>170</v>
      </c>
      <c r="E65" s="12">
        <f ca="1">IF(VLOOKUP($C65,工时汇总!$B$2:$AH$2694,3,0)&gt;15,15,IF(VLOOKUP($C65,工时汇总!$B$2:$AH$2694,3,0)&gt;10,10,IF(VLOOKUP($C65,工时汇总!$B$2:$AH$2694,3,0)&gt;=8,5,IF(VLOOKUP($C65,工时汇总!$B$2:$AH$2694,3,0)&lt;8,0))))</f>
        <v>0</v>
      </c>
      <c r="F65" s="12">
        <f ca="1">IF(VLOOKUP($C65,工时汇总!$B$2:$AH$2694,4,0)&gt;15,15,IF(VLOOKUP($C65,工时汇总!$B$2:$AH$2694,4,0)&gt;10,10,IF(VLOOKUP($C65,工时汇总!$B$2:$AH$2694,4,0)&gt;=8,5,IF(VLOOKUP($C65,工时汇总!$B$2:$AH$2694,4,0)&lt;8,0))))</f>
        <v>0</v>
      </c>
      <c r="G65" s="12">
        <f ca="1">IF(VLOOKUP($C65,工时汇总!$B$2:$AH$2694,5,0)&gt;15,15,IF(VLOOKUP($C65,工时汇总!$B$2:$AH$2694,5,0)&gt;10,10,IF(VLOOKUP($C65,工时汇总!$B$2:$AH$2694,5,0)&gt;=8,5,IF(VLOOKUP($C65,工时汇总!$B$2:$AH$2694,5,0)&lt;8,0))))</f>
        <v>5</v>
      </c>
      <c r="H65" s="12">
        <f ca="1">IF(VLOOKUP($C65,工时汇总!$B$2:$AH$2694,6,0)&gt;15,15,IF(VLOOKUP($C65,工时汇总!$B$2:$AH$2694,6,0)&gt;10,10,IF(VLOOKUP($C65,工时汇总!$B$2:$AH$2694,6,0)&gt;=8,5,IF(VLOOKUP($C65,工时汇总!$B$2:$AH$2694,6,0)&lt;8,0))))</f>
        <v>5</v>
      </c>
      <c r="I65" s="12">
        <f ca="1">IF(VLOOKUP($C65,工时汇总!$B$2:$AH$2694,7,0)&gt;15,15,IF(VLOOKUP($C65,工时汇总!$B$2:$AH$2694,7,0)&gt;10,10,IF(VLOOKUP($C65,工时汇总!$B$2:$AH$2694,7,0)&gt;=8,5,IF(VLOOKUP($C65,工时汇总!$B$2:$AH$2694,7,0)&lt;8,0))))</f>
        <v>5</v>
      </c>
      <c r="J65" s="12">
        <f ca="1">IF(VLOOKUP($C65,工时汇总!$B$2:$AH$2694,8,0)&gt;15,15,IF(VLOOKUP($C65,工时汇总!$B$2:$AH$2694,8,0)&gt;10,10,IF(VLOOKUP($C65,工时汇总!$B$2:$AH$2694,8,0)&gt;=8,5,IF(VLOOKUP($C65,工时汇总!$B$2:$AH$2694,8,0)&lt;8,0))))</f>
        <v>0</v>
      </c>
      <c r="K65" s="12">
        <f ca="1">IF(VLOOKUP($C65,工时汇总!$B$2:$AH$2694,9,0)&gt;15,15,IF(VLOOKUP($C65,工时汇总!$B$2:$AH$2694,9,0)&gt;10,10,IF(VLOOKUP($C65,工时汇总!$B$2:$AH$2694,9,0)&gt;=8,5,IF(VLOOKUP($C65,工时汇总!$B$2:$AH$2694,9,0)&lt;8,0))))</f>
        <v>5</v>
      </c>
      <c r="L65" s="12">
        <f ca="1">IF(VLOOKUP($C65,工时汇总!$B$2:$AH$2694,10,0)&gt;15,15,IF(VLOOKUP($C65,工时汇总!$B$2:$AH$2694,10,0)&gt;10,10,IF(VLOOKUP($C65,工时汇总!$B$2:$AH$2694,10,0)&gt;=8,5,IF(VLOOKUP($C65,工时汇总!$B$2:$AH$2694,10,0)&lt;8,0))))</f>
        <v>5</v>
      </c>
      <c r="M65" s="12">
        <f ca="1">IF(VLOOKUP($C65,工时汇总!$B$2:$AH$2694,11,0)&gt;15,15,IF(VLOOKUP($C65,工时汇总!$B$2:$AH$2694,11,0)&gt;10,10,IF(VLOOKUP($C65,工时汇总!$B$2:$AH$2694,11,0)&gt;=8,5,IF(VLOOKUP($C65,工时汇总!$B$2:$AH$2694,11,0)&lt;8,0))))</f>
        <v>5</v>
      </c>
      <c r="N65" s="12">
        <f ca="1">IF(VLOOKUP($C65,工时汇总!$B$2:$AH$2694,12,0)&gt;15,15,IF(VLOOKUP($C65,工时汇总!$B$2:$AH$2694,12,0)&gt;10,10,IF(VLOOKUP($C65,工时汇总!$B$2:$AH$2694,12,0)&gt;=8,5,IF(VLOOKUP($C65,工时汇总!$B$2:$AH$2694,12,0)&lt;8,0))))</f>
        <v>5</v>
      </c>
      <c r="O65" s="12">
        <f ca="1">IF(VLOOKUP($C65,工时汇总!$B$2:$AH$2694,13,0)&gt;15,15,IF(VLOOKUP($C65,工时汇总!$B$2:$AH$2694,13,0)&gt;10,10,IF(VLOOKUP($C65,工时汇总!$B$2:$AH$2694,13,0)&gt;=8,5,IF(VLOOKUP($C65,工时汇总!$B$2:$AH$2694,13,0)&lt;8,0))))</f>
        <v>10</v>
      </c>
      <c r="P65" s="12">
        <f ca="1">IF(VLOOKUP($C65,工时汇总!$B$2:$AH$2694,14,0)&gt;15,15,IF(VLOOKUP($C65,工时汇总!$B$2:$AH$2694,14,0)&gt;10,10,IF(VLOOKUP($C65,工时汇总!$B$2:$AH$2694,14,0)&gt;=8,5,IF(VLOOKUP($C65,工时汇总!$B$2:$AH$2694,14,0)&lt;8,0))))</f>
        <v>0</v>
      </c>
      <c r="Q65" s="12">
        <f ca="1">IF(VLOOKUP($C65,工时汇总!$B$2:$AH$2694,15,0)&gt;15,15,IF(VLOOKUP($C65,工时汇总!$B$2:$AH$2694,15,0)&gt;10,10,IF(VLOOKUP($C65,工时汇总!$B$2:$AH$2694,15,0)&gt;=8,5,IF(VLOOKUP($C65,工时汇总!$B$2:$AH$2694,15,0)&lt;8,0))))</f>
        <v>0</v>
      </c>
      <c r="R65" s="12">
        <f ca="1">IF(VLOOKUP($C65,工时汇总!$B$2:$AH$2694,16,0)&gt;15,15,IF(VLOOKUP($C65,工时汇总!$B$2:$AH$2694,16,0)&gt;10,10,IF(VLOOKUP($C65,工时汇总!$B$2:$AH$2694,16,0)&gt;=8,5,IF(VLOOKUP($C65,工时汇总!$B$2:$AH$2694,16,0)&lt;8,0))))</f>
        <v>10</v>
      </c>
      <c r="S65" s="12">
        <f ca="1">IF(VLOOKUP($C65,工时汇总!$B$2:$AH$2694,17,0)&gt;15,15,IF(VLOOKUP($C65,工时汇总!$B$2:$AH$2694,17,0)&gt;10,10,IF(VLOOKUP($C65,工时汇总!$B$2:$AH$2694,17,0)&gt;=8,5,IF(VLOOKUP($C65,工时汇总!$B$2:$AH$2694,17,0)&lt;8,0))))</f>
        <v>10</v>
      </c>
      <c r="T65" s="12">
        <f ca="1">IF(VLOOKUP($C65,工时汇总!$B$2:$AH$2694,18,0)&gt;15,15,IF(VLOOKUP($C65,工时汇总!$B$2:$AH$2694,18,0)&gt;10,10,IF(VLOOKUP($C65,工时汇总!$B$2:$AH$2694,18,0)&gt;=8,5,IF(VLOOKUP($C65,工时汇总!$B$2:$AH$2694,18,0)&lt;8,0))))</f>
        <v>10</v>
      </c>
      <c r="U65" s="12">
        <f ca="1">IF(VLOOKUP($C65,工时汇总!$B$2:$AH$2694,19,0)&gt;15,15,IF(VLOOKUP($C65,工时汇总!$B$2:$AH$2694,19,0)&gt;10,10,IF(VLOOKUP($C65,工时汇总!$B$2:$AH$2694,19,0)&gt;=8,5,IF(VLOOKUP($C65,工时汇总!$B$2:$AH$2694,19,0)&lt;8,0))))</f>
        <v>10</v>
      </c>
      <c r="V65" s="12">
        <f ca="1">IF(VLOOKUP($C65,工时汇总!$B$2:$AH$2694,20,0)&gt;15,15,IF(VLOOKUP($C65,工时汇总!$B$2:$AH$2694,20,0)&gt;10,10,IF(VLOOKUP($C65,工时汇总!$B$2:$AH$2694,20,0)&gt;=8,5,IF(VLOOKUP($C65,工时汇总!$B$2:$AH$2694,20,0)&lt;8,0))))</f>
        <v>10</v>
      </c>
      <c r="W65" s="12">
        <f ca="1">IF(VLOOKUP($C65,工时汇总!$B$2:$AH$2694,21,0)&gt;15,15,IF(VLOOKUP($C65,工时汇总!$B$2:$AH$2694,21,0)&gt;10,10,IF(VLOOKUP($C65,工时汇总!$B$2:$AH$2694,21,0)&gt;=8,5,IF(VLOOKUP($C65,工时汇总!$B$2:$AH$2694,21,0)&lt;8,0))))</f>
        <v>5</v>
      </c>
      <c r="X65" s="12">
        <f ca="1">IF(VLOOKUP($C65,工时汇总!$B$2:$AH$2694,22,0)&gt;15,15,IF(VLOOKUP($C65,工时汇总!$B$2:$AH$2694,22,0)&gt;10,10,IF(VLOOKUP($C65,工时汇总!$B$2:$AH$2694,22,0)&gt;=8,5,IF(VLOOKUP($C65,工时汇总!$B$2:$AH$2694,22,0)&lt;8,0))))</f>
        <v>10</v>
      </c>
      <c r="Y65" s="12">
        <f ca="1">IF(VLOOKUP($C65,工时汇总!$B$2:$AH$2694,23,0)&gt;15,15,IF(VLOOKUP($C65,工时汇总!$B$2:$AH$2694,23,0)&gt;10,10,IF(VLOOKUP($C65,工时汇总!$B$2:$AH$2694,23,0)&gt;=8,5,IF(VLOOKUP($C65,工时汇总!$B$2:$AH$2694,23,0)&lt;8,0))))</f>
        <v>0</v>
      </c>
      <c r="Z65" s="12">
        <f ca="1">IF(VLOOKUP($C65,工时汇总!$B$2:$AH$2694,24,0)&gt;15,15,IF(VLOOKUP($C65,工时汇总!$B$2:$AH$2694,24,0)&gt;10,10,IF(VLOOKUP($C65,工时汇总!$B$2:$AH$2694,24,0)&gt;=8,5,IF(VLOOKUP($C65,工时汇总!$B$2:$AH$2694,24,0)&lt;8,0))))</f>
        <v>10</v>
      </c>
      <c r="AA65" s="12">
        <f ca="1">IF(VLOOKUP($C65,工时汇总!$B$2:$AH$2694,25,0)&gt;15,15,IF(VLOOKUP($C65,工时汇总!$B$2:$AH$2694,25,0)&gt;10,10,IF(VLOOKUP($C65,工时汇总!$B$2:$AH$2694,25,0)&gt;=8,5,IF(VLOOKUP($C65,工时汇总!$B$2:$AH$2694,25,0)&lt;8,0))))</f>
        <v>10</v>
      </c>
      <c r="AB65" s="12">
        <f ca="1">IF(VLOOKUP($C65,工时汇总!$B$2:$AH$2694,26,0)&gt;15,15,IF(VLOOKUP($C65,工时汇总!$B$2:$AH$2694,26,0)&gt;10,10,IF(VLOOKUP($C65,工时汇总!$B$2:$AH$2694,26,0)&gt;=8,5,IF(VLOOKUP($C65,工时汇总!$B$2:$AH$2694,26,0)&lt;8,0))))</f>
        <v>5</v>
      </c>
      <c r="AC65" s="12">
        <f ca="1">IF(VLOOKUP($C65,工时汇总!$B$2:$AH$2694,27,0)&gt;15,15,IF(VLOOKUP($C65,工时汇总!$B$2:$AH$2694,27,0)&gt;10,10,IF(VLOOKUP($C65,工时汇总!$B$2:$AH$2694,27,0)&gt;=8,5,IF(VLOOKUP($C65,工时汇总!$B$2:$AH$2694,27,0)&lt;8,0))))</f>
        <v>10</v>
      </c>
      <c r="AD65" s="12">
        <f ca="1">IF(VLOOKUP($C65,工时汇总!$B$2:$AH$2694,28,0)&gt;15,15,IF(VLOOKUP($C65,工时汇总!$B$2:$AH$2694,28,0)&gt;10,10,IF(VLOOKUP($C65,工时汇总!$B$2:$AH$2694,28,0)&gt;=8,5,IF(VLOOKUP($C65,工时汇总!$B$2:$AH$2694,28,0)&lt;8,0))))</f>
        <v>5</v>
      </c>
      <c r="AE65" s="12">
        <f ca="1">IF(VLOOKUP($C65,工时汇总!$B$2:$AH$2694,29,0)&gt;15,15,IF(VLOOKUP($C65,工时汇总!$B$2:$AH$2694,29,0)&gt;10,10,IF(VLOOKUP($C65,工时汇总!$B$2:$AH$2694,29,0)&gt;=8,5,IF(VLOOKUP($C65,工时汇总!$B$2:$AH$2694,29,0)&lt;8,0))))</f>
        <v>10</v>
      </c>
      <c r="AF65" s="12">
        <f ca="1">IF(VLOOKUP($C65,工时汇总!$B$2:$AH$2694,30,0)&gt;15,15,IF(VLOOKUP($C65,工时汇总!$B$2:$AH$2694,30,0)&gt;10,10,IF(VLOOKUP($C65,工时汇总!$B$2:$AH$2694,30,0)&gt;=8,5,IF(VLOOKUP($C65,工时汇总!$B$2:$AH$2694,30,0)&lt;8,0))))</f>
        <v>0</v>
      </c>
      <c r="AG65" s="12">
        <f ca="1">IF(VLOOKUP($C65,工时汇总!$B$2:$AH$2694,31,0)&gt;15,15,IF(VLOOKUP($C65,工时汇总!$B$2:$AH$2694,31,0)&gt;10,10,IF(VLOOKUP($C65,工时汇总!$B$2:$AH$2694,31,0)&gt;=8,5,IF(VLOOKUP($C65,工时汇总!$B$2:$AH$2694,31,0)&lt;8,0))))</f>
        <v>10</v>
      </c>
      <c r="AH65" s="12">
        <f ca="1">IF(VLOOKUP($C65,工时汇总!$B$2:$AH$2694,32,0)&gt;15,15,IF(VLOOKUP($C65,工时汇总!$B$2:$AH$2694,32,0)&gt;10,10,IF(VLOOKUP($C65,工时汇总!$B$2:$AH$2694,32,0)&gt;=8,5,IF(VLOOKUP($C65,工时汇总!$B$2:$AH$2694,32,0)&lt;8,0))))</f>
        <v>0</v>
      </c>
      <c r="AI65" s="12">
        <f ca="1">IF(VLOOKUP($C65,工时汇总!$B$2:$AH$2694,33,0)&gt;15,15,IF(VLOOKUP($C65,工时汇总!$B$2:$AH$2694,33,0)&gt;10,10,IF(VLOOKUP($C65,工时汇总!$B$2:$AH$2694,33,0)&gt;=8,5,IF(VLOOKUP($C65,工时汇总!$B$2:$AH$2694,33,0)&lt;8,0))))</f>
        <v>0</v>
      </c>
    </row>
    <row r="66" customHeight="1" spans="1:35">
      <c r="A66" s="42" t="s">
        <v>526</v>
      </c>
      <c r="B66" s="15" t="s">
        <v>549</v>
      </c>
      <c r="C66" s="14" t="s">
        <v>149</v>
      </c>
      <c r="D66" s="43">
        <f ca="1" t="shared" si="11"/>
        <v>190</v>
      </c>
      <c r="E66" s="12">
        <f ca="1">IF(VLOOKUP($C66,工时汇总!$B$2:$AH$2694,3,0)&gt;15,15,IF(VLOOKUP($C66,工时汇总!$B$2:$AH$2694,3,0)&gt;10,10,IF(VLOOKUP($C66,工时汇总!$B$2:$AH$2694,3,0)&gt;=8,5,IF(VLOOKUP($C66,工时汇总!$B$2:$AH$2694,3,0)&lt;8,0))))</f>
        <v>0</v>
      </c>
      <c r="F66" s="12">
        <f ca="1">IF(VLOOKUP($C66,工时汇总!$B$2:$AH$2694,4,0)&gt;15,15,IF(VLOOKUP($C66,工时汇总!$B$2:$AH$2694,4,0)&gt;10,10,IF(VLOOKUP($C66,工时汇总!$B$2:$AH$2694,4,0)&gt;=8,5,IF(VLOOKUP($C66,工时汇总!$B$2:$AH$2694,4,0)&lt;8,0))))</f>
        <v>0</v>
      </c>
      <c r="G66" s="12">
        <f ca="1">IF(VLOOKUP($C66,工时汇总!$B$2:$AH$2694,5,0)&gt;15,15,IF(VLOOKUP($C66,工时汇总!$B$2:$AH$2694,5,0)&gt;10,10,IF(VLOOKUP($C66,工时汇总!$B$2:$AH$2694,5,0)&gt;=8,5,IF(VLOOKUP($C66,工时汇总!$B$2:$AH$2694,5,0)&lt;8,0))))</f>
        <v>5</v>
      </c>
      <c r="H66" s="12">
        <f ca="1">IF(VLOOKUP($C66,工时汇总!$B$2:$AH$2694,6,0)&gt;15,15,IF(VLOOKUP($C66,工时汇总!$B$2:$AH$2694,6,0)&gt;10,10,IF(VLOOKUP($C66,工时汇总!$B$2:$AH$2694,6,0)&gt;=8,5,IF(VLOOKUP($C66,工时汇总!$B$2:$AH$2694,6,0)&lt;8,0))))</f>
        <v>5</v>
      </c>
      <c r="I66" s="12">
        <f ca="1">IF(VLOOKUP($C66,工时汇总!$B$2:$AH$2694,7,0)&gt;15,15,IF(VLOOKUP($C66,工时汇总!$B$2:$AH$2694,7,0)&gt;10,10,IF(VLOOKUP($C66,工时汇总!$B$2:$AH$2694,7,0)&gt;=8,5,IF(VLOOKUP($C66,工时汇总!$B$2:$AH$2694,7,0)&lt;8,0))))</f>
        <v>5</v>
      </c>
      <c r="J66" s="12">
        <f ca="1">IF(VLOOKUP($C66,工时汇总!$B$2:$AH$2694,8,0)&gt;15,15,IF(VLOOKUP($C66,工时汇总!$B$2:$AH$2694,8,0)&gt;10,10,IF(VLOOKUP($C66,工时汇总!$B$2:$AH$2694,8,0)&gt;=8,5,IF(VLOOKUP($C66,工时汇总!$B$2:$AH$2694,8,0)&lt;8,0))))</f>
        <v>0</v>
      </c>
      <c r="K66" s="12">
        <f ca="1">IF(VLOOKUP($C66,工时汇总!$B$2:$AH$2694,9,0)&gt;15,15,IF(VLOOKUP($C66,工时汇总!$B$2:$AH$2694,9,0)&gt;10,10,IF(VLOOKUP($C66,工时汇总!$B$2:$AH$2694,9,0)&gt;=8,5,IF(VLOOKUP($C66,工时汇总!$B$2:$AH$2694,9,0)&lt;8,0))))</f>
        <v>5</v>
      </c>
      <c r="L66" s="12">
        <f ca="1">IF(VLOOKUP($C66,工时汇总!$B$2:$AH$2694,10,0)&gt;15,15,IF(VLOOKUP($C66,工时汇总!$B$2:$AH$2694,10,0)&gt;10,10,IF(VLOOKUP($C66,工时汇总!$B$2:$AH$2694,10,0)&gt;=8,5,IF(VLOOKUP($C66,工时汇总!$B$2:$AH$2694,10,0)&lt;8,0))))</f>
        <v>5</v>
      </c>
      <c r="M66" s="12">
        <f ca="1">IF(VLOOKUP($C66,工时汇总!$B$2:$AH$2694,11,0)&gt;15,15,IF(VLOOKUP($C66,工时汇总!$B$2:$AH$2694,11,0)&gt;10,10,IF(VLOOKUP($C66,工时汇总!$B$2:$AH$2694,11,0)&gt;=8,5,IF(VLOOKUP($C66,工时汇总!$B$2:$AH$2694,11,0)&lt;8,0))))</f>
        <v>5</v>
      </c>
      <c r="N66" s="12">
        <f ca="1">IF(VLOOKUP($C66,工时汇总!$B$2:$AH$2694,12,0)&gt;15,15,IF(VLOOKUP($C66,工时汇总!$B$2:$AH$2694,12,0)&gt;10,10,IF(VLOOKUP($C66,工时汇总!$B$2:$AH$2694,12,0)&gt;=8,5,IF(VLOOKUP($C66,工时汇总!$B$2:$AH$2694,12,0)&lt;8,0))))</f>
        <v>5</v>
      </c>
      <c r="O66" s="12">
        <f ca="1">IF(VLOOKUP($C66,工时汇总!$B$2:$AH$2694,13,0)&gt;15,15,IF(VLOOKUP($C66,工时汇总!$B$2:$AH$2694,13,0)&gt;10,10,IF(VLOOKUP($C66,工时汇总!$B$2:$AH$2694,13,0)&gt;=8,5,IF(VLOOKUP($C66,工时汇总!$B$2:$AH$2694,13,0)&lt;8,0))))</f>
        <v>10</v>
      </c>
      <c r="P66" s="12">
        <f ca="1">IF(VLOOKUP($C66,工时汇总!$B$2:$AH$2694,14,0)&gt;15,15,IF(VLOOKUP($C66,工时汇总!$B$2:$AH$2694,14,0)&gt;10,10,IF(VLOOKUP($C66,工时汇总!$B$2:$AH$2694,14,0)&gt;=8,5,IF(VLOOKUP($C66,工时汇总!$B$2:$AH$2694,14,0)&lt;8,0))))</f>
        <v>0</v>
      </c>
      <c r="Q66" s="12">
        <f ca="1">IF(VLOOKUP($C66,工时汇总!$B$2:$AH$2694,15,0)&gt;15,15,IF(VLOOKUP($C66,工时汇总!$B$2:$AH$2694,15,0)&gt;10,10,IF(VLOOKUP($C66,工时汇总!$B$2:$AH$2694,15,0)&gt;=8,5,IF(VLOOKUP($C66,工时汇总!$B$2:$AH$2694,15,0)&lt;8,0))))</f>
        <v>5</v>
      </c>
      <c r="R66" s="12">
        <f ca="1">IF(VLOOKUP($C66,工时汇总!$B$2:$AH$2694,16,0)&gt;15,15,IF(VLOOKUP($C66,工时汇总!$B$2:$AH$2694,16,0)&gt;10,10,IF(VLOOKUP($C66,工时汇总!$B$2:$AH$2694,16,0)&gt;=8,5,IF(VLOOKUP($C66,工时汇总!$B$2:$AH$2694,16,0)&lt;8,0))))</f>
        <v>0</v>
      </c>
      <c r="S66" s="12">
        <f ca="1">IF(VLOOKUP($C66,工时汇总!$B$2:$AH$2694,17,0)&gt;15,15,IF(VLOOKUP($C66,工时汇总!$B$2:$AH$2694,17,0)&gt;10,10,IF(VLOOKUP($C66,工时汇总!$B$2:$AH$2694,17,0)&gt;=8,5,IF(VLOOKUP($C66,工时汇总!$B$2:$AH$2694,17,0)&lt;8,0))))</f>
        <v>10</v>
      </c>
      <c r="T66" s="12">
        <f ca="1">IF(VLOOKUP($C66,工时汇总!$B$2:$AH$2694,18,0)&gt;15,15,IF(VLOOKUP($C66,工时汇总!$B$2:$AH$2694,18,0)&gt;10,10,IF(VLOOKUP($C66,工时汇总!$B$2:$AH$2694,18,0)&gt;=8,5,IF(VLOOKUP($C66,工时汇总!$B$2:$AH$2694,18,0)&lt;8,0))))</f>
        <v>10</v>
      </c>
      <c r="U66" s="12">
        <f ca="1">IF(VLOOKUP($C66,工时汇总!$B$2:$AH$2694,19,0)&gt;15,15,IF(VLOOKUP($C66,工时汇总!$B$2:$AH$2694,19,0)&gt;10,10,IF(VLOOKUP($C66,工时汇总!$B$2:$AH$2694,19,0)&gt;=8,5,IF(VLOOKUP($C66,工时汇总!$B$2:$AH$2694,19,0)&lt;8,0))))</f>
        <v>10</v>
      </c>
      <c r="V66" s="12">
        <f ca="1">IF(VLOOKUP($C66,工时汇总!$B$2:$AH$2694,20,0)&gt;15,15,IF(VLOOKUP($C66,工时汇总!$B$2:$AH$2694,20,0)&gt;10,10,IF(VLOOKUP($C66,工时汇总!$B$2:$AH$2694,20,0)&gt;=8,5,IF(VLOOKUP($C66,工时汇总!$B$2:$AH$2694,20,0)&lt;8,0))))</f>
        <v>10</v>
      </c>
      <c r="W66" s="12">
        <f ca="1">IF(VLOOKUP($C66,工时汇总!$B$2:$AH$2694,21,0)&gt;15,15,IF(VLOOKUP($C66,工时汇总!$B$2:$AH$2694,21,0)&gt;10,10,IF(VLOOKUP($C66,工时汇总!$B$2:$AH$2694,21,0)&gt;=8,5,IF(VLOOKUP($C66,工时汇总!$B$2:$AH$2694,21,0)&lt;8,0))))</f>
        <v>5</v>
      </c>
      <c r="X66" s="12">
        <f ca="1">IF(VLOOKUP($C66,工时汇总!$B$2:$AH$2694,22,0)&gt;15,15,IF(VLOOKUP($C66,工时汇总!$B$2:$AH$2694,22,0)&gt;10,10,IF(VLOOKUP($C66,工时汇总!$B$2:$AH$2694,22,0)&gt;=8,5,IF(VLOOKUP($C66,工时汇总!$B$2:$AH$2694,22,0)&lt;8,0))))</f>
        <v>10</v>
      </c>
      <c r="Y66" s="12">
        <f ca="1">IF(VLOOKUP($C66,工时汇总!$B$2:$AH$2694,23,0)&gt;15,15,IF(VLOOKUP($C66,工时汇总!$B$2:$AH$2694,23,0)&gt;10,10,IF(VLOOKUP($C66,工时汇总!$B$2:$AH$2694,23,0)&gt;=8,5,IF(VLOOKUP($C66,工时汇总!$B$2:$AH$2694,23,0)&lt;8,0))))</f>
        <v>10</v>
      </c>
      <c r="Z66" s="12">
        <f ca="1">IF(VLOOKUP($C66,工时汇总!$B$2:$AH$2694,24,0)&gt;15,15,IF(VLOOKUP($C66,工时汇总!$B$2:$AH$2694,24,0)&gt;10,10,IF(VLOOKUP($C66,工时汇总!$B$2:$AH$2694,24,0)&gt;=8,5,IF(VLOOKUP($C66,工时汇总!$B$2:$AH$2694,24,0)&lt;8,0))))</f>
        <v>10</v>
      </c>
      <c r="AA66" s="12">
        <f ca="1">IF(VLOOKUP($C66,工时汇总!$B$2:$AH$2694,25,0)&gt;15,15,IF(VLOOKUP($C66,工时汇总!$B$2:$AH$2694,25,0)&gt;10,10,IF(VLOOKUP($C66,工时汇总!$B$2:$AH$2694,25,0)&gt;=8,5,IF(VLOOKUP($C66,工时汇总!$B$2:$AH$2694,25,0)&lt;8,0))))</f>
        <v>10</v>
      </c>
      <c r="AB66" s="12">
        <f ca="1">IF(VLOOKUP($C66,工时汇总!$B$2:$AH$2694,26,0)&gt;15,15,IF(VLOOKUP($C66,工时汇总!$B$2:$AH$2694,26,0)&gt;10,10,IF(VLOOKUP($C66,工时汇总!$B$2:$AH$2694,26,0)&gt;=8,5,IF(VLOOKUP($C66,工时汇总!$B$2:$AH$2694,26,0)&lt;8,0))))</f>
        <v>0</v>
      </c>
      <c r="AC66" s="12">
        <f ca="1">IF(VLOOKUP($C66,工时汇总!$B$2:$AH$2694,27,0)&gt;15,15,IF(VLOOKUP($C66,工时汇总!$B$2:$AH$2694,27,0)&gt;10,10,IF(VLOOKUP($C66,工时汇总!$B$2:$AH$2694,27,0)&gt;=8,5,IF(VLOOKUP($C66,工时汇总!$B$2:$AH$2694,27,0)&lt;8,0))))</f>
        <v>10</v>
      </c>
      <c r="AD66" s="12">
        <f ca="1">IF(VLOOKUP($C66,工时汇总!$B$2:$AH$2694,28,0)&gt;15,15,IF(VLOOKUP($C66,工时汇总!$B$2:$AH$2694,28,0)&gt;10,10,IF(VLOOKUP($C66,工时汇总!$B$2:$AH$2694,28,0)&gt;=8,5,IF(VLOOKUP($C66,工时汇总!$B$2:$AH$2694,28,0)&lt;8,0))))</f>
        <v>5</v>
      </c>
      <c r="AE66" s="12">
        <f ca="1">IF(VLOOKUP($C66,工时汇总!$B$2:$AH$2694,29,0)&gt;15,15,IF(VLOOKUP($C66,工时汇总!$B$2:$AH$2694,29,0)&gt;10,10,IF(VLOOKUP($C66,工时汇总!$B$2:$AH$2694,29,0)&gt;=8,5,IF(VLOOKUP($C66,工时汇总!$B$2:$AH$2694,29,0)&lt;8,0))))</f>
        <v>10</v>
      </c>
      <c r="AF66" s="12">
        <f ca="1">IF(VLOOKUP($C66,工时汇总!$B$2:$AH$2694,30,0)&gt;15,15,IF(VLOOKUP($C66,工时汇总!$B$2:$AH$2694,30,0)&gt;10,10,IF(VLOOKUP($C66,工时汇总!$B$2:$AH$2694,30,0)&gt;=8,5,IF(VLOOKUP($C66,工时汇总!$B$2:$AH$2694,30,0)&lt;8,0))))</f>
        <v>10</v>
      </c>
      <c r="AG66" s="12">
        <f ca="1">IF(VLOOKUP($C66,工时汇总!$B$2:$AH$2694,31,0)&gt;15,15,IF(VLOOKUP($C66,工时汇总!$B$2:$AH$2694,31,0)&gt;10,10,IF(VLOOKUP($C66,工时汇总!$B$2:$AH$2694,31,0)&gt;=8,5,IF(VLOOKUP($C66,工时汇总!$B$2:$AH$2694,31,0)&lt;8,0))))</f>
        <v>10</v>
      </c>
      <c r="AH66" s="12">
        <f ca="1">IF(VLOOKUP($C66,工时汇总!$B$2:$AH$2694,32,0)&gt;15,15,IF(VLOOKUP($C66,工时汇总!$B$2:$AH$2694,32,0)&gt;10,10,IF(VLOOKUP($C66,工时汇总!$B$2:$AH$2694,32,0)&gt;=8,5,IF(VLOOKUP($C66,工时汇总!$B$2:$AH$2694,32,0)&lt;8,0))))</f>
        <v>10</v>
      </c>
      <c r="AI66" s="12">
        <f ca="1">IF(VLOOKUP($C66,工时汇总!$B$2:$AH$2694,33,0)&gt;15,15,IF(VLOOKUP($C66,工时汇总!$B$2:$AH$2694,33,0)&gt;10,10,IF(VLOOKUP($C66,工时汇总!$B$2:$AH$2694,33,0)&gt;=8,5,IF(VLOOKUP($C66,工时汇总!$B$2:$AH$2694,33,0)&lt;8,0))))</f>
        <v>0</v>
      </c>
    </row>
    <row r="67" customHeight="1" spans="1:35">
      <c r="A67" s="42" t="s">
        <v>176</v>
      </c>
      <c r="B67" s="15" t="s">
        <v>550</v>
      </c>
      <c r="C67" s="25" t="s">
        <v>177</v>
      </c>
      <c r="D67" s="43">
        <f ca="1" t="shared" ref="D67:D70" si="12">SUM(E67:AI67)</f>
        <v>240</v>
      </c>
      <c r="E67" s="12">
        <f ca="1">IF(VLOOKUP($C67,工时汇总!$B$2:$AH$2694,3,0)&gt;15,15,IF(VLOOKUP($C67,工时汇总!$B$2:$AH$2694,3,0)&gt;10,10,IF(VLOOKUP($C67,工时汇总!$B$2:$AH$2694,3,0)&gt;=8,5,IF(VLOOKUP($C67,工时汇总!$B$2:$AH$2694,3,0)&lt;8,0))))</f>
        <v>10</v>
      </c>
      <c r="F67" s="12">
        <f ca="1">IF(VLOOKUP($C67,工时汇总!$B$2:$AH$2694,4,0)&gt;15,15,IF(VLOOKUP($C67,工时汇总!$B$2:$AH$2694,4,0)&gt;10,10,IF(VLOOKUP($C67,工时汇总!$B$2:$AH$2694,4,0)&gt;=8,5,IF(VLOOKUP($C67,工时汇总!$B$2:$AH$2694,4,0)&lt;8,0))))</f>
        <v>10</v>
      </c>
      <c r="G67" s="12">
        <f ca="1">IF(VLOOKUP($C67,工时汇总!$B$2:$AH$2694,5,0)&gt;15,15,IF(VLOOKUP($C67,工时汇总!$B$2:$AH$2694,5,0)&gt;10,10,IF(VLOOKUP($C67,工时汇总!$B$2:$AH$2694,5,0)&gt;=8,5,IF(VLOOKUP($C67,工时汇总!$B$2:$AH$2694,5,0)&lt;8,0))))</f>
        <v>10</v>
      </c>
      <c r="H67" s="12">
        <f ca="1">IF(VLOOKUP($C67,工时汇总!$B$2:$AH$2694,6,0)&gt;15,15,IF(VLOOKUP($C67,工时汇总!$B$2:$AH$2694,6,0)&gt;10,10,IF(VLOOKUP($C67,工时汇总!$B$2:$AH$2694,6,0)&gt;=8,5,IF(VLOOKUP($C67,工时汇总!$B$2:$AH$2694,6,0)&lt;8,0))))</f>
        <v>10</v>
      </c>
      <c r="I67" s="12">
        <f ca="1">IF(VLOOKUP($C67,工时汇总!$B$2:$AH$2694,7,0)&gt;15,15,IF(VLOOKUP($C67,工时汇总!$B$2:$AH$2694,7,0)&gt;10,10,IF(VLOOKUP($C67,工时汇总!$B$2:$AH$2694,7,0)&gt;=8,5,IF(VLOOKUP($C67,工时汇总!$B$2:$AH$2694,7,0)&lt;8,0))))</f>
        <v>10</v>
      </c>
      <c r="J67" s="12">
        <f ca="1">IF(VLOOKUP($C67,工时汇总!$B$2:$AH$2694,8,0)&gt;15,15,IF(VLOOKUP($C67,工时汇总!$B$2:$AH$2694,8,0)&gt;10,10,IF(VLOOKUP($C67,工时汇总!$B$2:$AH$2694,8,0)&gt;=8,5,IF(VLOOKUP($C67,工时汇总!$B$2:$AH$2694,8,0)&lt;8,0))))</f>
        <v>0</v>
      </c>
      <c r="K67" s="12">
        <f ca="1">IF(VLOOKUP($C67,工时汇总!$B$2:$AH$2694,9,0)&gt;15,15,IF(VLOOKUP($C67,工时汇总!$B$2:$AH$2694,9,0)&gt;10,10,IF(VLOOKUP($C67,工时汇总!$B$2:$AH$2694,9,0)&gt;=8,5,IF(VLOOKUP($C67,工时汇总!$B$2:$AH$2694,9,0)&lt;8,0))))</f>
        <v>10</v>
      </c>
      <c r="L67" s="12">
        <f ca="1">IF(VLOOKUP($C67,工时汇总!$B$2:$AH$2694,10,0)&gt;15,15,IF(VLOOKUP($C67,工时汇总!$B$2:$AH$2694,10,0)&gt;10,10,IF(VLOOKUP($C67,工时汇总!$B$2:$AH$2694,10,0)&gt;=8,5,IF(VLOOKUP($C67,工时汇总!$B$2:$AH$2694,10,0)&lt;8,0))))</f>
        <v>10</v>
      </c>
      <c r="M67" s="12">
        <f ca="1">IF(VLOOKUP($C67,工时汇总!$B$2:$AH$2694,11,0)&gt;15,15,IF(VLOOKUP($C67,工时汇总!$B$2:$AH$2694,11,0)&gt;10,10,IF(VLOOKUP($C67,工时汇总!$B$2:$AH$2694,11,0)&gt;=8,5,IF(VLOOKUP($C67,工时汇总!$B$2:$AH$2694,11,0)&lt;8,0))))</f>
        <v>10</v>
      </c>
      <c r="N67" s="12">
        <f ca="1">IF(VLOOKUP($C67,工时汇总!$B$2:$AH$2694,12,0)&gt;15,15,IF(VLOOKUP($C67,工时汇总!$B$2:$AH$2694,12,0)&gt;10,10,IF(VLOOKUP($C67,工时汇总!$B$2:$AH$2694,12,0)&gt;=8,5,IF(VLOOKUP($C67,工时汇总!$B$2:$AH$2694,12,0)&lt;8,0))))</f>
        <v>10</v>
      </c>
      <c r="O67" s="12">
        <f ca="1">IF(VLOOKUP($C67,工时汇总!$B$2:$AH$2694,13,0)&gt;15,15,IF(VLOOKUP($C67,工时汇总!$B$2:$AH$2694,13,0)&gt;10,10,IF(VLOOKUP($C67,工时汇总!$B$2:$AH$2694,13,0)&gt;=8,5,IF(VLOOKUP($C67,工时汇总!$B$2:$AH$2694,13,0)&lt;8,0))))</f>
        <v>10</v>
      </c>
      <c r="P67" s="12">
        <f ca="1">IF(VLOOKUP($C67,工时汇总!$B$2:$AH$2694,14,0)&gt;15,15,IF(VLOOKUP($C67,工时汇总!$B$2:$AH$2694,14,0)&gt;10,10,IF(VLOOKUP($C67,工时汇总!$B$2:$AH$2694,14,0)&gt;=8,5,IF(VLOOKUP($C67,工时汇总!$B$2:$AH$2694,14,0)&lt;8,0))))</f>
        <v>0</v>
      </c>
      <c r="Q67" s="12">
        <f ca="1">IF(VLOOKUP($C67,工时汇总!$B$2:$AH$2694,15,0)&gt;15,15,IF(VLOOKUP($C67,工时汇总!$B$2:$AH$2694,15,0)&gt;10,10,IF(VLOOKUP($C67,工时汇总!$B$2:$AH$2694,15,0)&gt;=8,5,IF(VLOOKUP($C67,工时汇总!$B$2:$AH$2694,15,0)&lt;8,0))))</f>
        <v>10</v>
      </c>
      <c r="R67" s="12">
        <f ca="1">IF(VLOOKUP($C67,工时汇总!$B$2:$AH$2694,16,0)&gt;15,15,IF(VLOOKUP($C67,工时汇总!$B$2:$AH$2694,16,0)&gt;10,10,IF(VLOOKUP($C67,工时汇总!$B$2:$AH$2694,16,0)&gt;=8,5,IF(VLOOKUP($C67,工时汇总!$B$2:$AH$2694,16,0)&lt;8,0))))</f>
        <v>10</v>
      </c>
      <c r="S67" s="12">
        <f ca="1">IF(VLOOKUP($C67,工时汇总!$B$2:$AH$2694,17,0)&gt;15,15,IF(VLOOKUP($C67,工时汇总!$B$2:$AH$2694,17,0)&gt;10,10,IF(VLOOKUP($C67,工时汇总!$B$2:$AH$2694,17,0)&gt;=8,5,IF(VLOOKUP($C67,工时汇总!$B$2:$AH$2694,17,0)&lt;8,0))))</f>
        <v>10</v>
      </c>
      <c r="T67" s="12">
        <f ca="1">IF(VLOOKUP($C67,工时汇总!$B$2:$AH$2694,18,0)&gt;15,15,IF(VLOOKUP($C67,工时汇总!$B$2:$AH$2694,18,0)&gt;10,10,IF(VLOOKUP($C67,工时汇总!$B$2:$AH$2694,18,0)&gt;=8,5,IF(VLOOKUP($C67,工时汇总!$B$2:$AH$2694,18,0)&lt;8,0))))</f>
        <v>10</v>
      </c>
      <c r="U67" s="12">
        <f ca="1">IF(VLOOKUP($C67,工时汇总!$B$2:$AH$2694,19,0)&gt;15,15,IF(VLOOKUP($C67,工时汇总!$B$2:$AH$2694,19,0)&gt;10,10,IF(VLOOKUP($C67,工时汇总!$B$2:$AH$2694,19,0)&gt;=8,5,IF(VLOOKUP($C67,工时汇总!$B$2:$AH$2694,19,0)&lt;8,0))))</f>
        <v>10</v>
      </c>
      <c r="V67" s="12">
        <f ca="1">IF(VLOOKUP($C67,工时汇总!$B$2:$AH$2694,20,0)&gt;15,15,IF(VLOOKUP($C67,工时汇总!$B$2:$AH$2694,20,0)&gt;10,10,IF(VLOOKUP($C67,工时汇总!$B$2:$AH$2694,20,0)&gt;=8,5,IF(VLOOKUP($C67,工时汇总!$B$2:$AH$2694,20,0)&lt;8,0))))</f>
        <v>10</v>
      </c>
      <c r="W67" s="12">
        <f ca="1">IF(VLOOKUP($C67,工时汇总!$B$2:$AH$2694,21,0)&gt;15,15,IF(VLOOKUP($C67,工时汇总!$B$2:$AH$2694,21,0)&gt;10,10,IF(VLOOKUP($C67,工时汇总!$B$2:$AH$2694,21,0)&gt;=8,5,IF(VLOOKUP($C67,工时汇总!$B$2:$AH$2694,21,0)&lt;8,0))))</f>
        <v>0</v>
      </c>
      <c r="X67" s="12">
        <f ca="1">IF(VLOOKUP($C67,工时汇总!$B$2:$AH$2694,22,0)&gt;15,15,IF(VLOOKUP($C67,工时汇总!$B$2:$AH$2694,22,0)&gt;10,10,IF(VLOOKUP($C67,工时汇总!$B$2:$AH$2694,22,0)&gt;=8,5,IF(VLOOKUP($C67,工时汇总!$B$2:$AH$2694,22,0)&lt;8,0))))</f>
        <v>10</v>
      </c>
      <c r="Y67" s="12">
        <f ca="1">IF(VLOOKUP($C67,工时汇总!$B$2:$AH$2694,23,0)&gt;15,15,IF(VLOOKUP($C67,工时汇总!$B$2:$AH$2694,23,0)&gt;10,10,IF(VLOOKUP($C67,工时汇总!$B$2:$AH$2694,23,0)&gt;=8,5,IF(VLOOKUP($C67,工时汇总!$B$2:$AH$2694,23,0)&lt;8,0))))</f>
        <v>10</v>
      </c>
      <c r="Z67" s="12">
        <f ca="1">IF(VLOOKUP($C67,工时汇总!$B$2:$AH$2694,24,0)&gt;15,15,IF(VLOOKUP($C67,工时汇总!$B$2:$AH$2694,24,0)&gt;10,10,IF(VLOOKUP($C67,工时汇总!$B$2:$AH$2694,24,0)&gt;=8,5,IF(VLOOKUP($C67,工时汇总!$B$2:$AH$2694,24,0)&lt;8,0))))</f>
        <v>10</v>
      </c>
      <c r="AA67" s="12">
        <f ca="1">IF(VLOOKUP($C67,工时汇总!$B$2:$AH$2694,25,0)&gt;15,15,IF(VLOOKUP($C67,工时汇总!$B$2:$AH$2694,25,0)&gt;10,10,IF(VLOOKUP($C67,工时汇总!$B$2:$AH$2694,25,0)&gt;=8,5,IF(VLOOKUP($C67,工时汇总!$B$2:$AH$2694,25,0)&lt;8,0))))</f>
        <v>10</v>
      </c>
      <c r="AB67" s="12">
        <f ca="1">IF(VLOOKUP($C67,工时汇总!$B$2:$AH$2694,26,0)&gt;15,15,IF(VLOOKUP($C67,工时汇总!$B$2:$AH$2694,26,0)&gt;10,10,IF(VLOOKUP($C67,工时汇总!$B$2:$AH$2694,26,0)&gt;=8,5,IF(VLOOKUP($C67,工时汇总!$B$2:$AH$2694,26,0)&lt;8,0))))</f>
        <v>10</v>
      </c>
      <c r="AC67" s="12">
        <f ca="1">IF(VLOOKUP($C67,工时汇总!$B$2:$AH$2694,27,0)&gt;15,15,IF(VLOOKUP($C67,工时汇总!$B$2:$AH$2694,27,0)&gt;10,10,IF(VLOOKUP($C67,工时汇总!$B$2:$AH$2694,27,0)&gt;=8,5,IF(VLOOKUP($C67,工时汇总!$B$2:$AH$2694,27,0)&lt;8,0))))</f>
        <v>10</v>
      </c>
      <c r="AD67" s="12">
        <f ca="1">IF(VLOOKUP($C67,工时汇总!$B$2:$AH$2694,28,0)&gt;15,15,IF(VLOOKUP($C67,工时汇总!$B$2:$AH$2694,28,0)&gt;10,10,IF(VLOOKUP($C67,工时汇总!$B$2:$AH$2694,28,0)&gt;=8,5,IF(VLOOKUP($C67,工时汇总!$B$2:$AH$2694,28,0)&lt;8,0))))</f>
        <v>0</v>
      </c>
      <c r="AE67" s="12">
        <f ca="1">IF(VLOOKUP($C67,工时汇总!$B$2:$AH$2694,29,0)&gt;15,15,IF(VLOOKUP($C67,工时汇总!$B$2:$AH$2694,29,0)&gt;10,10,IF(VLOOKUP($C67,工时汇总!$B$2:$AH$2694,29,0)&gt;=8,5,IF(VLOOKUP($C67,工时汇总!$B$2:$AH$2694,29,0)&lt;8,0))))</f>
        <v>5</v>
      </c>
      <c r="AF67" s="12">
        <f ca="1">IF(VLOOKUP($C67,工时汇总!$B$2:$AH$2694,30,0)&gt;15,15,IF(VLOOKUP($C67,工时汇总!$B$2:$AH$2694,30,0)&gt;10,10,IF(VLOOKUP($C67,工时汇总!$B$2:$AH$2694,30,0)&gt;=8,5,IF(VLOOKUP($C67,工时汇总!$B$2:$AH$2694,30,0)&lt;8,0))))</f>
        <v>5</v>
      </c>
      <c r="AG67" s="12">
        <f ca="1">IF(VLOOKUP($C67,工时汇总!$B$2:$AH$2694,31,0)&gt;15,15,IF(VLOOKUP($C67,工时汇总!$B$2:$AH$2694,31,0)&gt;10,10,IF(VLOOKUP($C67,工时汇总!$B$2:$AH$2694,31,0)&gt;=8,5,IF(VLOOKUP($C67,工时汇总!$B$2:$AH$2694,31,0)&lt;8,0))))</f>
        <v>5</v>
      </c>
      <c r="AH67" s="12">
        <f ca="1">IF(VLOOKUP($C67,工时汇总!$B$2:$AH$2694,32,0)&gt;15,15,IF(VLOOKUP($C67,工时汇总!$B$2:$AH$2694,32,0)&gt;10,10,IF(VLOOKUP($C67,工时汇总!$B$2:$AH$2694,32,0)&gt;=8,5,IF(VLOOKUP($C67,工时汇总!$B$2:$AH$2694,32,0)&lt;8,0))))</f>
        <v>5</v>
      </c>
      <c r="AI67" s="12">
        <f ca="1">IF(VLOOKUP($C67,工时汇总!$B$2:$AH$2694,33,0)&gt;15,15,IF(VLOOKUP($C67,工时汇总!$B$2:$AH$2694,33,0)&gt;10,10,IF(VLOOKUP($C67,工时汇总!$B$2:$AH$2694,33,0)&gt;=8,5,IF(VLOOKUP($C67,工时汇总!$B$2:$AH$2694,33,0)&lt;8,0))))</f>
        <v>0</v>
      </c>
    </row>
    <row r="68" customHeight="1" spans="1:35">
      <c r="A68" s="42" t="s">
        <v>176</v>
      </c>
      <c r="B68" s="15" t="s">
        <v>551</v>
      </c>
      <c r="C68" s="25" t="s">
        <v>179</v>
      </c>
      <c r="D68" s="43">
        <f ca="1" t="shared" si="12"/>
        <v>100</v>
      </c>
      <c r="E68" s="12">
        <f ca="1">IF(VLOOKUP($C68,工时汇总!$B$2:$AH$2694,3,0)&gt;15,15,IF(VLOOKUP($C68,工时汇总!$B$2:$AH$2694,3,0)&gt;10,10,IF(VLOOKUP($C68,工时汇总!$B$2:$AH$2694,3,0)&gt;=8,5,IF(VLOOKUP($C68,工时汇总!$B$2:$AH$2694,3,0)&lt;8,0))))</f>
        <v>0</v>
      </c>
      <c r="F68" s="12">
        <f ca="1">IF(VLOOKUP($C68,工时汇总!$B$2:$AH$2694,4,0)&gt;15,15,IF(VLOOKUP($C68,工时汇总!$B$2:$AH$2694,4,0)&gt;10,10,IF(VLOOKUP($C68,工时汇总!$B$2:$AH$2694,4,0)&gt;=8,5,IF(VLOOKUP($C68,工时汇总!$B$2:$AH$2694,4,0)&lt;8,0))))</f>
        <v>10</v>
      </c>
      <c r="G68" s="12">
        <f ca="1">IF(VLOOKUP($C68,工时汇总!$B$2:$AH$2694,5,0)&gt;15,15,IF(VLOOKUP($C68,工时汇总!$B$2:$AH$2694,5,0)&gt;10,10,IF(VLOOKUP($C68,工时汇总!$B$2:$AH$2694,5,0)&gt;=8,5,IF(VLOOKUP($C68,工时汇总!$B$2:$AH$2694,5,0)&lt;8,0))))</f>
        <v>10</v>
      </c>
      <c r="H68" s="12">
        <f ca="1">IF(VLOOKUP($C68,工时汇总!$B$2:$AH$2694,6,0)&gt;15,15,IF(VLOOKUP($C68,工时汇总!$B$2:$AH$2694,6,0)&gt;10,10,IF(VLOOKUP($C68,工时汇总!$B$2:$AH$2694,6,0)&gt;=8,5,IF(VLOOKUP($C68,工时汇总!$B$2:$AH$2694,6,0)&lt;8,0))))</f>
        <v>10</v>
      </c>
      <c r="I68" s="12">
        <f ca="1">IF(VLOOKUP($C68,工时汇总!$B$2:$AH$2694,7,0)&gt;15,15,IF(VLOOKUP($C68,工时汇总!$B$2:$AH$2694,7,0)&gt;10,10,IF(VLOOKUP($C68,工时汇总!$B$2:$AH$2694,7,0)&gt;=8,5,IF(VLOOKUP($C68,工时汇总!$B$2:$AH$2694,7,0)&lt;8,0))))</f>
        <v>10</v>
      </c>
      <c r="J68" s="12">
        <f ca="1">IF(VLOOKUP($C68,工时汇总!$B$2:$AH$2694,8,0)&gt;15,15,IF(VLOOKUP($C68,工时汇总!$B$2:$AH$2694,8,0)&gt;10,10,IF(VLOOKUP($C68,工时汇总!$B$2:$AH$2694,8,0)&gt;=8,5,IF(VLOOKUP($C68,工时汇总!$B$2:$AH$2694,8,0)&lt;8,0))))</f>
        <v>10</v>
      </c>
      <c r="K68" s="12">
        <f ca="1">IF(VLOOKUP($C68,工时汇总!$B$2:$AH$2694,9,0)&gt;15,15,IF(VLOOKUP($C68,工时汇总!$B$2:$AH$2694,9,0)&gt;10,10,IF(VLOOKUP($C68,工时汇总!$B$2:$AH$2694,9,0)&gt;=8,5,IF(VLOOKUP($C68,工时汇总!$B$2:$AH$2694,9,0)&lt;8,0))))</f>
        <v>10</v>
      </c>
      <c r="L68" s="12">
        <f ca="1">IF(VLOOKUP($C68,工时汇总!$B$2:$AH$2694,10,0)&gt;15,15,IF(VLOOKUP($C68,工时汇总!$B$2:$AH$2694,10,0)&gt;10,10,IF(VLOOKUP($C68,工时汇总!$B$2:$AH$2694,10,0)&gt;=8,5,IF(VLOOKUP($C68,工时汇总!$B$2:$AH$2694,10,0)&lt;8,0))))</f>
        <v>5</v>
      </c>
      <c r="M68" s="12">
        <f ca="1">IF(VLOOKUP($C68,工时汇总!$B$2:$AH$2694,11,0)&gt;15,15,IF(VLOOKUP($C68,工时汇总!$B$2:$AH$2694,11,0)&gt;10,10,IF(VLOOKUP($C68,工时汇总!$B$2:$AH$2694,11,0)&gt;=8,5,IF(VLOOKUP($C68,工时汇总!$B$2:$AH$2694,11,0)&lt;8,0))))</f>
        <v>0</v>
      </c>
      <c r="N68" s="12">
        <f ca="1">IF(VLOOKUP($C68,工时汇总!$B$2:$AH$2694,12,0)&gt;15,15,IF(VLOOKUP($C68,工时汇总!$B$2:$AH$2694,12,0)&gt;10,10,IF(VLOOKUP($C68,工时汇总!$B$2:$AH$2694,12,0)&gt;=8,5,IF(VLOOKUP($C68,工时汇总!$B$2:$AH$2694,12,0)&lt;8,0))))</f>
        <v>10</v>
      </c>
      <c r="O68" s="12">
        <f ca="1">IF(VLOOKUP($C68,工时汇总!$B$2:$AH$2694,13,0)&gt;15,15,IF(VLOOKUP($C68,工时汇总!$B$2:$AH$2694,13,0)&gt;10,10,IF(VLOOKUP($C68,工时汇总!$B$2:$AH$2694,13,0)&gt;=8,5,IF(VLOOKUP($C68,工时汇总!$B$2:$AH$2694,13,0)&lt;8,0))))</f>
        <v>10</v>
      </c>
      <c r="P68" s="12">
        <f ca="1">IF(VLOOKUP($C68,工时汇总!$B$2:$AH$2694,14,0)&gt;15,15,IF(VLOOKUP($C68,工时汇总!$B$2:$AH$2694,14,0)&gt;10,10,IF(VLOOKUP($C68,工时汇总!$B$2:$AH$2694,14,0)&gt;=8,5,IF(VLOOKUP($C68,工时汇总!$B$2:$AH$2694,14,0)&lt;8,0))))</f>
        <v>0</v>
      </c>
      <c r="Q68" s="12">
        <f ca="1">IF(VLOOKUP($C68,工时汇总!$B$2:$AH$2694,15,0)&gt;15,15,IF(VLOOKUP($C68,工时汇总!$B$2:$AH$2694,15,0)&gt;10,10,IF(VLOOKUP($C68,工时汇总!$B$2:$AH$2694,15,0)&gt;=8,5,IF(VLOOKUP($C68,工时汇总!$B$2:$AH$2694,15,0)&lt;8,0))))</f>
        <v>10</v>
      </c>
      <c r="R68" s="12">
        <f ca="1">IF(VLOOKUP($C68,工时汇总!$B$2:$AH$2694,16,0)&gt;15,15,IF(VLOOKUP($C68,工时汇总!$B$2:$AH$2694,16,0)&gt;10,10,IF(VLOOKUP($C68,工时汇总!$B$2:$AH$2694,16,0)&gt;=8,5,IF(VLOOKUP($C68,工时汇总!$B$2:$AH$2694,16,0)&lt;8,0))))</f>
        <v>5</v>
      </c>
      <c r="S68" s="12">
        <f ca="1">IF(VLOOKUP($C68,工时汇总!$B$2:$AH$2694,17,0)&gt;15,15,IF(VLOOKUP($C68,工时汇总!$B$2:$AH$2694,17,0)&gt;10,10,IF(VLOOKUP($C68,工时汇总!$B$2:$AH$2694,17,0)&gt;=8,5,IF(VLOOKUP($C68,工时汇总!$B$2:$AH$2694,17,0)&lt;8,0))))</f>
        <v>0</v>
      </c>
      <c r="T68" s="12">
        <f ca="1">IF(VLOOKUP($C68,工时汇总!$B$2:$AH$2694,18,0)&gt;15,15,IF(VLOOKUP($C68,工时汇总!$B$2:$AH$2694,18,0)&gt;10,10,IF(VLOOKUP($C68,工时汇总!$B$2:$AH$2694,18,0)&gt;=8,5,IF(VLOOKUP($C68,工时汇总!$B$2:$AH$2694,18,0)&lt;8,0))))</f>
        <v>0</v>
      </c>
      <c r="U68" s="12">
        <f ca="1">IF(VLOOKUP($C68,工时汇总!$B$2:$AH$2694,19,0)&gt;15,15,IF(VLOOKUP($C68,工时汇总!$B$2:$AH$2694,19,0)&gt;10,10,IF(VLOOKUP($C68,工时汇总!$B$2:$AH$2694,19,0)&gt;=8,5,IF(VLOOKUP($C68,工时汇总!$B$2:$AH$2694,19,0)&lt;8,0))))</f>
        <v>0</v>
      </c>
      <c r="V68" s="12">
        <f ca="1">IF(VLOOKUP($C68,工时汇总!$B$2:$AH$2694,20,0)&gt;15,15,IF(VLOOKUP($C68,工时汇总!$B$2:$AH$2694,20,0)&gt;10,10,IF(VLOOKUP($C68,工时汇总!$B$2:$AH$2694,20,0)&gt;=8,5,IF(VLOOKUP($C68,工时汇总!$B$2:$AH$2694,20,0)&lt;8,0))))</f>
        <v>0</v>
      </c>
      <c r="W68" s="12">
        <f ca="1">IF(VLOOKUP($C68,工时汇总!$B$2:$AH$2694,21,0)&gt;15,15,IF(VLOOKUP($C68,工时汇总!$B$2:$AH$2694,21,0)&gt;10,10,IF(VLOOKUP($C68,工时汇总!$B$2:$AH$2694,21,0)&gt;=8,5,IF(VLOOKUP($C68,工时汇总!$B$2:$AH$2694,21,0)&lt;8,0))))</f>
        <v>0</v>
      </c>
      <c r="X68" s="12">
        <f ca="1">IF(VLOOKUP($C68,工时汇总!$B$2:$AH$2694,22,0)&gt;15,15,IF(VLOOKUP($C68,工时汇总!$B$2:$AH$2694,22,0)&gt;10,10,IF(VLOOKUP($C68,工时汇总!$B$2:$AH$2694,22,0)&gt;=8,5,IF(VLOOKUP($C68,工时汇总!$B$2:$AH$2694,22,0)&lt;8,0))))</f>
        <v>0</v>
      </c>
      <c r="Y68" s="12">
        <f ca="1">IF(VLOOKUP($C68,工时汇总!$B$2:$AH$2694,23,0)&gt;15,15,IF(VLOOKUP($C68,工时汇总!$B$2:$AH$2694,23,0)&gt;10,10,IF(VLOOKUP($C68,工时汇总!$B$2:$AH$2694,23,0)&gt;=8,5,IF(VLOOKUP($C68,工时汇总!$B$2:$AH$2694,23,0)&lt;8,0))))</f>
        <v>0</v>
      </c>
      <c r="Z68" s="12">
        <f ca="1">IF(VLOOKUP($C68,工时汇总!$B$2:$AH$2694,24,0)&gt;15,15,IF(VLOOKUP($C68,工时汇总!$B$2:$AH$2694,24,0)&gt;10,10,IF(VLOOKUP($C68,工时汇总!$B$2:$AH$2694,24,0)&gt;=8,5,IF(VLOOKUP($C68,工时汇总!$B$2:$AH$2694,24,0)&lt;8,0))))</f>
        <v>0</v>
      </c>
      <c r="AA68" s="12">
        <f ca="1">IF(VLOOKUP($C68,工时汇总!$B$2:$AH$2694,25,0)&gt;15,15,IF(VLOOKUP($C68,工时汇总!$B$2:$AH$2694,25,0)&gt;10,10,IF(VLOOKUP($C68,工时汇总!$B$2:$AH$2694,25,0)&gt;=8,5,IF(VLOOKUP($C68,工时汇总!$B$2:$AH$2694,25,0)&lt;8,0))))</f>
        <v>0</v>
      </c>
      <c r="AB68" s="12">
        <f ca="1">IF(VLOOKUP($C68,工时汇总!$B$2:$AH$2694,26,0)&gt;15,15,IF(VLOOKUP($C68,工时汇总!$B$2:$AH$2694,26,0)&gt;10,10,IF(VLOOKUP($C68,工时汇总!$B$2:$AH$2694,26,0)&gt;=8,5,IF(VLOOKUP($C68,工时汇总!$B$2:$AH$2694,26,0)&lt;8,0))))</f>
        <v>0</v>
      </c>
      <c r="AC68" s="12">
        <f ca="1">IF(VLOOKUP($C68,工时汇总!$B$2:$AH$2694,27,0)&gt;15,15,IF(VLOOKUP($C68,工时汇总!$B$2:$AH$2694,27,0)&gt;10,10,IF(VLOOKUP($C68,工时汇总!$B$2:$AH$2694,27,0)&gt;=8,5,IF(VLOOKUP($C68,工时汇总!$B$2:$AH$2694,27,0)&lt;8,0))))</f>
        <v>0</v>
      </c>
      <c r="AD68" s="12">
        <f ca="1">IF(VLOOKUP($C68,工时汇总!$B$2:$AH$2694,28,0)&gt;15,15,IF(VLOOKUP($C68,工时汇总!$B$2:$AH$2694,28,0)&gt;10,10,IF(VLOOKUP($C68,工时汇总!$B$2:$AH$2694,28,0)&gt;=8,5,IF(VLOOKUP($C68,工时汇总!$B$2:$AH$2694,28,0)&lt;8,0))))</f>
        <v>0</v>
      </c>
      <c r="AE68" s="12">
        <f ca="1">IF(VLOOKUP($C68,工时汇总!$B$2:$AH$2694,29,0)&gt;15,15,IF(VLOOKUP($C68,工时汇总!$B$2:$AH$2694,29,0)&gt;10,10,IF(VLOOKUP($C68,工时汇总!$B$2:$AH$2694,29,0)&gt;=8,5,IF(VLOOKUP($C68,工时汇总!$B$2:$AH$2694,29,0)&lt;8,0))))</f>
        <v>0</v>
      </c>
      <c r="AF68" s="12">
        <f ca="1">IF(VLOOKUP($C68,工时汇总!$B$2:$AH$2694,30,0)&gt;15,15,IF(VLOOKUP($C68,工时汇总!$B$2:$AH$2694,30,0)&gt;10,10,IF(VLOOKUP($C68,工时汇总!$B$2:$AH$2694,30,0)&gt;=8,5,IF(VLOOKUP($C68,工时汇总!$B$2:$AH$2694,30,0)&lt;8,0))))</f>
        <v>0</v>
      </c>
      <c r="AG68" s="12">
        <f ca="1">IF(VLOOKUP($C68,工时汇总!$B$2:$AH$2694,31,0)&gt;15,15,IF(VLOOKUP($C68,工时汇总!$B$2:$AH$2694,31,0)&gt;10,10,IF(VLOOKUP($C68,工时汇总!$B$2:$AH$2694,31,0)&gt;=8,5,IF(VLOOKUP($C68,工时汇总!$B$2:$AH$2694,31,0)&lt;8,0))))</f>
        <v>0</v>
      </c>
      <c r="AH68" s="12">
        <f ca="1">IF(VLOOKUP($C68,工时汇总!$B$2:$AH$2694,32,0)&gt;15,15,IF(VLOOKUP($C68,工时汇总!$B$2:$AH$2694,32,0)&gt;10,10,IF(VLOOKUP($C68,工时汇总!$B$2:$AH$2694,32,0)&gt;=8,5,IF(VLOOKUP($C68,工时汇总!$B$2:$AH$2694,32,0)&lt;8,0))))</f>
        <v>0</v>
      </c>
      <c r="AI68" s="12">
        <f ca="1">IF(VLOOKUP($C68,工时汇总!$B$2:$AH$2694,33,0)&gt;15,15,IF(VLOOKUP($C68,工时汇总!$B$2:$AH$2694,33,0)&gt;10,10,IF(VLOOKUP($C68,工时汇总!$B$2:$AH$2694,33,0)&gt;=8,5,IF(VLOOKUP($C68,工时汇总!$B$2:$AH$2694,33,0)&lt;8,0))))</f>
        <v>0</v>
      </c>
    </row>
    <row r="69" customHeight="1" spans="1:35">
      <c r="A69" s="42" t="s">
        <v>176</v>
      </c>
      <c r="B69" s="15" t="s">
        <v>552</v>
      </c>
      <c r="C69" s="25" t="s">
        <v>181</v>
      </c>
      <c r="D69" s="43">
        <f ca="1" t="shared" si="12"/>
        <v>260</v>
      </c>
      <c r="E69" s="12">
        <f ca="1">IF(VLOOKUP($C69,工时汇总!$B$2:$AH$2694,3,0)&gt;15,15,IF(VLOOKUP($C69,工时汇总!$B$2:$AH$2694,3,0)&gt;10,10,IF(VLOOKUP($C69,工时汇总!$B$2:$AH$2694,3,0)&gt;=8,5,IF(VLOOKUP($C69,工时汇总!$B$2:$AH$2694,3,0)&lt;8,0))))</f>
        <v>10</v>
      </c>
      <c r="F69" s="12">
        <f ca="1">IF(VLOOKUP($C69,工时汇总!$B$2:$AH$2694,4,0)&gt;15,15,IF(VLOOKUP($C69,工时汇总!$B$2:$AH$2694,4,0)&gt;10,10,IF(VLOOKUP($C69,工时汇总!$B$2:$AH$2694,4,0)&gt;=8,5,IF(VLOOKUP($C69,工时汇总!$B$2:$AH$2694,4,0)&lt;8,0))))</f>
        <v>10</v>
      </c>
      <c r="G69" s="12">
        <f ca="1">IF(VLOOKUP($C69,工时汇总!$B$2:$AH$2694,5,0)&gt;15,15,IF(VLOOKUP($C69,工时汇总!$B$2:$AH$2694,5,0)&gt;10,10,IF(VLOOKUP($C69,工时汇总!$B$2:$AH$2694,5,0)&gt;=8,5,IF(VLOOKUP($C69,工时汇总!$B$2:$AH$2694,5,0)&lt;8,0))))</f>
        <v>10</v>
      </c>
      <c r="H69" s="12">
        <f ca="1">IF(VLOOKUP($C69,工时汇总!$B$2:$AH$2694,6,0)&gt;15,15,IF(VLOOKUP($C69,工时汇总!$B$2:$AH$2694,6,0)&gt;10,10,IF(VLOOKUP($C69,工时汇总!$B$2:$AH$2694,6,0)&gt;=8,5,IF(VLOOKUP($C69,工时汇总!$B$2:$AH$2694,6,0)&lt;8,0))))</f>
        <v>10</v>
      </c>
      <c r="I69" s="12">
        <f ca="1">IF(VLOOKUP($C69,工时汇总!$B$2:$AH$2694,7,0)&gt;15,15,IF(VLOOKUP($C69,工时汇总!$B$2:$AH$2694,7,0)&gt;10,10,IF(VLOOKUP($C69,工时汇总!$B$2:$AH$2694,7,0)&gt;=8,5,IF(VLOOKUP($C69,工时汇总!$B$2:$AH$2694,7,0)&lt;8,0))))</f>
        <v>10</v>
      </c>
      <c r="J69" s="12">
        <f ca="1">IF(VLOOKUP($C69,工时汇总!$B$2:$AH$2694,8,0)&gt;15,15,IF(VLOOKUP($C69,工时汇总!$B$2:$AH$2694,8,0)&gt;10,10,IF(VLOOKUP($C69,工时汇总!$B$2:$AH$2694,8,0)&gt;=8,5,IF(VLOOKUP($C69,工时汇总!$B$2:$AH$2694,8,0)&lt;8,0))))</f>
        <v>10</v>
      </c>
      <c r="K69" s="12">
        <f ca="1">IF(VLOOKUP($C69,工时汇总!$B$2:$AH$2694,9,0)&gt;15,15,IF(VLOOKUP($C69,工时汇总!$B$2:$AH$2694,9,0)&gt;10,10,IF(VLOOKUP($C69,工时汇总!$B$2:$AH$2694,9,0)&gt;=8,5,IF(VLOOKUP($C69,工时汇总!$B$2:$AH$2694,9,0)&lt;8,0))))</f>
        <v>10</v>
      </c>
      <c r="L69" s="12">
        <f ca="1">IF(VLOOKUP($C69,工时汇总!$B$2:$AH$2694,10,0)&gt;15,15,IF(VLOOKUP($C69,工时汇总!$B$2:$AH$2694,10,0)&gt;10,10,IF(VLOOKUP($C69,工时汇总!$B$2:$AH$2694,10,0)&gt;=8,5,IF(VLOOKUP($C69,工时汇总!$B$2:$AH$2694,10,0)&lt;8,0))))</f>
        <v>10</v>
      </c>
      <c r="M69" s="12">
        <f ca="1">IF(VLOOKUP($C69,工时汇总!$B$2:$AH$2694,11,0)&gt;15,15,IF(VLOOKUP($C69,工时汇总!$B$2:$AH$2694,11,0)&gt;10,10,IF(VLOOKUP($C69,工时汇总!$B$2:$AH$2694,11,0)&gt;=8,5,IF(VLOOKUP($C69,工时汇总!$B$2:$AH$2694,11,0)&lt;8,0))))</f>
        <v>10</v>
      </c>
      <c r="N69" s="12">
        <f ca="1">IF(VLOOKUP($C69,工时汇总!$B$2:$AH$2694,12,0)&gt;15,15,IF(VLOOKUP($C69,工时汇总!$B$2:$AH$2694,12,0)&gt;10,10,IF(VLOOKUP($C69,工时汇总!$B$2:$AH$2694,12,0)&gt;=8,5,IF(VLOOKUP($C69,工时汇总!$B$2:$AH$2694,12,0)&lt;8,0))))</f>
        <v>10</v>
      </c>
      <c r="O69" s="12">
        <f ca="1">IF(VLOOKUP($C69,工时汇总!$B$2:$AH$2694,13,0)&gt;15,15,IF(VLOOKUP($C69,工时汇总!$B$2:$AH$2694,13,0)&gt;10,10,IF(VLOOKUP($C69,工时汇总!$B$2:$AH$2694,13,0)&gt;=8,5,IF(VLOOKUP($C69,工时汇总!$B$2:$AH$2694,13,0)&lt;8,0))))</f>
        <v>10</v>
      </c>
      <c r="P69" s="12">
        <f ca="1">IF(VLOOKUP($C69,工时汇总!$B$2:$AH$2694,14,0)&gt;15,15,IF(VLOOKUP($C69,工时汇总!$B$2:$AH$2694,14,0)&gt;10,10,IF(VLOOKUP($C69,工时汇总!$B$2:$AH$2694,14,0)&gt;=8,5,IF(VLOOKUP($C69,工时汇总!$B$2:$AH$2694,14,0)&lt;8,0))))</f>
        <v>0</v>
      </c>
      <c r="Q69" s="12">
        <f ca="1">IF(VLOOKUP($C69,工时汇总!$B$2:$AH$2694,15,0)&gt;15,15,IF(VLOOKUP($C69,工时汇总!$B$2:$AH$2694,15,0)&gt;10,10,IF(VLOOKUP($C69,工时汇总!$B$2:$AH$2694,15,0)&gt;=8,5,IF(VLOOKUP($C69,工时汇总!$B$2:$AH$2694,15,0)&lt;8,0))))</f>
        <v>10</v>
      </c>
      <c r="R69" s="12">
        <f ca="1">IF(VLOOKUP($C69,工时汇总!$B$2:$AH$2694,16,0)&gt;15,15,IF(VLOOKUP($C69,工时汇总!$B$2:$AH$2694,16,0)&gt;10,10,IF(VLOOKUP($C69,工时汇总!$B$2:$AH$2694,16,0)&gt;=8,5,IF(VLOOKUP($C69,工时汇总!$B$2:$AH$2694,16,0)&lt;8,0))))</f>
        <v>10</v>
      </c>
      <c r="S69" s="12">
        <f ca="1">IF(VLOOKUP($C69,工时汇总!$B$2:$AH$2694,17,0)&gt;15,15,IF(VLOOKUP($C69,工时汇总!$B$2:$AH$2694,17,0)&gt;10,10,IF(VLOOKUP($C69,工时汇总!$B$2:$AH$2694,17,0)&gt;=8,5,IF(VLOOKUP($C69,工时汇总!$B$2:$AH$2694,17,0)&lt;8,0))))</f>
        <v>10</v>
      </c>
      <c r="T69" s="12">
        <f ca="1">IF(VLOOKUP($C69,工时汇总!$B$2:$AH$2694,18,0)&gt;15,15,IF(VLOOKUP($C69,工时汇总!$B$2:$AH$2694,18,0)&gt;10,10,IF(VLOOKUP($C69,工时汇总!$B$2:$AH$2694,18,0)&gt;=8,5,IF(VLOOKUP($C69,工时汇总!$B$2:$AH$2694,18,0)&lt;8,0))))</f>
        <v>10</v>
      </c>
      <c r="U69" s="12">
        <f ca="1">IF(VLOOKUP($C69,工时汇总!$B$2:$AH$2694,19,0)&gt;15,15,IF(VLOOKUP($C69,工时汇总!$B$2:$AH$2694,19,0)&gt;10,10,IF(VLOOKUP($C69,工时汇总!$B$2:$AH$2694,19,0)&gt;=8,5,IF(VLOOKUP($C69,工时汇总!$B$2:$AH$2694,19,0)&lt;8,0))))</f>
        <v>10</v>
      </c>
      <c r="V69" s="12">
        <f ca="1">IF(VLOOKUP($C69,工时汇总!$B$2:$AH$2694,20,0)&gt;15,15,IF(VLOOKUP($C69,工时汇总!$B$2:$AH$2694,20,0)&gt;10,10,IF(VLOOKUP($C69,工时汇总!$B$2:$AH$2694,20,0)&gt;=8,5,IF(VLOOKUP($C69,工时汇总!$B$2:$AH$2694,20,0)&lt;8,0))))</f>
        <v>10</v>
      </c>
      <c r="W69" s="12">
        <f ca="1">IF(VLOOKUP($C69,工时汇总!$B$2:$AH$2694,21,0)&gt;15,15,IF(VLOOKUP($C69,工时汇总!$B$2:$AH$2694,21,0)&gt;10,10,IF(VLOOKUP($C69,工时汇总!$B$2:$AH$2694,21,0)&gt;=8,5,IF(VLOOKUP($C69,工时汇总!$B$2:$AH$2694,21,0)&lt;8,0))))</f>
        <v>0</v>
      </c>
      <c r="X69" s="12">
        <f ca="1">IF(VLOOKUP($C69,工时汇总!$B$2:$AH$2694,22,0)&gt;15,15,IF(VLOOKUP($C69,工时汇总!$B$2:$AH$2694,22,0)&gt;10,10,IF(VLOOKUP($C69,工时汇总!$B$2:$AH$2694,22,0)&gt;=8,5,IF(VLOOKUP($C69,工时汇总!$B$2:$AH$2694,22,0)&lt;8,0))))</f>
        <v>10</v>
      </c>
      <c r="Y69" s="12">
        <f ca="1">IF(VLOOKUP($C69,工时汇总!$B$2:$AH$2694,23,0)&gt;15,15,IF(VLOOKUP($C69,工时汇总!$B$2:$AH$2694,23,0)&gt;10,10,IF(VLOOKUP($C69,工时汇总!$B$2:$AH$2694,23,0)&gt;=8,5,IF(VLOOKUP($C69,工时汇总!$B$2:$AH$2694,23,0)&lt;8,0))))</f>
        <v>10</v>
      </c>
      <c r="Z69" s="12">
        <f ca="1">IF(VLOOKUP($C69,工时汇总!$B$2:$AH$2694,24,0)&gt;15,15,IF(VLOOKUP($C69,工时汇总!$B$2:$AH$2694,24,0)&gt;10,10,IF(VLOOKUP($C69,工时汇总!$B$2:$AH$2694,24,0)&gt;=8,5,IF(VLOOKUP($C69,工时汇总!$B$2:$AH$2694,24,0)&lt;8,0))))</f>
        <v>10</v>
      </c>
      <c r="AA69" s="12">
        <f ca="1">IF(VLOOKUP($C69,工时汇总!$B$2:$AH$2694,25,0)&gt;15,15,IF(VLOOKUP($C69,工时汇总!$B$2:$AH$2694,25,0)&gt;10,10,IF(VLOOKUP($C69,工时汇总!$B$2:$AH$2694,25,0)&gt;=8,5,IF(VLOOKUP($C69,工时汇总!$B$2:$AH$2694,25,0)&lt;8,0))))</f>
        <v>10</v>
      </c>
      <c r="AB69" s="12">
        <f ca="1">IF(VLOOKUP($C69,工时汇总!$B$2:$AH$2694,26,0)&gt;15,15,IF(VLOOKUP($C69,工时汇总!$B$2:$AH$2694,26,0)&gt;10,10,IF(VLOOKUP($C69,工时汇总!$B$2:$AH$2694,26,0)&gt;=8,5,IF(VLOOKUP($C69,工时汇总!$B$2:$AH$2694,26,0)&lt;8,0))))</f>
        <v>10</v>
      </c>
      <c r="AC69" s="12">
        <f ca="1">IF(VLOOKUP($C69,工时汇总!$B$2:$AH$2694,27,0)&gt;15,15,IF(VLOOKUP($C69,工时汇总!$B$2:$AH$2694,27,0)&gt;10,10,IF(VLOOKUP($C69,工时汇总!$B$2:$AH$2694,27,0)&gt;=8,5,IF(VLOOKUP($C69,工时汇总!$B$2:$AH$2694,27,0)&lt;8,0))))</f>
        <v>10</v>
      </c>
      <c r="AD69" s="12">
        <f ca="1">IF(VLOOKUP($C69,工时汇总!$B$2:$AH$2694,28,0)&gt;15,15,IF(VLOOKUP($C69,工时汇总!$B$2:$AH$2694,28,0)&gt;10,10,IF(VLOOKUP($C69,工时汇总!$B$2:$AH$2694,28,0)&gt;=8,5,IF(VLOOKUP($C69,工时汇总!$B$2:$AH$2694,28,0)&lt;8,0))))</f>
        <v>0</v>
      </c>
      <c r="AE69" s="12">
        <f ca="1">IF(VLOOKUP($C69,工时汇总!$B$2:$AH$2694,29,0)&gt;15,15,IF(VLOOKUP($C69,工时汇总!$B$2:$AH$2694,29,0)&gt;10,10,IF(VLOOKUP($C69,工时汇总!$B$2:$AH$2694,29,0)&gt;=8,5,IF(VLOOKUP($C69,工时汇总!$B$2:$AH$2694,29,0)&lt;8,0))))</f>
        <v>5</v>
      </c>
      <c r="AF69" s="12">
        <f ca="1">IF(VLOOKUP($C69,工时汇总!$B$2:$AH$2694,30,0)&gt;15,15,IF(VLOOKUP($C69,工时汇总!$B$2:$AH$2694,30,0)&gt;10,10,IF(VLOOKUP($C69,工时汇总!$B$2:$AH$2694,30,0)&gt;=8,5,IF(VLOOKUP($C69,工时汇总!$B$2:$AH$2694,30,0)&lt;8,0))))</f>
        <v>5</v>
      </c>
      <c r="AG69" s="12">
        <f ca="1">IF(VLOOKUP($C69,工时汇总!$B$2:$AH$2694,31,0)&gt;15,15,IF(VLOOKUP($C69,工时汇总!$B$2:$AH$2694,31,0)&gt;10,10,IF(VLOOKUP($C69,工时汇总!$B$2:$AH$2694,31,0)&gt;=8,5,IF(VLOOKUP($C69,工时汇总!$B$2:$AH$2694,31,0)&lt;8,0))))</f>
        <v>10</v>
      </c>
      <c r="AH69" s="12">
        <f ca="1">IF(VLOOKUP($C69,工时汇总!$B$2:$AH$2694,32,0)&gt;15,15,IF(VLOOKUP($C69,工时汇总!$B$2:$AH$2694,32,0)&gt;10,10,IF(VLOOKUP($C69,工时汇总!$B$2:$AH$2694,32,0)&gt;=8,5,IF(VLOOKUP($C69,工时汇总!$B$2:$AH$2694,32,0)&lt;8,0))))</f>
        <v>10</v>
      </c>
      <c r="AI69" s="12">
        <f ca="1">IF(VLOOKUP($C69,工时汇总!$B$2:$AH$2694,33,0)&gt;15,15,IF(VLOOKUP($C69,工时汇总!$B$2:$AH$2694,33,0)&gt;10,10,IF(VLOOKUP($C69,工时汇总!$B$2:$AH$2694,33,0)&gt;=8,5,IF(VLOOKUP($C69,工时汇总!$B$2:$AH$2694,33,0)&lt;8,0))))</f>
        <v>0</v>
      </c>
    </row>
    <row r="70" customHeight="1" spans="1:35">
      <c r="A70" s="42" t="s">
        <v>176</v>
      </c>
      <c r="B70" s="15" t="s">
        <v>553</v>
      </c>
      <c r="C70" s="25" t="s">
        <v>183</v>
      </c>
      <c r="D70" s="43">
        <f ca="1" t="shared" si="12"/>
        <v>250</v>
      </c>
      <c r="E70" s="12">
        <f ca="1">IF(VLOOKUP($C70,工时汇总!$B$2:$AH$2694,3,0)&gt;15,15,IF(VLOOKUP($C70,工时汇总!$B$2:$AH$2694,3,0)&gt;10,10,IF(VLOOKUP($C70,工时汇总!$B$2:$AH$2694,3,0)&gt;=8,5,IF(VLOOKUP($C70,工时汇总!$B$2:$AH$2694,3,0)&lt;8,0))))</f>
        <v>10</v>
      </c>
      <c r="F70" s="12">
        <f ca="1">IF(VLOOKUP($C70,工时汇总!$B$2:$AH$2694,4,0)&gt;15,15,IF(VLOOKUP($C70,工时汇总!$B$2:$AH$2694,4,0)&gt;10,10,IF(VLOOKUP($C70,工时汇总!$B$2:$AH$2694,4,0)&gt;=8,5,IF(VLOOKUP($C70,工时汇总!$B$2:$AH$2694,4,0)&lt;8,0))))</f>
        <v>10</v>
      </c>
      <c r="G70" s="12">
        <f ca="1">IF(VLOOKUP($C70,工时汇总!$B$2:$AH$2694,5,0)&gt;15,15,IF(VLOOKUP($C70,工时汇总!$B$2:$AH$2694,5,0)&gt;10,10,IF(VLOOKUP($C70,工时汇总!$B$2:$AH$2694,5,0)&gt;=8,5,IF(VLOOKUP($C70,工时汇总!$B$2:$AH$2694,5,0)&lt;8,0))))</f>
        <v>10</v>
      </c>
      <c r="H70" s="12">
        <f ca="1">IF(VLOOKUP($C70,工时汇总!$B$2:$AH$2694,6,0)&gt;15,15,IF(VLOOKUP($C70,工时汇总!$B$2:$AH$2694,6,0)&gt;10,10,IF(VLOOKUP($C70,工时汇总!$B$2:$AH$2694,6,0)&gt;=8,5,IF(VLOOKUP($C70,工时汇总!$B$2:$AH$2694,6,0)&lt;8,0))))</f>
        <v>10</v>
      </c>
      <c r="I70" s="12">
        <f ca="1">IF(VLOOKUP($C70,工时汇总!$B$2:$AH$2694,7,0)&gt;15,15,IF(VLOOKUP($C70,工时汇总!$B$2:$AH$2694,7,0)&gt;10,10,IF(VLOOKUP($C70,工时汇总!$B$2:$AH$2694,7,0)&gt;=8,5,IF(VLOOKUP($C70,工时汇总!$B$2:$AH$2694,7,0)&lt;8,0))))</f>
        <v>10</v>
      </c>
      <c r="J70" s="12">
        <f ca="1">IF(VLOOKUP($C70,工时汇总!$B$2:$AH$2694,8,0)&gt;15,15,IF(VLOOKUP($C70,工时汇总!$B$2:$AH$2694,8,0)&gt;10,10,IF(VLOOKUP($C70,工时汇总!$B$2:$AH$2694,8,0)&gt;=8,5,IF(VLOOKUP($C70,工时汇总!$B$2:$AH$2694,8,0)&lt;8,0))))</f>
        <v>10</v>
      </c>
      <c r="K70" s="12">
        <f ca="1">IF(VLOOKUP($C70,工时汇总!$B$2:$AH$2694,9,0)&gt;15,15,IF(VLOOKUP($C70,工时汇总!$B$2:$AH$2694,9,0)&gt;10,10,IF(VLOOKUP($C70,工时汇总!$B$2:$AH$2694,9,0)&gt;=8,5,IF(VLOOKUP($C70,工时汇总!$B$2:$AH$2694,9,0)&lt;8,0))))</f>
        <v>10</v>
      </c>
      <c r="L70" s="12">
        <f ca="1">IF(VLOOKUP($C70,工时汇总!$B$2:$AH$2694,10,0)&gt;15,15,IF(VLOOKUP($C70,工时汇总!$B$2:$AH$2694,10,0)&gt;10,10,IF(VLOOKUP($C70,工时汇总!$B$2:$AH$2694,10,0)&gt;=8,5,IF(VLOOKUP($C70,工时汇总!$B$2:$AH$2694,10,0)&lt;8,0))))</f>
        <v>10</v>
      </c>
      <c r="M70" s="12">
        <f ca="1">IF(VLOOKUP($C70,工时汇总!$B$2:$AH$2694,11,0)&gt;15,15,IF(VLOOKUP($C70,工时汇总!$B$2:$AH$2694,11,0)&gt;10,10,IF(VLOOKUP($C70,工时汇总!$B$2:$AH$2694,11,0)&gt;=8,5,IF(VLOOKUP($C70,工时汇总!$B$2:$AH$2694,11,0)&lt;8,0))))</f>
        <v>10</v>
      </c>
      <c r="N70" s="12">
        <f ca="1">IF(VLOOKUP($C70,工时汇总!$B$2:$AH$2694,12,0)&gt;15,15,IF(VLOOKUP($C70,工时汇总!$B$2:$AH$2694,12,0)&gt;10,10,IF(VLOOKUP($C70,工时汇总!$B$2:$AH$2694,12,0)&gt;=8,5,IF(VLOOKUP($C70,工时汇总!$B$2:$AH$2694,12,0)&lt;8,0))))</f>
        <v>10</v>
      </c>
      <c r="O70" s="12">
        <f ca="1">IF(VLOOKUP($C70,工时汇总!$B$2:$AH$2694,13,0)&gt;15,15,IF(VLOOKUP($C70,工时汇总!$B$2:$AH$2694,13,0)&gt;10,10,IF(VLOOKUP($C70,工时汇总!$B$2:$AH$2694,13,0)&gt;=8,5,IF(VLOOKUP($C70,工时汇总!$B$2:$AH$2694,13,0)&lt;8,0))))</f>
        <v>10</v>
      </c>
      <c r="P70" s="12">
        <f ca="1">IF(VLOOKUP($C70,工时汇总!$B$2:$AH$2694,14,0)&gt;15,15,IF(VLOOKUP($C70,工时汇总!$B$2:$AH$2694,14,0)&gt;10,10,IF(VLOOKUP($C70,工时汇总!$B$2:$AH$2694,14,0)&gt;=8,5,IF(VLOOKUP($C70,工时汇总!$B$2:$AH$2694,14,0)&lt;8,0))))</f>
        <v>0</v>
      </c>
      <c r="Q70" s="12">
        <f ca="1">IF(VLOOKUP($C70,工时汇总!$B$2:$AH$2694,15,0)&gt;15,15,IF(VLOOKUP($C70,工时汇总!$B$2:$AH$2694,15,0)&gt;10,10,IF(VLOOKUP($C70,工时汇总!$B$2:$AH$2694,15,0)&gt;=8,5,IF(VLOOKUP($C70,工时汇总!$B$2:$AH$2694,15,0)&lt;8,0))))</f>
        <v>10</v>
      </c>
      <c r="R70" s="12">
        <f ca="1">IF(VLOOKUP($C70,工时汇总!$B$2:$AH$2694,16,0)&gt;15,15,IF(VLOOKUP($C70,工时汇总!$B$2:$AH$2694,16,0)&gt;10,10,IF(VLOOKUP($C70,工时汇总!$B$2:$AH$2694,16,0)&gt;=8,5,IF(VLOOKUP($C70,工时汇总!$B$2:$AH$2694,16,0)&lt;8,0))))</f>
        <v>10</v>
      </c>
      <c r="S70" s="12">
        <f ca="1">IF(VLOOKUP($C70,工时汇总!$B$2:$AH$2694,17,0)&gt;15,15,IF(VLOOKUP($C70,工时汇总!$B$2:$AH$2694,17,0)&gt;10,10,IF(VLOOKUP($C70,工时汇总!$B$2:$AH$2694,17,0)&gt;=8,5,IF(VLOOKUP($C70,工时汇总!$B$2:$AH$2694,17,0)&lt;8,0))))</f>
        <v>10</v>
      </c>
      <c r="T70" s="12">
        <f ca="1">IF(VLOOKUP($C70,工时汇总!$B$2:$AH$2694,18,0)&gt;15,15,IF(VLOOKUP($C70,工时汇总!$B$2:$AH$2694,18,0)&gt;10,10,IF(VLOOKUP($C70,工时汇总!$B$2:$AH$2694,18,0)&gt;=8,5,IF(VLOOKUP($C70,工时汇总!$B$2:$AH$2694,18,0)&lt;8,0))))</f>
        <v>10</v>
      </c>
      <c r="U70" s="12">
        <f ca="1">IF(VLOOKUP($C70,工时汇总!$B$2:$AH$2694,19,0)&gt;15,15,IF(VLOOKUP($C70,工时汇总!$B$2:$AH$2694,19,0)&gt;10,10,IF(VLOOKUP($C70,工时汇总!$B$2:$AH$2694,19,0)&gt;=8,5,IF(VLOOKUP($C70,工时汇总!$B$2:$AH$2694,19,0)&lt;8,0))))</f>
        <v>10</v>
      </c>
      <c r="V70" s="12">
        <f ca="1">IF(VLOOKUP($C70,工时汇总!$B$2:$AH$2694,20,0)&gt;15,15,IF(VLOOKUP($C70,工时汇总!$B$2:$AH$2694,20,0)&gt;10,10,IF(VLOOKUP($C70,工时汇总!$B$2:$AH$2694,20,0)&gt;=8,5,IF(VLOOKUP($C70,工时汇总!$B$2:$AH$2694,20,0)&lt;8,0))))</f>
        <v>10</v>
      </c>
      <c r="W70" s="12">
        <f ca="1">IF(VLOOKUP($C70,工时汇总!$B$2:$AH$2694,21,0)&gt;15,15,IF(VLOOKUP($C70,工时汇总!$B$2:$AH$2694,21,0)&gt;10,10,IF(VLOOKUP($C70,工时汇总!$B$2:$AH$2694,21,0)&gt;=8,5,IF(VLOOKUP($C70,工时汇总!$B$2:$AH$2694,21,0)&lt;8,0))))</f>
        <v>0</v>
      </c>
      <c r="X70" s="12">
        <f ca="1">IF(VLOOKUP($C70,工时汇总!$B$2:$AH$2694,22,0)&gt;15,15,IF(VLOOKUP($C70,工时汇总!$B$2:$AH$2694,22,0)&gt;10,10,IF(VLOOKUP($C70,工时汇总!$B$2:$AH$2694,22,0)&gt;=8,5,IF(VLOOKUP($C70,工时汇总!$B$2:$AH$2694,22,0)&lt;8,0))))</f>
        <v>10</v>
      </c>
      <c r="Y70" s="12">
        <f ca="1">IF(VLOOKUP($C70,工时汇总!$B$2:$AH$2694,23,0)&gt;15,15,IF(VLOOKUP($C70,工时汇总!$B$2:$AH$2694,23,0)&gt;10,10,IF(VLOOKUP($C70,工时汇总!$B$2:$AH$2694,23,0)&gt;=8,5,IF(VLOOKUP($C70,工时汇总!$B$2:$AH$2694,23,0)&lt;8,0))))</f>
        <v>10</v>
      </c>
      <c r="Z70" s="12">
        <f ca="1">IF(VLOOKUP($C70,工时汇总!$B$2:$AH$2694,24,0)&gt;15,15,IF(VLOOKUP($C70,工时汇总!$B$2:$AH$2694,24,0)&gt;10,10,IF(VLOOKUP($C70,工时汇总!$B$2:$AH$2694,24,0)&gt;=8,5,IF(VLOOKUP($C70,工时汇总!$B$2:$AH$2694,24,0)&lt;8,0))))</f>
        <v>10</v>
      </c>
      <c r="AA70" s="12">
        <f ca="1">IF(VLOOKUP($C70,工时汇总!$B$2:$AH$2694,25,0)&gt;15,15,IF(VLOOKUP($C70,工时汇总!$B$2:$AH$2694,25,0)&gt;10,10,IF(VLOOKUP($C70,工时汇总!$B$2:$AH$2694,25,0)&gt;=8,5,IF(VLOOKUP($C70,工时汇总!$B$2:$AH$2694,25,0)&lt;8,0))))</f>
        <v>10</v>
      </c>
      <c r="AB70" s="12">
        <f ca="1">IF(VLOOKUP($C70,工时汇总!$B$2:$AH$2694,26,0)&gt;15,15,IF(VLOOKUP($C70,工时汇总!$B$2:$AH$2694,26,0)&gt;10,10,IF(VLOOKUP($C70,工时汇总!$B$2:$AH$2694,26,0)&gt;=8,5,IF(VLOOKUP($C70,工时汇总!$B$2:$AH$2694,26,0)&lt;8,0))))</f>
        <v>10</v>
      </c>
      <c r="AC70" s="12">
        <f ca="1">IF(VLOOKUP($C70,工时汇总!$B$2:$AH$2694,27,0)&gt;15,15,IF(VLOOKUP($C70,工时汇总!$B$2:$AH$2694,27,0)&gt;10,10,IF(VLOOKUP($C70,工时汇总!$B$2:$AH$2694,27,0)&gt;=8,5,IF(VLOOKUP($C70,工时汇总!$B$2:$AH$2694,27,0)&lt;8,0))))</f>
        <v>10</v>
      </c>
      <c r="AD70" s="12">
        <f ca="1">IF(VLOOKUP($C70,工时汇总!$B$2:$AH$2694,28,0)&gt;15,15,IF(VLOOKUP($C70,工时汇总!$B$2:$AH$2694,28,0)&gt;10,10,IF(VLOOKUP($C70,工时汇总!$B$2:$AH$2694,28,0)&gt;=8,5,IF(VLOOKUP($C70,工时汇总!$B$2:$AH$2694,28,0)&lt;8,0))))</f>
        <v>0</v>
      </c>
      <c r="AE70" s="12">
        <f ca="1">IF(VLOOKUP($C70,工时汇总!$B$2:$AH$2694,29,0)&gt;15,15,IF(VLOOKUP($C70,工时汇总!$B$2:$AH$2694,29,0)&gt;10,10,IF(VLOOKUP($C70,工时汇总!$B$2:$AH$2694,29,0)&gt;=8,5,IF(VLOOKUP($C70,工时汇总!$B$2:$AH$2694,29,0)&lt;8,0))))</f>
        <v>5</v>
      </c>
      <c r="AF70" s="12">
        <f ca="1">IF(VLOOKUP($C70,工时汇总!$B$2:$AH$2694,30,0)&gt;15,15,IF(VLOOKUP($C70,工时汇总!$B$2:$AH$2694,30,0)&gt;10,10,IF(VLOOKUP($C70,工时汇总!$B$2:$AH$2694,30,0)&gt;=8,5,IF(VLOOKUP($C70,工时汇总!$B$2:$AH$2694,30,0)&lt;8,0))))</f>
        <v>5</v>
      </c>
      <c r="AG70" s="12">
        <f ca="1">IF(VLOOKUP($C70,工时汇总!$B$2:$AH$2694,31,0)&gt;15,15,IF(VLOOKUP($C70,工时汇总!$B$2:$AH$2694,31,0)&gt;10,10,IF(VLOOKUP($C70,工时汇总!$B$2:$AH$2694,31,0)&gt;=8,5,IF(VLOOKUP($C70,工时汇总!$B$2:$AH$2694,31,0)&lt;8,0))))</f>
        <v>5</v>
      </c>
      <c r="AH70" s="12">
        <f ca="1">IF(VLOOKUP($C70,工时汇总!$B$2:$AH$2694,32,0)&gt;15,15,IF(VLOOKUP($C70,工时汇总!$B$2:$AH$2694,32,0)&gt;10,10,IF(VLOOKUP($C70,工时汇总!$B$2:$AH$2694,32,0)&gt;=8,5,IF(VLOOKUP($C70,工时汇总!$B$2:$AH$2694,32,0)&lt;8,0))))</f>
        <v>5</v>
      </c>
      <c r="AI70" s="12">
        <f ca="1">IF(VLOOKUP($C70,工时汇总!$B$2:$AH$2694,33,0)&gt;15,15,IF(VLOOKUP($C70,工时汇总!$B$2:$AH$2694,33,0)&gt;10,10,IF(VLOOKUP($C70,工时汇总!$B$2:$AH$2694,33,0)&gt;=8,5,IF(VLOOKUP($C70,工时汇总!$B$2:$AH$2694,33,0)&lt;8,0))))</f>
        <v>0</v>
      </c>
    </row>
    <row r="71" customHeight="1" spans="1:35">
      <c r="A71" s="42" t="s">
        <v>176</v>
      </c>
      <c r="B71" s="15" t="s">
        <v>554</v>
      </c>
      <c r="C71" s="25" t="s">
        <v>185</v>
      </c>
      <c r="D71" s="43">
        <f ca="1" t="shared" ref="D71:D72" si="13">SUM(E71:AI71)</f>
        <v>255</v>
      </c>
      <c r="E71" s="12">
        <f ca="1">IF(VLOOKUP($C71,工时汇总!$B$2:$AH$2694,3,0)&gt;15,15,IF(VLOOKUP($C71,工时汇总!$B$2:$AH$2694,3,0)&gt;10,10,IF(VLOOKUP($C71,工时汇总!$B$2:$AH$2694,3,0)&gt;=8,5,IF(VLOOKUP($C71,工时汇总!$B$2:$AH$2694,3,0)&lt;8,0))))</f>
        <v>10</v>
      </c>
      <c r="F71" s="12">
        <f ca="1">IF(VLOOKUP($C71,工时汇总!$B$2:$AH$2694,4,0)&gt;15,15,IF(VLOOKUP($C71,工时汇总!$B$2:$AH$2694,4,0)&gt;10,10,IF(VLOOKUP($C71,工时汇总!$B$2:$AH$2694,4,0)&gt;=8,5,IF(VLOOKUP($C71,工时汇总!$B$2:$AH$2694,4,0)&lt;8,0))))</f>
        <v>10</v>
      </c>
      <c r="G71" s="12">
        <f ca="1">IF(VLOOKUP($C71,工时汇总!$B$2:$AH$2694,5,0)&gt;15,15,IF(VLOOKUP($C71,工时汇总!$B$2:$AH$2694,5,0)&gt;10,10,IF(VLOOKUP($C71,工时汇总!$B$2:$AH$2694,5,0)&gt;=8,5,IF(VLOOKUP($C71,工时汇总!$B$2:$AH$2694,5,0)&lt;8,0))))</f>
        <v>10</v>
      </c>
      <c r="H71" s="12">
        <f ca="1">IF(VLOOKUP($C71,工时汇总!$B$2:$AH$2694,6,0)&gt;15,15,IF(VLOOKUP($C71,工时汇总!$B$2:$AH$2694,6,0)&gt;10,10,IF(VLOOKUP($C71,工时汇总!$B$2:$AH$2694,6,0)&gt;=8,5,IF(VLOOKUP($C71,工时汇总!$B$2:$AH$2694,6,0)&lt;8,0))))</f>
        <v>10</v>
      </c>
      <c r="I71" s="12">
        <f ca="1">IF(VLOOKUP($C71,工时汇总!$B$2:$AH$2694,7,0)&gt;15,15,IF(VLOOKUP($C71,工时汇总!$B$2:$AH$2694,7,0)&gt;10,10,IF(VLOOKUP($C71,工时汇总!$B$2:$AH$2694,7,0)&gt;=8,5,IF(VLOOKUP($C71,工时汇总!$B$2:$AH$2694,7,0)&lt;8,0))))</f>
        <v>10</v>
      </c>
      <c r="J71" s="12">
        <f ca="1">IF(VLOOKUP($C71,工时汇总!$B$2:$AH$2694,8,0)&gt;15,15,IF(VLOOKUP($C71,工时汇总!$B$2:$AH$2694,8,0)&gt;10,10,IF(VLOOKUP($C71,工时汇总!$B$2:$AH$2694,8,0)&gt;=8,5,IF(VLOOKUP($C71,工时汇总!$B$2:$AH$2694,8,0)&lt;8,0))))</f>
        <v>10</v>
      </c>
      <c r="K71" s="12">
        <f ca="1">IF(VLOOKUP($C71,工时汇总!$B$2:$AH$2694,9,0)&gt;15,15,IF(VLOOKUP($C71,工时汇总!$B$2:$AH$2694,9,0)&gt;10,10,IF(VLOOKUP($C71,工时汇总!$B$2:$AH$2694,9,0)&gt;=8,5,IF(VLOOKUP($C71,工时汇总!$B$2:$AH$2694,9,0)&lt;8,0))))</f>
        <v>10</v>
      </c>
      <c r="L71" s="12">
        <f ca="1">IF(VLOOKUP($C71,工时汇总!$B$2:$AH$2694,10,0)&gt;15,15,IF(VLOOKUP($C71,工时汇总!$B$2:$AH$2694,10,0)&gt;10,10,IF(VLOOKUP($C71,工时汇总!$B$2:$AH$2694,10,0)&gt;=8,5,IF(VLOOKUP($C71,工时汇总!$B$2:$AH$2694,10,0)&lt;8,0))))</f>
        <v>10</v>
      </c>
      <c r="M71" s="12">
        <f ca="1">IF(VLOOKUP($C71,工时汇总!$B$2:$AH$2694,11,0)&gt;15,15,IF(VLOOKUP($C71,工时汇总!$B$2:$AH$2694,11,0)&gt;10,10,IF(VLOOKUP($C71,工时汇总!$B$2:$AH$2694,11,0)&gt;=8,5,IF(VLOOKUP($C71,工时汇总!$B$2:$AH$2694,11,0)&lt;8,0))))</f>
        <v>10</v>
      </c>
      <c r="N71" s="12">
        <f ca="1">IF(VLOOKUP($C71,工时汇总!$B$2:$AH$2694,12,0)&gt;15,15,IF(VLOOKUP($C71,工时汇总!$B$2:$AH$2694,12,0)&gt;10,10,IF(VLOOKUP($C71,工时汇总!$B$2:$AH$2694,12,0)&gt;=8,5,IF(VLOOKUP($C71,工时汇总!$B$2:$AH$2694,12,0)&lt;8,0))))</f>
        <v>5</v>
      </c>
      <c r="O71" s="12">
        <f ca="1">IF(VLOOKUP($C71,工时汇总!$B$2:$AH$2694,13,0)&gt;15,15,IF(VLOOKUP($C71,工时汇总!$B$2:$AH$2694,13,0)&gt;10,10,IF(VLOOKUP($C71,工时汇总!$B$2:$AH$2694,13,0)&gt;=8,5,IF(VLOOKUP($C71,工时汇总!$B$2:$AH$2694,13,0)&lt;8,0))))</f>
        <v>10</v>
      </c>
      <c r="P71" s="12">
        <f ca="1">IF(VLOOKUP($C71,工时汇总!$B$2:$AH$2694,14,0)&gt;15,15,IF(VLOOKUP($C71,工时汇总!$B$2:$AH$2694,14,0)&gt;10,10,IF(VLOOKUP($C71,工时汇总!$B$2:$AH$2694,14,0)&gt;=8,5,IF(VLOOKUP($C71,工时汇总!$B$2:$AH$2694,14,0)&lt;8,0))))</f>
        <v>0</v>
      </c>
      <c r="Q71" s="12">
        <f ca="1">IF(VLOOKUP($C71,工时汇总!$B$2:$AH$2694,15,0)&gt;15,15,IF(VLOOKUP($C71,工时汇总!$B$2:$AH$2694,15,0)&gt;10,10,IF(VLOOKUP($C71,工时汇总!$B$2:$AH$2694,15,0)&gt;=8,5,IF(VLOOKUP($C71,工时汇总!$B$2:$AH$2694,15,0)&lt;8,0))))</f>
        <v>10</v>
      </c>
      <c r="R71" s="12">
        <f ca="1">IF(VLOOKUP($C71,工时汇总!$B$2:$AH$2694,16,0)&gt;15,15,IF(VLOOKUP($C71,工时汇总!$B$2:$AH$2694,16,0)&gt;10,10,IF(VLOOKUP($C71,工时汇总!$B$2:$AH$2694,16,0)&gt;=8,5,IF(VLOOKUP($C71,工时汇总!$B$2:$AH$2694,16,0)&lt;8,0))))</f>
        <v>10</v>
      </c>
      <c r="S71" s="12">
        <f ca="1">IF(VLOOKUP($C71,工时汇总!$B$2:$AH$2694,17,0)&gt;15,15,IF(VLOOKUP($C71,工时汇总!$B$2:$AH$2694,17,0)&gt;10,10,IF(VLOOKUP($C71,工时汇总!$B$2:$AH$2694,17,0)&gt;=8,5,IF(VLOOKUP($C71,工时汇总!$B$2:$AH$2694,17,0)&lt;8,0))))</f>
        <v>10</v>
      </c>
      <c r="T71" s="12">
        <f ca="1">IF(VLOOKUP($C71,工时汇总!$B$2:$AH$2694,18,0)&gt;15,15,IF(VLOOKUP($C71,工时汇总!$B$2:$AH$2694,18,0)&gt;10,10,IF(VLOOKUP($C71,工时汇总!$B$2:$AH$2694,18,0)&gt;=8,5,IF(VLOOKUP($C71,工时汇总!$B$2:$AH$2694,18,0)&lt;8,0))))</f>
        <v>10</v>
      </c>
      <c r="U71" s="12">
        <f ca="1">IF(VLOOKUP($C71,工时汇总!$B$2:$AH$2694,19,0)&gt;15,15,IF(VLOOKUP($C71,工时汇总!$B$2:$AH$2694,19,0)&gt;10,10,IF(VLOOKUP($C71,工时汇总!$B$2:$AH$2694,19,0)&gt;=8,5,IF(VLOOKUP($C71,工时汇总!$B$2:$AH$2694,19,0)&lt;8,0))))</f>
        <v>10</v>
      </c>
      <c r="V71" s="12">
        <f ca="1">IF(VLOOKUP($C71,工时汇总!$B$2:$AH$2694,20,0)&gt;15,15,IF(VLOOKUP($C71,工时汇总!$B$2:$AH$2694,20,0)&gt;10,10,IF(VLOOKUP($C71,工时汇总!$B$2:$AH$2694,20,0)&gt;=8,5,IF(VLOOKUP($C71,工时汇总!$B$2:$AH$2694,20,0)&lt;8,0))))</f>
        <v>10</v>
      </c>
      <c r="W71" s="12">
        <f ca="1">IF(VLOOKUP($C71,工时汇总!$B$2:$AH$2694,21,0)&gt;15,15,IF(VLOOKUP($C71,工时汇总!$B$2:$AH$2694,21,0)&gt;10,10,IF(VLOOKUP($C71,工时汇总!$B$2:$AH$2694,21,0)&gt;=8,5,IF(VLOOKUP($C71,工时汇总!$B$2:$AH$2694,21,0)&lt;8,0))))</f>
        <v>0</v>
      </c>
      <c r="X71" s="12">
        <f ca="1">IF(VLOOKUP($C71,工时汇总!$B$2:$AH$2694,22,0)&gt;15,15,IF(VLOOKUP($C71,工时汇总!$B$2:$AH$2694,22,0)&gt;10,10,IF(VLOOKUP($C71,工时汇总!$B$2:$AH$2694,22,0)&gt;=8,5,IF(VLOOKUP($C71,工时汇总!$B$2:$AH$2694,22,0)&lt;8,0))))</f>
        <v>10</v>
      </c>
      <c r="Y71" s="12">
        <f ca="1">IF(VLOOKUP($C71,工时汇总!$B$2:$AH$2694,23,0)&gt;15,15,IF(VLOOKUP($C71,工时汇总!$B$2:$AH$2694,23,0)&gt;10,10,IF(VLOOKUP($C71,工时汇总!$B$2:$AH$2694,23,0)&gt;=8,5,IF(VLOOKUP($C71,工时汇总!$B$2:$AH$2694,23,0)&lt;8,0))))</f>
        <v>10</v>
      </c>
      <c r="Z71" s="12">
        <f ca="1">IF(VLOOKUP($C71,工时汇总!$B$2:$AH$2694,24,0)&gt;15,15,IF(VLOOKUP($C71,工时汇总!$B$2:$AH$2694,24,0)&gt;10,10,IF(VLOOKUP($C71,工时汇总!$B$2:$AH$2694,24,0)&gt;=8,5,IF(VLOOKUP($C71,工时汇总!$B$2:$AH$2694,24,0)&lt;8,0))))</f>
        <v>10</v>
      </c>
      <c r="AA71" s="12">
        <f ca="1">IF(VLOOKUP($C71,工时汇总!$B$2:$AH$2694,25,0)&gt;15,15,IF(VLOOKUP($C71,工时汇总!$B$2:$AH$2694,25,0)&gt;10,10,IF(VLOOKUP($C71,工时汇总!$B$2:$AH$2694,25,0)&gt;=8,5,IF(VLOOKUP($C71,工时汇总!$B$2:$AH$2694,25,0)&lt;8,0))))</f>
        <v>10</v>
      </c>
      <c r="AB71" s="12">
        <f ca="1">IF(VLOOKUP($C71,工时汇总!$B$2:$AH$2694,26,0)&gt;15,15,IF(VLOOKUP($C71,工时汇总!$B$2:$AH$2694,26,0)&gt;10,10,IF(VLOOKUP($C71,工时汇总!$B$2:$AH$2694,26,0)&gt;=8,5,IF(VLOOKUP($C71,工时汇总!$B$2:$AH$2694,26,0)&lt;8,0))))</f>
        <v>10</v>
      </c>
      <c r="AC71" s="12">
        <f ca="1">IF(VLOOKUP($C71,工时汇总!$B$2:$AH$2694,27,0)&gt;15,15,IF(VLOOKUP($C71,工时汇总!$B$2:$AH$2694,27,0)&gt;10,10,IF(VLOOKUP($C71,工时汇总!$B$2:$AH$2694,27,0)&gt;=8,5,IF(VLOOKUP($C71,工时汇总!$B$2:$AH$2694,27,0)&lt;8,0))))</f>
        <v>10</v>
      </c>
      <c r="AD71" s="12">
        <f ca="1">IF(VLOOKUP($C71,工时汇总!$B$2:$AH$2694,28,0)&gt;15,15,IF(VLOOKUP($C71,工时汇总!$B$2:$AH$2694,28,0)&gt;10,10,IF(VLOOKUP($C71,工时汇总!$B$2:$AH$2694,28,0)&gt;=8,5,IF(VLOOKUP($C71,工时汇总!$B$2:$AH$2694,28,0)&lt;8,0))))</f>
        <v>0</v>
      </c>
      <c r="AE71" s="12">
        <f ca="1">IF(VLOOKUP($C71,工时汇总!$B$2:$AH$2694,29,0)&gt;15,15,IF(VLOOKUP($C71,工时汇总!$B$2:$AH$2694,29,0)&gt;10,10,IF(VLOOKUP($C71,工时汇总!$B$2:$AH$2694,29,0)&gt;=8,5,IF(VLOOKUP($C71,工时汇总!$B$2:$AH$2694,29,0)&lt;8,0))))</f>
        <v>5</v>
      </c>
      <c r="AF71" s="12">
        <f ca="1">IF(VLOOKUP($C71,工时汇总!$B$2:$AH$2694,30,0)&gt;15,15,IF(VLOOKUP($C71,工时汇总!$B$2:$AH$2694,30,0)&gt;10,10,IF(VLOOKUP($C71,工时汇总!$B$2:$AH$2694,30,0)&gt;=8,5,IF(VLOOKUP($C71,工时汇总!$B$2:$AH$2694,30,0)&lt;8,0))))</f>
        <v>5</v>
      </c>
      <c r="AG71" s="12">
        <f ca="1">IF(VLOOKUP($C71,工时汇总!$B$2:$AH$2694,31,0)&gt;15,15,IF(VLOOKUP($C71,工时汇总!$B$2:$AH$2694,31,0)&gt;10,10,IF(VLOOKUP($C71,工时汇总!$B$2:$AH$2694,31,0)&gt;=8,5,IF(VLOOKUP($C71,工时汇总!$B$2:$AH$2694,31,0)&lt;8,0))))</f>
        <v>10</v>
      </c>
      <c r="AH71" s="12">
        <f ca="1">IF(VLOOKUP($C71,工时汇总!$B$2:$AH$2694,32,0)&gt;15,15,IF(VLOOKUP($C71,工时汇总!$B$2:$AH$2694,32,0)&gt;10,10,IF(VLOOKUP($C71,工时汇总!$B$2:$AH$2694,32,0)&gt;=8,5,IF(VLOOKUP($C71,工时汇总!$B$2:$AH$2694,32,0)&lt;8,0))))</f>
        <v>10</v>
      </c>
      <c r="AI71" s="12">
        <f ca="1">IF(VLOOKUP($C71,工时汇总!$B$2:$AH$2694,33,0)&gt;15,15,IF(VLOOKUP($C71,工时汇总!$B$2:$AH$2694,33,0)&gt;10,10,IF(VLOOKUP($C71,工时汇总!$B$2:$AH$2694,33,0)&gt;=8,5,IF(VLOOKUP($C71,工时汇总!$B$2:$AH$2694,33,0)&lt;8,0))))</f>
        <v>0</v>
      </c>
    </row>
    <row r="72" customHeight="1" spans="1:35">
      <c r="A72" s="42" t="s">
        <v>176</v>
      </c>
      <c r="B72" s="15" t="s">
        <v>555</v>
      </c>
      <c r="C72" s="25" t="s">
        <v>189</v>
      </c>
      <c r="D72" s="43">
        <f ca="1" t="shared" si="13"/>
        <v>240</v>
      </c>
      <c r="E72" s="12">
        <f ca="1">IF(VLOOKUP($C72,工时汇总!$B$2:$AH$2694,3,0)&gt;15,15,IF(VLOOKUP($C72,工时汇总!$B$2:$AH$2694,3,0)&gt;10,10,IF(VLOOKUP($C72,工时汇总!$B$2:$AH$2694,3,0)&gt;=8,5,IF(VLOOKUP($C72,工时汇总!$B$2:$AH$2694,3,0)&lt;8,0))))</f>
        <v>10</v>
      </c>
      <c r="F72" s="12">
        <f ca="1">IF(VLOOKUP($C72,工时汇总!$B$2:$AH$2694,4,0)&gt;15,15,IF(VLOOKUP($C72,工时汇总!$B$2:$AH$2694,4,0)&gt;10,10,IF(VLOOKUP($C72,工时汇总!$B$2:$AH$2694,4,0)&gt;=8,5,IF(VLOOKUP($C72,工时汇总!$B$2:$AH$2694,4,0)&lt;8,0))))</f>
        <v>10</v>
      </c>
      <c r="G72" s="12">
        <f ca="1">IF(VLOOKUP($C72,工时汇总!$B$2:$AH$2694,5,0)&gt;15,15,IF(VLOOKUP($C72,工时汇总!$B$2:$AH$2694,5,0)&gt;10,10,IF(VLOOKUP($C72,工时汇总!$B$2:$AH$2694,5,0)&gt;=8,5,IF(VLOOKUP($C72,工时汇总!$B$2:$AH$2694,5,0)&lt;8,0))))</f>
        <v>10</v>
      </c>
      <c r="H72" s="12">
        <f ca="1">IF(VLOOKUP($C72,工时汇总!$B$2:$AH$2694,6,0)&gt;15,15,IF(VLOOKUP($C72,工时汇总!$B$2:$AH$2694,6,0)&gt;10,10,IF(VLOOKUP($C72,工时汇总!$B$2:$AH$2694,6,0)&gt;=8,5,IF(VLOOKUP($C72,工时汇总!$B$2:$AH$2694,6,0)&lt;8,0))))</f>
        <v>10</v>
      </c>
      <c r="I72" s="12">
        <f ca="1">IF(VLOOKUP($C72,工时汇总!$B$2:$AH$2694,7,0)&gt;15,15,IF(VLOOKUP($C72,工时汇总!$B$2:$AH$2694,7,0)&gt;10,10,IF(VLOOKUP($C72,工时汇总!$B$2:$AH$2694,7,0)&gt;=8,5,IF(VLOOKUP($C72,工时汇总!$B$2:$AH$2694,7,0)&lt;8,0))))</f>
        <v>10</v>
      </c>
      <c r="J72" s="12">
        <f ca="1">IF(VLOOKUP($C72,工时汇总!$B$2:$AH$2694,8,0)&gt;15,15,IF(VLOOKUP($C72,工时汇总!$B$2:$AH$2694,8,0)&gt;10,10,IF(VLOOKUP($C72,工时汇总!$B$2:$AH$2694,8,0)&gt;=8,5,IF(VLOOKUP($C72,工时汇总!$B$2:$AH$2694,8,0)&lt;8,0))))</f>
        <v>10</v>
      </c>
      <c r="K72" s="12">
        <f ca="1">IF(VLOOKUP($C72,工时汇总!$B$2:$AH$2694,9,0)&gt;15,15,IF(VLOOKUP($C72,工时汇总!$B$2:$AH$2694,9,0)&gt;10,10,IF(VLOOKUP($C72,工时汇总!$B$2:$AH$2694,9,0)&gt;=8,5,IF(VLOOKUP($C72,工时汇总!$B$2:$AH$2694,9,0)&lt;8,0))))</f>
        <v>10</v>
      </c>
      <c r="L72" s="12">
        <f ca="1">IF(VLOOKUP($C72,工时汇总!$B$2:$AH$2694,10,0)&gt;15,15,IF(VLOOKUP($C72,工时汇总!$B$2:$AH$2694,10,0)&gt;10,10,IF(VLOOKUP($C72,工时汇总!$B$2:$AH$2694,10,0)&gt;=8,5,IF(VLOOKUP($C72,工时汇总!$B$2:$AH$2694,10,0)&lt;8,0))))</f>
        <v>10</v>
      </c>
      <c r="M72" s="12">
        <f ca="1">IF(VLOOKUP($C72,工时汇总!$B$2:$AH$2694,11,0)&gt;15,15,IF(VLOOKUP($C72,工时汇总!$B$2:$AH$2694,11,0)&gt;10,10,IF(VLOOKUP($C72,工时汇总!$B$2:$AH$2694,11,0)&gt;=8,5,IF(VLOOKUP($C72,工时汇总!$B$2:$AH$2694,11,0)&lt;8,0))))</f>
        <v>0</v>
      </c>
      <c r="N72" s="12">
        <f ca="1">IF(VLOOKUP($C72,工时汇总!$B$2:$AH$2694,12,0)&gt;15,15,IF(VLOOKUP($C72,工时汇总!$B$2:$AH$2694,12,0)&gt;10,10,IF(VLOOKUP($C72,工时汇总!$B$2:$AH$2694,12,0)&gt;=8,5,IF(VLOOKUP($C72,工时汇总!$B$2:$AH$2694,12,0)&lt;8,0))))</f>
        <v>5</v>
      </c>
      <c r="O72" s="12">
        <f ca="1">IF(VLOOKUP($C72,工时汇总!$B$2:$AH$2694,13,0)&gt;15,15,IF(VLOOKUP($C72,工时汇总!$B$2:$AH$2694,13,0)&gt;10,10,IF(VLOOKUP($C72,工时汇总!$B$2:$AH$2694,13,0)&gt;=8,5,IF(VLOOKUP($C72,工时汇总!$B$2:$AH$2694,13,0)&lt;8,0))))</f>
        <v>10</v>
      </c>
      <c r="P72" s="12">
        <f ca="1">IF(VLOOKUP($C72,工时汇总!$B$2:$AH$2694,14,0)&gt;15,15,IF(VLOOKUP($C72,工时汇总!$B$2:$AH$2694,14,0)&gt;10,10,IF(VLOOKUP($C72,工时汇总!$B$2:$AH$2694,14,0)&gt;=8,5,IF(VLOOKUP($C72,工时汇总!$B$2:$AH$2694,14,0)&lt;8,0))))</f>
        <v>0</v>
      </c>
      <c r="Q72" s="12">
        <f ca="1">IF(VLOOKUP($C72,工时汇总!$B$2:$AH$2694,15,0)&gt;15,15,IF(VLOOKUP($C72,工时汇总!$B$2:$AH$2694,15,0)&gt;10,10,IF(VLOOKUP($C72,工时汇总!$B$2:$AH$2694,15,0)&gt;=8,5,IF(VLOOKUP($C72,工时汇总!$B$2:$AH$2694,15,0)&lt;8,0))))</f>
        <v>10</v>
      </c>
      <c r="R72" s="12">
        <f ca="1">IF(VLOOKUP($C72,工时汇总!$B$2:$AH$2694,16,0)&gt;15,15,IF(VLOOKUP($C72,工时汇总!$B$2:$AH$2694,16,0)&gt;10,10,IF(VLOOKUP($C72,工时汇总!$B$2:$AH$2694,16,0)&gt;=8,5,IF(VLOOKUP($C72,工时汇总!$B$2:$AH$2694,16,0)&lt;8,0))))</f>
        <v>10</v>
      </c>
      <c r="S72" s="12">
        <f ca="1">IF(VLOOKUP($C72,工时汇总!$B$2:$AH$2694,17,0)&gt;15,15,IF(VLOOKUP($C72,工时汇总!$B$2:$AH$2694,17,0)&gt;10,10,IF(VLOOKUP($C72,工时汇总!$B$2:$AH$2694,17,0)&gt;=8,5,IF(VLOOKUP($C72,工时汇总!$B$2:$AH$2694,17,0)&lt;8,0))))</f>
        <v>10</v>
      </c>
      <c r="T72" s="12">
        <f ca="1">IF(VLOOKUP($C72,工时汇总!$B$2:$AH$2694,18,0)&gt;15,15,IF(VLOOKUP($C72,工时汇总!$B$2:$AH$2694,18,0)&gt;10,10,IF(VLOOKUP($C72,工时汇总!$B$2:$AH$2694,18,0)&gt;=8,5,IF(VLOOKUP($C72,工时汇总!$B$2:$AH$2694,18,0)&lt;8,0))))</f>
        <v>10</v>
      </c>
      <c r="U72" s="12">
        <f ca="1">IF(VLOOKUP($C72,工时汇总!$B$2:$AH$2694,19,0)&gt;15,15,IF(VLOOKUP($C72,工时汇总!$B$2:$AH$2694,19,0)&gt;10,10,IF(VLOOKUP($C72,工时汇总!$B$2:$AH$2694,19,0)&gt;=8,5,IF(VLOOKUP($C72,工时汇总!$B$2:$AH$2694,19,0)&lt;8,0))))</f>
        <v>10</v>
      </c>
      <c r="V72" s="12">
        <f ca="1">IF(VLOOKUP($C72,工时汇总!$B$2:$AH$2694,20,0)&gt;15,15,IF(VLOOKUP($C72,工时汇总!$B$2:$AH$2694,20,0)&gt;10,10,IF(VLOOKUP($C72,工时汇总!$B$2:$AH$2694,20,0)&gt;=8,5,IF(VLOOKUP($C72,工时汇总!$B$2:$AH$2694,20,0)&lt;8,0))))</f>
        <v>10</v>
      </c>
      <c r="W72" s="12">
        <f ca="1">IF(VLOOKUP($C72,工时汇总!$B$2:$AH$2694,21,0)&gt;15,15,IF(VLOOKUP($C72,工时汇总!$B$2:$AH$2694,21,0)&gt;10,10,IF(VLOOKUP($C72,工时汇总!$B$2:$AH$2694,21,0)&gt;=8,5,IF(VLOOKUP($C72,工时汇总!$B$2:$AH$2694,21,0)&lt;8,0))))</f>
        <v>0</v>
      </c>
      <c r="X72" s="12">
        <f ca="1">IF(VLOOKUP($C72,工时汇总!$B$2:$AH$2694,22,0)&gt;15,15,IF(VLOOKUP($C72,工时汇总!$B$2:$AH$2694,22,0)&gt;10,10,IF(VLOOKUP($C72,工时汇总!$B$2:$AH$2694,22,0)&gt;=8,5,IF(VLOOKUP($C72,工时汇总!$B$2:$AH$2694,22,0)&lt;8,0))))</f>
        <v>10</v>
      </c>
      <c r="Y72" s="12">
        <f ca="1">IF(VLOOKUP($C72,工时汇总!$B$2:$AH$2694,23,0)&gt;15,15,IF(VLOOKUP($C72,工时汇总!$B$2:$AH$2694,23,0)&gt;10,10,IF(VLOOKUP($C72,工时汇总!$B$2:$AH$2694,23,0)&gt;=8,5,IF(VLOOKUP($C72,工时汇总!$B$2:$AH$2694,23,0)&lt;8,0))))</f>
        <v>10</v>
      </c>
      <c r="Z72" s="12">
        <f ca="1">IF(VLOOKUP($C72,工时汇总!$B$2:$AH$2694,24,0)&gt;15,15,IF(VLOOKUP($C72,工时汇总!$B$2:$AH$2694,24,0)&gt;10,10,IF(VLOOKUP($C72,工时汇总!$B$2:$AH$2694,24,0)&gt;=8,5,IF(VLOOKUP($C72,工时汇总!$B$2:$AH$2694,24,0)&lt;8,0))))</f>
        <v>10</v>
      </c>
      <c r="AA72" s="12">
        <f ca="1">IF(VLOOKUP($C72,工时汇总!$B$2:$AH$2694,25,0)&gt;15,15,IF(VLOOKUP($C72,工时汇总!$B$2:$AH$2694,25,0)&gt;10,10,IF(VLOOKUP($C72,工时汇总!$B$2:$AH$2694,25,0)&gt;=8,5,IF(VLOOKUP($C72,工时汇总!$B$2:$AH$2694,25,0)&lt;8,0))))</f>
        <v>10</v>
      </c>
      <c r="AB72" s="12">
        <f ca="1">IF(VLOOKUP($C72,工时汇总!$B$2:$AH$2694,26,0)&gt;15,15,IF(VLOOKUP($C72,工时汇总!$B$2:$AH$2694,26,0)&gt;10,10,IF(VLOOKUP($C72,工时汇总!$B$2:$AH$2694,26,0)&gt;=8,5,IF(VLOOKUP($C72,工时汇总!$B$2:$AH$2694,26,0)&lt;8,0))))</f>
        <v>10</v>
      </c>
      <c r="AC72" s="12">
        <f ca="1">IF(VLOOKUP($C72,工时汇总!$B$2:$AH$2694,27,0)&gt;15,15,IF(VLOOKUP($C72,工时汇总!$B$2:$AH$2694,27,0)&gt;10,10,IF(VLOOKUP($C72,工时汇总!$B$2:$AH$2694,27,0)&gt;=8,5,IF(VLOOKUP($C72,工时汇总!$B$2:$AH$2694,27,0)&lt;8,0))))</f>
        <v>5</v>
      </c>
      <c r="AD72" s="12">
        <f ca="1">IF(VLOOKUP($C72,工时汇总!$B$2:$AH$2694,28,0)&gt;15,15,IF(VLOOKUP($C72,工时汇总!$B$2:$AH$2694,28,0)&gt;10,10,IF(VLOOKUP($C72,工时汇总!$B$2:$AH$2694,28,0)&gt;=8,5,IF(VLOOKUP($C72,工时汇总!$B$2:$AH$2694,28,0)&lt;8,0))))</f>
        <v>0</v>
      </c>
      <c r="AE72" s="12">
        <f ca="1">IF(VLOOKUP($C72,工时汇总!$B$2:$AH$2694,29,0)&gt;15,15,IF(VLOOKUP($C72,工时汇总!$B$2:$AH$2694,29,0)&gt;10,10,IF(VLOOKUP($C72,工时汇总!$B$2:$AH$2694,29,0)&gt;=8,5,IF(VLOOKUP($C72,工时汇总!$B$2:$AH$2694,29,0)&lt;8,0))))</f>
        <v>5</v>
      </c>
      <c r="AF72" s="12">
        <f ca="1">IF(VLOOKUP($C72,工时汇总!$B$2:$AH$2694,30,0)&gt;15,15,IF(VLOOKUP($C72,工时汇总!$B$2:$AH$2694,30,0)&gt;10,10,IF(VLOOKUP($C72,工时汇总!$B$2:$AH$2694,30,0)&gt;=8,5,IF(VLOOKUP($C72,工时汇总!$B$2:$AH$2694,30,0)&lt;8,0))))</f>
        <v>5</v>
      </c>
      <c r="AG72" s="12">
        <f ca="1">IF(VLOOKUP($C72,工时汇总!$B$2:$AH$2694,31,0)&gt;15,15,IF(VLOOKUP($C72,工时汇总!$B$2:$AH$2694,31,0)&gt;10,10,IF(VLOOKUP($C72,工时汇总!$B$2:$AH$2694,31,0)&gt;=8,5,IF(VLOOKUP($C72,工时汇总!$B$2:$AH$2694,31,0)&lt;8,0))))</f>
        <v>10</v>
      </c>
      <c r="AH72" s="12">
        <f ca="1">IF(VLOOKUP($C72,工时汇总!$B$2:$AH$2694,32,0)&gt;15,15,IF(VLOOKUP($C72,工时汇总!$B$2:$AH$2694,32,0)&gt;10,10,IF(VLOOKUP($C72,工时汇总!$B$2:$AH$2694,32,0)&gt;=8,5,IF(VLOOKUP($C72,工时汇总!$B$2:$AH$2694,32,0)&lt;8,0))))</f>
        <v>10</v>
      </c>
      <c r="AI72" s="12">
        <f ca="1">IF(VLOOKUP($C72,工时汇总!$B$2:$AH$2694,33,0)&gt;15,15,IF(VLOOKUP($C72,工时汇总!$B$2:$AH$2694,33,0)&gt;10,10,IF(VLOOKUP($C72,工时汇总!$B$2:$AH$2694,33,0)&gt;=8,5,IF(VLOOKUP($C72,工时汇总!$B$2:$AH$2694,33,0)&lt;8,0))))</f>
        <v>0</v>
      </c>
    </row>
    <row r="73" customHeight="1" spans="1:35">
      <c r="A73" s="42" t="s">
        <v>176</v>
      </c>
      <c r="B73" s="15" t="s">
        <v>556</v>
      </c>
      <c r="C73" s="25" t="s">
        <v>191</v>
      </c>
      <c r="D73" s="43">
        <f ca="1" t="shared" ref="D73:D74" si="14">SUM(E73:AI73)</f>
        <v>215</v>
      </c>
      <c r="E73" s="12">
        <f ca="1">IF(VLOOKUP($C73,工时汇总!$B$2:$AH$2694,3,0)&gt;15,15,IF(VLOOKUP($C73,工时汇总!$B$2:$AH$2694,3,0)&gt;10,10,IF(VLOOKUP($C73,工时汇总!$B$2:$AH$2694,3,0)&gt;=8,5,IF(VLOOKUP($C73,工时汇总!$B$2:$AH$2694,3,0)&lt;8,0))))</f>
        <v>10</v>
      </c>
      <c r="F73" s="12">
        <f ca="1">IF(VLOOKUP($C73,工时汇总!$B$2:$AH$2694,4,0)&gt;15,15,IF(VLOOKUP($C73,工时汇总!$B$2:$AH$2694,4,0)&gt;10,10,IF(VLOOKUP($C73,工时汇总!$B$2:$AH$2694,4,0)&gt;=8,5,IF(VLOOKUP($C73,工时汇总!$B$2:$AH$2694,4,0)&lt;8,0))))</f>
        <v>0</v>
      </c>
      <c r="G73" s="12">
        <f ca="1">IF(VLOOKUP($C73,工时汇总!$B$2:$AH$2694,5,0)&gt;15,15,IF(VLOOKUP($C73,工时汇总!$B$2:$AH$2694,5,0)&gt;10,10,IF(VLOOKUP($C73,工时汇总!$B$2:$AH$2694,5,0)&gt;=8,5,IF(VLOOKUP($C73,工时汇总!$B$2:$AH$2694,5,0)&lt;8,0))))</f>
        <v>10</v>
      </c>
      <c r="H73" s="12">
        <f ca="1">IF(VLOOKUP($C73,工时汇总!$B$2:$AH$2694,6,0)&gt;15,15,IF(VLOOKUP($C73,工时汇总!$B$2:$AH$2694,6,0)&gt;10,10,IF(VLOOKUP($C73,工时汇总!$B$2:$AH$2694,6,0)&gt;=8,5,IF(VLOOKUP($C73,工时汇总!$B$2:$AH$2694,6,0)&lt;8,0))))</f>
        <v>10</v>
      </c>
      <c r="I73" s="12">
        <f ca="1">IF(VLOOKUP($C73,工时汇总!$B$2:$AH$2694,7,0)&gt;15,15,IF(VLOOKUP($C73,工时汇总!$B$2:$AH$2694,7,0)&gt;10,10,IF(VLOOKUP($C73,工时汇总!$B$2:$AH$2694,7,0)&gt;=8,5,IF(VLOOKUP($C73,工时汇总!$B$2:$AH$2694,7,0)&lt;8,0))))</f>
        <v>10</v>
      </c>
      <c r="J73" s="12">
        <f ca="1">IF(VLOOKUP($C73,工时汇总!$B$2:$AH$2694,8,0)&gt;15,15,IF(VLOOKUP($C73,工时汇总!$B$2:$AH$2694,8,0)&gt;10,10,IF(VLOOKUP($C73,工时汇总!$B$2:$AH$2694,8,0)&gt;=8,5,IF(VLOOKUP($C73,工时汇总!$B$2:$AH$2694,8,0)&lt;8,0))))</f>
        <v>10</v>
      </c>
      <c r="K73" s="12">
        <f ca="1">IF(VLOOKUP($C73,工时汇总!$B$2:$AH$2694,9,0)&gt;15,15,IF(VLOOKUP($C73,工时汇总!$B$2:$AH$2694,9,0)&gt;10,10,IF(VLOOKUP($C73,工时汇总!$B$2:$AH$2694,9,0)&gt;=8,5,IF(VLOOKUP($C73,工时汇总!$B$2:$AH$2694,9,0)&lt;8,0))))</f>
        <v>0</v>
      </c>
      <c r="L73" s="12">
        <f ca="1">IF(VLOOKUP($C73,工时汇总!$B$2:$AH$2694,10,0)&gt;15,15,IF(VLOOKUP($C73,工时汇总!$B$2:$AH$2694,10,0)&gt;10,10,IF(VLOOKUP($C73,工时汇总!$B$2:$AH$2694,10,0)&gt;=8,5,IF(VLOOKUP($C73,工时汇总!$B$2:$AH$2694,10,0)&lt;8,0))))</f>
        <v>10</v>
      </c>
      <c r="M73" s="12">
        <f ca="1">IF(VLOOKUP($C73,工时汇总!$B$2:$AH$2694,11,0)&gt;15,15,IF(VLOOKUP($C73,工时汇总!$B$2:$AH$2694,11,0)&gt;10,10,IF(VLOOKUP($C73,工时汇总!$B$2:$AH$2694,11,0)&gt;=8,5,IF(VLOOKUP($C73,工时汇总!$B$2:$AH$2694,11,0)&lt;8,0))))</f>
        <v>0</v>
      </c>
      <c r="N73" s="12">
        <f ca="1">IF(VLOOKUP($C73,工时汇总!$B$2:$AH$2694,12,0)&gt;15,15,IF(VLOOKUP($C73,工时汇总!$B$2:$AH$2694,12,0)&gt;10,10,IF(VLOOKUP($C73,工时汇总!$B$2:$AH$2694,12,0)&gt;=8,5,IF(VLOOKUP($C73,工时汇总!$B$2:$AH$2694,12,0)&lt;8,0))))</f>
        <v>0</v>
      </c>
      <c r="O73" s="12">
        <f ca="1">IF(VLOOKUP($C73,工时汇总!$B$2:$AH$2694,13,0)&gt;15,15,IF(VLOOKUP($C73,工时汇总!$B$2:$AH$2694,13,0)&gt;10,10,IF(VLOOKUP($C73,工时汇总!$B$2:$AH$2694,13,0)&gt;=8,5,IF(VLOOKUP($C73,工时汇总!$B$2:$AH$2694,13,0)&lt;8,0))))</f>
        <v>10</v>
      </c>
      <c r="P73" s="12">
        <f ca="1">IF(VLOOKUP($C73,工时汇总!$B$2:$AH$2694,14,0)&gt;15,15,IF(VLOOKUP($C73,工时汇总!$B$2:$AH$2694,14,0)&gt;10,10,IF(VLOOKUP($C73,工时汇总!$B$2:$AH$2694,14,0)&gt;=8,5,IF(VLOOKUP($C73,工时汇总!$B$2:$AH$2694,14,0)&lt;8,0))))</f>
        <v>0</v>
      </c>
      <c r="Q73" s="12">
        <f ca="1">IF(VLOOKUP($C73,工时汇总!$B$2:$AH$2694,15,0)&gt;15,15,IF(VLOOKUP($C73,工时汇总!$B$2:$AH$2694,15,0)&gt;10,10,IF(VLOOKUP($C73,工时汇总!$B$2:$AH$2694,15,0)&gt;=8,5,IF(VLOOKUP($C73,工时汇总!$B$2:$AH$2694,15,0)&lt;8,0))))</f>
        <v>10</v>
      </c>
      <c r="R73" s="12">
        <f ca="1">IF(VLOOKUP($C73,工时汇总!$B$2:$AH$2694,16,0)&gt;15,15,IF(VLOOKUP($C73,工时汇总!$B$2:$AH$2694,16,0)&gt;10,10,IF(VLOOKUP($C73,工时汇总!$B$2:$AH$2694,16,0)&gt;=8,5,IF(VLOOKUP($C73,工时汇总!$B$2:$AH$2694,16,0)&lt;8,0))))</f>
        <v>10</v>
      </c>
      <c r="S73" s="12">
        <f ca="1">IF(VLOOKUP($C73,工时汇总!$B$2:$AH$2694,17,0)&gt;15,15,IF(VLOOKUP($C73,工时汇总!$B$2:$AH$2694,17,0)&gt;10,10,IF(VLOOKUP($C73,工时汇总!$B$2:$AH$2694,17,0)&gt;=8,5,IF(VLOOKUP($C73,工时汇总!$B$2:$AH$2694,17,0)&lt;8,0))))</f>
        <v>10</v>
      </c>
      <c r="T73" s="12">
        <f ca="1">IF(VLOOKUP($C73,工时汇总!$B$2:$AH$2694,18,0)&gt;15,15,IF(VLOOKUP($C73,工时汇总!$B$2:$AH$2694,18,0)&gt;10,10,IF(VLOOKUP($C73,工时汇总!$B$2:$AH$2694,18,0)&gt;=8,5,IF(VLOOKUP($C73,工时汇总!$B$2:$AH$2694,18,0)&lt;8,0))))</f>
        <v>10</v>
      </c>
      <c r="U73" s="12">
        <f ca="1">IF(VLOOKUP($C73,工时汇总!$B$2:$AH$2694,19,0)&gt;15,15,IF(VLOOKUP($C73,工时汇总!$B$2:$AH$2694,19,0)&gt;10,10,IF(VLOOKUP($C73,工时汇总!$B$2:$AH$2694,19,0)&gt;=8,5,IF(VLOOKUP($C73,工时汇总!$B$2:$AH$2694,19,0)&lt;8,0))))</f>
        <v>0</v>
      </c>
      <c r="V73" s="12">
        <f ca="1">IF(VLOOKUP($C73,工时汇总!$B$2:$AH$2694,20,0)&gt;15,15,IF(VLOOKUP($C73,工时汇总!$B$2:$AH$2694,20,0)&gt;10,10,IF(VLOOKUP($C73,工时汇总!$B$2:$AH$2694,20,0)&gt;=8,5,IF(VLOOKUP($C73,工时汇总!$B$2:$AH$2694,20,0)&lt;8,0))))</f>
        <v>10</v>
      </c>
      <c r="W73" s="12">
        <f ca="1">IF(VLOOKUP($C73,工时汇总!$B$2:$AH$2694,21,0)&gt;15,15,IF(VLOOKUP($C73,工时汇总!$B$2:$AH$2694,21,0)&gt;10,10,IF(VLOOKUP($C73,工时汇总!$B$2:$AH$2694,21,0)&gt;=8,5,IF(VLOOKUP($C73,工时汇总!$B$2:$AH$2694,21,0)&lt;8,0))))</f>
        <v>0</v>
      </c>
      <c r="X73" s="12">
        <f ca="1">IF(VLOOKUP($C73,工时汇总!$B$2:$AH$2694,22,0)&gt;15,15,IF(VLOOKUP($C73,工时汇总!$B$2:$AH$2694,22,0)&gt;10,10,IF(VLOOKUP($C73,工时汇总!$B$2:$AH$2694,22,0)&gt;=8,5,IF(VLOOKUP($C73,工时汇总!$B$2:$AH$2694,22,0)&lt;8,0))))</f>
        <v>10</v>
      </c>
      <c r="Y73" s="12">
        <f ca="1">IF(VLOOKUP($C73,工时汇总!$B$2:$AH$2694,23,0)&gt;15,15,IF(VLOOKUP($C73,工时汇总!$B$2:$AH$2694,23,0)&gt;10,10,IF(VLOOKUP($C73,工时汇总!$B$2:$AH$2694,23,0)&gt;=8,5,IF(VLOOKUP($C73,工时汇总!$B$2:$AH$2694,23,0)&lt;8,0))))</f>
        <v>10</v>
      </c>
      <c r="Z73" s="12">
        <f ca="1">IF(VLOOKUP($C73,工时汇总!$B$2:$AH$2694,24,0)&gt;15,15,IF(VLOOKUP($C73,工时汇总!$B$2:$AH$2694,24,0)&gt;10,10,IF(VLOOKUP($C73,工时汇总!$B$2:$AH$2694,24,0)&gt;=8,5,IF(VLOOKUP($C73,工时汇总!$B$2:$AH$2694,24,0)&lt;8,0))))</f>
        <v>10</v>
      </c>
      <c r="AA73" s="12">
        <f ca="1">IF(VLOOKUP($C73,工时汇总!$B$2:$AH$2694,25,0)&gt;15,15,IF(VLOOKUP($C73,工时汇总!$B$2:$AH$2694,25,0)&gt;10,10,IF(VLOOKUP($C73,工时汇总!$B$2:$AH$2694,25,0)&gt;=8,5,IF(VLOOKUP($C73,工时汇总!$B$2:$AH$2694,25,0)&lt;8,0))))</f>
        <v>10</v>
      </c>
      <c r="AB73" s="12">
        <f ca="1">IF(VLOOKUP($C73,工时汇总!$B$2:$AH$2694,26,0)&gt;15,15,IF(VLOOKUP($C73,工时汇总!$B$2:$AH$2694,26,0)&gt;10,10,IF(VLOOKUP($C73,工时汇总!$B$2:$AH$2694,26,0)&gt;=8,5,IF(VLOOKUP($C73,工时汇总!$B$2:$AH$2694,26,0)&lt;8,0))))</f>
        <v>0</v>
      </c>
      <c r="AC73" s="12">
        <f ca="1">IF(VLOOKUP($C73,工时汇总!$B$2:$AH$2694,27,0)&gt;15,15,IF(VLOOKUP($C73,工时汇总!$B$2:$AH$2694,27,0)&gt;10,10,IF(VLOOKUP($C73,工时汇总!$B$2:$AH$2694,27,0)&gt;=8,5,IF(VLOOKUP($C73,工时汇总!$B$2:$AH$2694,27,0)&lt;8,0))))</f>
        <v>5</v>
      </c>
      <c r="AD73" s="12">
        <f ca="1">IF(VLOOKUP($C73,工时汇总!$B$2:$AH$2694,28,0)&gt;15,15,IF(VLOOKUP($C73,工时汇总!$B$2:$AH$2694,28,0)&gt;10,10,IF(VLOOKUP($C73,工时汇总!$B$2:$AH$2694,28,0)&gt;=8,5,IF(VLOOKUP($C73,工时汇总!$B$2:$AH$2694,28,0)&lt;8,0))))</f>
        <v>10</v>
      </c>
      <c r="AE73" s="12">
        <f ca="1">IF(VLOOKUP($C73,工时汇总!$B$2:$AH$2694,29,0)&gt;15,15,IF(VLOOKUP($C73,工时汇总!$B$2:$AH$2694,29,0)&gt;10,10,IF(VLOOKUP($C73,工时汇总!$B$2:$AH$2694,29,0)&gt;=8,5,IF(VLOOKUP($C73,工时汇总!$B$2:$AH$2694,29,0)&lt;8,0))))</f>
        <v>10</v>
      </c>
      <c r="AF73" s="12">
        <f ca="1">IF(VLOOKUP($C73,工时汇总!$B$2:$AH$2694,30,0)&gt;15,15,IF(VLOOKUP($C73,工时汇总!$B$2:$AH$2694,30,0)&gt;10,10,IF(VLOOKUP($C73,工时汇总!$B$2:$AH$2694,30,0)&gt;=8,5,IF(VLOOKUP($C73,工时汇总!$B$2:$AH$2694,30,0)&lt;8,0))))</f>
        <v>10</v>
      </c>
      <c r="AG73" s="12">
        <f ca="1">IF(VLOOKUP($C73,工时汇总!$B$2:$AH$2694,31,0)&gt;15,15,IF(VLOOKUP($C73,工时汇总!$B$2:$AH$2694,31,0)&gt;10,10,IF(VLOOKUP($C73,工时汇总!$B$2:$AH$2694,31,0)&gt;=8,5,IF(VLOOKUP($C73,工时汇总!$B$2:$AH$2694,31,0)&lt;8,0))))</f>
        <v>10</v>
      </c>
      <c r="AH73" s="12">
        <f ca="1">IF(VLOOKUP($C73,工时汇总!$B$2:$AH$2694,32,0)&gt;15,15,IF(VLOOKUP($C73,工时汇总!$B$2:$AH$2694,32,0)&gt;10,10,IF(VLOOKUP($C73,工时汇总!$B$2:$AH$2694,32,0)&gt;=8,5,IF(VLOOKUP($C73,工时汇总!$B$2:$AH$2694,32,0)&lt;8,0))))</f>
        <v>10</v>
      </c>
      <c r="AI73" s="12">
        <f ca="1">IF(VLOOKUP($C73,工时汇总!$B$2:$AH$2694,33,0)&gt;15,15,IF(VLOOKUP($C73,工时汇总!$B$2:$AH$2694,33,0)&gt;10,10,IF(VLOOKUP($C73,工时汇总!$B$2:$AH$2694,33,0)&gt;=8,5,IF(VLOOKUP($C73,工时汇总!$B$2:$AH$2694,33,0)&lt;8,0))))</f>
        <v>0</v>
      </c>
    </row>
    <row r="74" customHeight="1" spans="1:35">
      <c r="A74" s="42" t="s">
        <v>176</v>
      </c>
      <c r="B74" s="15" t="s">
        <v>557</v>
      </c>
      <c r="C74" s="25" t="s">
        <v>187</v>
      </c>
      <c r="D74" s="43">
        <f ca="1" t="shared" si="14"/>
        <v>185</v>
      </c>
      <c r="E74" s="12">
        <f ca="1">IF(VLOOKUP($C74,工时汇总!$B$2:$AH$2694,3,0)&gt;15,15,IF(VLOOKUP($C74,工时汇总!$B$2:$AH$2694,3,0)&gt;10,10,IF(VLOOKUP($C74,工时汇总!$B$2:$AH$2694,3,0)&gt;=8,5,IF(VLOOKUP($C74,工时汇总!$B$2:$AH$2694,3,0)&lt;8,0))))</f>
        <v>10</v>
      </c>
      <c r="F74" s="12">
        <f ca="1">IF(VLOOKUP($C74,工时汇总!$B$2:$AH$2694,4,0)&gt;15,15,IF(VLOOKUP($C74,工时汇总!$B$2:$AH$2694,4,0)&gt;10,10,IF(VLOOKUP($C74,工时汇总!$B$2:$AH$2694,4,0)&gt;=8,5,IF(VLOOKUP($C74,工时汇总!$B$2:$AH$2694,4,0)&lt;8,0))))</f>
        <v>5</v>
      </c>
      <c r="G74" s="12">
        <f ca="1">IF(VLOOKUP($C74,工时汇总!$B$2:$AH$2694,5,0)&gt;15,15,IF(VLOOKUP($C74,工时汇总!$B$2:$AH$2694,5,0)&gt;10,10,IF(VLOOKUP($C74,工时汇总!$B$2:$AH$2694,5,0)&gt;=8,5,IF(VLOOKUP($C74,工时汇总!$B$2:$AH$2694,5,0)&lt;8,0))))</f>
        <v>10</v>
      </c>
      <c r="H74" s="12">
        <f ca="1">IF(VLOOKUP($C74,工时汇总!$B$2:$AH$2694,6,0)&gt;15,15,IF(VLOOKUP($C74,工时汇总!$B$2:$AH$2694,6,0)&gt;10,10,IF(VLOOKUP($C74,工时汇总!$B$2:$AH$2694,6,0)&gt;=8,5,IF(VLOOKUP($C74,工时汇总!$B$2:$AH$2694,6,0)&lt;8,0))))</f>
        <v>10</v>
      </c>
      <c r="I74" s="12">
        <f ca="1">IF(VLOOKUP($C74,工时汇总!$B$2:$AH$2694,7,0)&gt;15,15,IF(VLOOKUP($C74,工时汇总!$B$2:$AH$2694,7,0)&gt;10,10,IF(VLOOKUP($C74,工时汇总!$B$2:$AH$2694,7,0)&gt;=8,5,IF(VLOOKUP($C74,工时汇总!$B$2:$AH$2694,7,0)&lt;8,0))))</f>
        <v>10</v>
      </c>
      <c r="J74" s="12">
        <f ca="1">IF(VLOOKUP($C74,工时汇总!$B$2:$AH$2694,8,0)&gt;15,15,IF(VLOOKUP($C74,工时汇总!$B$2:$AH$2694,8,0)&gt;10,10,IF(VLOOKUP($C74,工时汇总!$B$2:$AH$2694,8,0)&gt;=8,5,IF(VLOOKUP($C74,工时汇总!$B$2:$AH$2694,8,0)&lt;8,0))))</f>
        <v>10</v>
      </c>
      <c r="K74" s="12">
        <f ca="1">IF(VLOOKUP($C74,工时汇总!$B$2:$AH$2694,9,0)&gt;15,15,IF(VLOOKUP($C74,工时汇总!$B$2:$AH$2694,9,0)&gt;10,10,IF(VLOOKUP($C74,工时汇总!$B$2:$AH$2694,9,0)&gt;=8,5,IF(VLOOKUP($C74,工时汇总!$B$2:$AH$2694,9,0)&lt;8,0))))</f>
        <v>10</v>
      </c>
      <c r="L74" s="12">
        <f ca="1">IF(VLOOKUP($C74,工时汇总!$B$2:$AH$2694,10,0)&gt;15,15,IF(VLOOKUP($C74,工时汇总!$B$2:$AH$2694,10,0)&gt;10,10,IF(VLOOKUP($C74,工时汇总!$B$2:$AH$2694,10,0)&gt;=8,5,IF(VLOOKUP($C74,工时汇总!$B$2:$AH$2694,10,0)&lt;8,0))))</f>
        <v>10</v>
      </c>
      <c r="M74" s="12">
        <f ca="1">IF(VLOOKUP($C74,工时汇总!$B$2:$AH$2694,11,0)&gt;15,15,IF(VLOOKUP($C74,工时汇总!$B$2:$AH$2694,11,0)&gt;10,10,IF(VLOOKUP($C74,工时汇总!$B$2:$AH$2694,11,0)&gt;=8,5,IF(VLOOKUP($C74,工时汇总!$B$2:$AH$2694,11,0)&lt;8,0))))</f>
        <v>10</v>
      </c>
      <c r="N74" s="12">
        <f ca="1">IF(VLOOKUP($C74,工时汇总!$B$2:$AH$2694,12,0)&gt;15,15,IF(VLOOKUP($C74,工时汇总!$B$2:$AH$2694,12,0)&gt;10,10,IF(VLOOKUP($C74,工时汇总!$B$2:$AH$2694,12,0)&gt;=8,5,IF(VLOOKUP($C74,工时汇总!$B$2:$AH$2694,12,0)&lt;8,0))))</f>
        <v>10</v>
      </c>
      <c r="O74" s="12">
        <f ca="1">IF(VLOOKUP($C74,工时汇总!$B$2:$AH$2694,13,0)&gt;15,15,IF(VLOOKUP($C74,工时汇总!$B$2:$AH$2694,13,0)&gt;10,10,IF(VLOOKUP($C74,工时汇总!$B$2:$AH$2694,13,0)&gt;=8,5,IF(VLOOKUP($C74,工时汇总!$B$2:$AH$2694,13,0)&lt;8,0))))</f>
        <v>10</v>
      </c>
      <c r="P74" s="12">
        <f ca="1">IF(VLOOKUP($C74,工时汇总!$B$2:$AH$2694,14,0)&gt;15,15,IF(VLOOKUP($C74,工时汇总!$B$2:$AH$2694,14,0)&gt;10,10,IF(VLOOKUP($C74,工时汇总!$B$2:$AH$2694,14,0)&gt;=8,5,IF(VLOOKUP($C74,工时汇总!$B$2:$AH$2694,14,0)&lt;8,0))))</f>
        <v>5</v>
      </c>
      <c r="Q74" s="12">
        <f ca="1">IF(VLOOKUP($C74,工时汇总!$B$2:$AH$2694,15,0)&gt;15,15,IF(VLOOKUP($C74,工时汇总!$B$2:$AH$2694,15,0)&gt;10,10,IF(VLOOKUP($C74,工时汇总!$B$2:$AH$2694,15,0)&gt;=8,5,IF(VLOOKUP($C74,工时汇总!$B$2:$AH$2694,15,0)&lt;8,0))))</f>
        <v>10</v>
      </c>
      <c r="R74" s="12">
        <f ca="1">IF(VLOOKUP($C74,工时汇总!$B$2:$AH$2694,16,0)&gt;15,15,IF(VLOOKUP($C74,工时汇总!$B$2:$AH$2694,16,0)&gt;10,10,IF(VLOOKUP($C74,工时汇总!$B$2:$AH$2694,16,0)&gt;=8,5,IF(VLOOKUP($C74,工时汇总!$B$2:$AH$2694,16,0)&lt;8,0))))</f>
        <v>5</v>
      </c>
      <c r="S74" s="12">
        <f ca="1">IF(VLOOKUP($C74,工时汇总!$B$2:$AH$2694,17,0)&gt;15,15,IF(VLOOKUP($C74,工时汇总!$B$2:$AH$2694,17,0)&gt;10,10,IF(VLOOKUP($C74,工时汇总!$B$2:$AH$2694,17,0)&gt;=8,5,IF(VLOOKUP($C74,工时汇总!$B$2:$AH$2694,17,0)&lt;8,0))))</f>
        <v>10</v>
      </c>
      <c r="T74" s="12">
        <f ca="1">IF(VLOOKUP($C74,工时汇总!$B$2:$AH$2694,18,0)&gt;15,15,IF(VLOOKUP($C74,工时汇总!$B$2:$AH$2694,18,0)&gt;10,10,IF(VLOOKUP($C74,工时汇总!$B$2:$AH$2694,18,0)&gt;=8,5,IF(VLOOKUP($C74,工时汇总!$B$2:$AH$2694,18,0)&lt;8,0))))</f>
        <v>10</v>
      </c>
      <c r="U74" s="12">
        <f ca="1">IF(VLOOKUP($C74,工时汇总!$B$2:$AH$2694,19,0)&gt;15,15,IF(VLOOKUP($C74,工时汇总!$B$2:$AH$2694,19,0)&gt;10,10,IF(VLOOKUP($C74,工时汇总!$B$2:$AH$2694,19,0)&gt;=8,5,IF(VLOOKUP($C74,工时汇总!$B$2:$AH$2694,19,0)&lt;8,0))))</f>
        <v>10</v>
      </c>
      <c r="V74" s="12">
        <f ca="1">IF(VLOOKUP($C74,工时汇总!$B$2:$AH$2694,20,0)&gt;15,15,IF(VLOOKUP($C74,工时汇总!$B$2:$AH$2694,20,0)&gt;10,10,IF(VLOOKUP($C74,工时汇总!$B$2:$AH$2694,20,0)&gt;=8,5,IF(VLOOKUP($C74,工时汇总!$B$2:$AH$2694,20,0)&lt;8,0))))</f>
        <v>0</v>
      </c>
      <c r="W74" s="12">
        <f ca="1">IF(VLOOKUP($C74,工时汇总!$B$2:$AH$2694,21,0)&gt;15,15,IF(VLOOKUP($C74,工时汇总!$B$2:$AH$2694,21,0)&gt;10,10,IF(VLOOKUP($C74,工时汇总!$B$2:$AH$2694,21,0)&gt;=8,5,IF(VLOOKUP($C74,工时汇总!$B$2:$AH$2694,21,0)&lt;8,0))))</f>
        <v>0</v>
      </c>
      <c r="X74" s="12">
        <f ca="1">IF(VLOOKUP($C74,工时汇总!$B$2:$AH$2694,22,0)&gt;15,15,IF(VLOOKUP($C74,工时汇总!$B$2:$AH$2694,22,0)&gt;10,10,IF(VLOOKUP($C74,工时汇总!$B$2:$AH$2694,22,0)&gt;=8,5,IF(VLOOKUP($C74,工时汇总!$B$2:$AH$2694,22,0)&lt;8,0))))</f>
        <v>0</v>
      </c>
      <c r="Y74" s="12">
        <f ca="1">IF(VLOOKUP($C74,工时汇总!$B$2:$AH$2694,23,0)&gt;15,15,IF(VLOOKUP($C74,工时汇总!$B$2:$AH$2694,23,0)&gt;10,10,IF(VLOOKUP($C74,工时汇总!$B$2:$AH$2694,23,0)&gt;=8,5,IF(VLOOKUP($C74,工时汇总!$B$2:$AH$2694,23,0)&lt;8,0))))</f>
        <v>0</v>
      </c>
      <c r="Z74" s="12">
        <f ca="1">IF(VLOOKUP($C74,工时汇总!$B$2:$AH$2694,24,0)&gt;15,15,IF(VLOOKUP($C74,工时汇总!$B$2:$AH$2694,24,0)&gt;10,10,IF(VLOOKUP($C74,工时汇总!$B$2:$AH$2694,24,0)&gt;=8,5,IF(VLOOKUP($C74,工时汇总!$B$2:$AH$2694,24,0)&lt;8,0))))</f>
        <v>0</v>
      </c>
      <c r="AA74" s="12">
        <f ca="1">IF(VLOOKUP($C74,工时汇总!$B$2:$AH$2694,25,0)&gt;15,15,IF(VLOOKUP($C74,工时汇总!$B$2:$AH$2694,25,0)&gt;10,10,IF(VLOOKUP($C74,工时汇总!$B$2:$AH$2694,25,0)&gt;=8,5,IF(VLOOKUP($C74,工时汇总!$B$2:$AH$2694,25,0)&lt;8,0))))</f>
        <v>0</v>
      </c>
      <c r="AB74" s="12">
        <f ca="1">IF(VLOOKUP($C74,工时汇总!$B$2:$AH$2694,26,0)&gt;15,15,IF(VLOOKUP($C74,工时汇总!$B$2:$AH$2694,26,0)&gt;10,10,IF(VLOOKUP($C74,工时汇总!$B$2:$AH$2694,26,0)&gt;=8,5,IF(VLOOKUP($C74,工时汇总!$B$2:$AH$2694,26,0)&lt;8,0))))</f>
        <v>0</v>
      </c>
      <c r="AC74" s="12">
        <f ca="1">IF(VLOOKUP($C74,工时汇总!$B$2:$AH$2694,27,0)&gt;15,15,IF(VLOOKUP($C74,工时汇总!$B$2:$AH$2694,27,0)&gt;10,10,IF(VLOOKUP($C74,工时汇总!$B$2:$AH$2694,27,0)&gt;=8,5,IF(VLOOKUP($C74,工时汇总!$B$2:$AH$2694,27,0)&lt;8,0))))</f>
        <v>10</v>
      </c>
      <c r="AD74" s="12">
        <f ca="1">IF(VLOOKUP($C74,工时汇总!$B$2:$AH$2694,28,0)&gt;15,15,IF(VLOOKUP($C74,工时汇总!$B$2:$AH$2694,28,0)&gt;10,10,IF(VLOOKUP($C74,工时汇总!$B$2:$AH$2694,28,0)&gt;=8,5,IF(VLOOKUP($C74,工时汇总!$B$2:$AH$2694,28,0)&lt;8,0))))</f>
        <v>0</v>
      </c>
      <c r="AE74" s="12">
        <f ca="1">IF(VLOOKUP($C74,工时汇总!$B$2:$AH$2694,29,0)&gt;15,15,IF(VLOOKUP($C74,工时汇总!$B$2:$AH$2694,29,0)&gt;10,10,IF(VLOOKUP($C74,工时汇总!$B$2:$AH$2694,29,0)&gt;=8,5,IF(VLOOKUP($C74,工时汇总!$B$2:$AH$2694,29,0)&lt;8,0))))</f>
        <v>5</v>
      </c>
      <c r="AF74" s="12">
        <f ca="1">IF(VLOOKUP($C74,工时汇总!$B$2:$AH$2694,30,0)&gt;15,15,IF(VLOOKUP($C74,工时汇总!$B$2:$AH$2694,30,0)&gt;10,10,IF(VLOOKUP($C74,工时汇总!$B$2:$AH$2694,30,0)&gt;=8,5,IF(VLOOKUP($C74,工时汇总!$B$2:$AH$2694,30,0)&lt;8,0))))</f>
        <v>5</v>
      </c>
      <c r="AG74" s="12">
        <f ca="1">IF(VLOOKUP($C74,工时汇总!$B$2:$AH$2694,31,0)&gt;15,15,IF(VLOOKUP($C74,工时汇总!$B$2:$AH$2694,31,0)&gt;10,10,IF(VLOOKUP($C74,工时汇总!$B$2:$AH$2694,31,0)&gt;=8,5,IF(VLOOKUP($C74,工时汇总!$B$2:$AH$2694,31,0)&lt;8,0))))</f>
        <v>5</v>
      </c>
      <c r="AH74" s="12">
        <f ca="1">IF(VLOOKUP($C74,工时汇总!$B$2:$AH$2694,32,0)&gt;15,15,IF(VLOOKUP($C74,工时汇总!$B$2:$AH$2694,32,0)&gt;10,10,IF(VLOOKUP($C74,工时汇总!$B$2:$AH$2694,32,0)&gt;=8,5,IF(VLOOKUP($C74,工时汇总!$B$2:$AH$2694,32,0)&lt;8,0))))</f>
        <v>5</v>
      </c>
      <c r="AI74" s="12">
        <f ca="1">IF(VLOOKUP($C74,工时汇总!$B$2:$AH$2694,33,0)&gt;15,15,IF(VLOOKUP($C74,工时汇总!$B$2:$AH$2694,33,0)&gt;10,10,IF(VLOOKUP($C74,工时汇总!$B$2:$AH$2694,33,0)&gt;=8,5,IF(VLOOKUP($C74,工时汇总!$B$2:$AH$2694,33,0)&lt;8,0))))</f>
        <v>0</v>
      </c>
    </row>
    <row r="75" customHeight="1" spans="1:35">
      <c r="A75" s="42" t="s">
        <v>558</v>
      </c>
      <c r="B75" t="s">
        <v>559</v>
      </c>
      <c r="C75" s="11" t="s">
        <v>161</v>
      </c>
      <c r="D75" s="43">
        <f ca="1" t="shared" si="5"/>
        <v>245</v>
      </c>
      <c r="E75" s="12">
        <f ca="1">IF(VLOOKUP($C75,工时汇总!$B$2:$AH$2694,3,0)&gt;15,15,IF(VLOOKUP($C75,工时汇总!$B$2:$AH$2694,3,0)&gt;10,10,IF(VLOOKUP($C75,工时汇总!$B$2:$AH$2694,3,0)&gt;=8,5,IF(VLOOKUP($C75,工时汇总!$B$2:$AH$2694,3,0)&lt;8,0))))</f>
        <v>10</v>
      </c>
      <c r="F75" s="12">
        <f ca="1">IF(VLOOKUP($C75,工时汇总!$B$2:$AH$2694,4,0)&gt;15,15,IF(VLOOKUP($C75,工时汇总!$B$2:$AH$2694,4,0)&gt;10,10,IF(VLOOKUP($C75,工时汇总!$B$2:$AH$2694,4,0)&gt;=8,5,IF(VLOOKUP($C75,工时汇总!$B$2:$AH$2694,4,0)&lt;8,0))))</f>
        <v>10</v>
      </c>
      <c r="G75" s="12">
        <f ca="1">IF(VLOOKUP($C75,工时汇总!$B$2:$AH$2694,5,0)&gt;15,15,IF(VLOOKUP($C75,工时汇总!$B$2:$AH$2694,5,0)&gt;10,10,IF(VLOOKUP($C75,工时汇总!$B$2:$AH$2694,5,0)&gt;=8,5,IF(VLOOKUP($C75,工时汇总!$B$2:$AH$2694,5,0)&lt;8,0))))</f>
        <v>10</v>
      </c>
      <c r="H75" s="12">
        <f ca="1">IF(VLOOKUP($C75,工时汇总!$B$2:$AH$2694,6,0)&gt;15,15,IF(VLOOKUP($C75,工时汇总!$B$2:$AH$2694,6,0)&gt;10,10,IF(VLOOKUP($C75,工时汇总!$B$2:$AH$2694,6,0)&gt;=8,5,IF(VLOOKUP($C75,工时汇总!$B$2:$AH$2694,6,0)&lt;8,0))))</f>
        <v>10</v>
      </c>
      <c r="I75" s="12">
        <f ca="1">IF(VLOOKUP($C75,工时汇总!$B$2:$AH$2694,7,0)&gt;15,15,IF(VLOOKUP($C75,工时汇总!$B$2:$AH$2694,7,0)&gt;10,10,IF(VLOOKUP($C75,工时汇总!$B$2:$AH$2694,7,0)&gt;=8,5,IF(VLOOKUP($C75,工时汇总!$B$2:$AH$2694,7,0)&lt;8,0))))</f>
        <v>10</v>
      </c>
      <c r="J75" s="12">
        <f ca="1">IF(VLOOKUP($C75,工时汇总!$B$2:$AH$2694,8,0)&gt;15,15,IF(VLOOKUP($C75,工时汇总!$B$2:$AH$2694,8,0)&gt;10,10,IF(VLOOKUP($C75,工时汇总!$B$2:$AH$2694,8,0)&gt;=8,5,IF(VLOOKUP($C75,工时汇总!$B$2:$AH$2694,8,0)&lt;8,0))))</f>
        <v>10</v>
      </c>
      <c r="K75" s="12">
        <f ca="1">IF(VLOOKUP($C75,工时汇总!$B$2:$AH$2694,9,0)&gt;15,15,IF(VLOOKUP($C75,工时汇总!$B$2:$AH$2694,9,0)&gt;10,10,IF(VLOOKUP($C75,工时汇总!$B$2:$AH$2694,9,0)&gt;=8,5,IF(VLOOKUP($C75,工时汇总!$B$2:$AH$2694,9,0)&lt;8,0))))</f>
        <v>10</v>
      </c>
      <c r="L75" s="12">
        <f ca="1">IF(VLOOKUP($C75,工时汇总!$B$2:$AH$2694,10,0)&gt;15,15,IF(VLOOKUP($C75,工时汇总!$B$2:$AH$2694,10,0)&gt;10,10,IF(VLOOKUP($C75,工时汇总!$B$2:$AH$2694,10,0)&gt;=8,5,IF(VLOOKUP($C75,工时汇总!$B$2:$AH$2694,10,0)&lt;8,0))))</f>
        <v>10</v>
      </c>
      <c r="M75" s="12">
        <f ca="1">IF(VLOOKUP($C75,工时汇总!$B$2:$AH$2694,11,0)&gt;15,15,IF(VLOOKUP($C75,工时汇总!$B$2:$AH$2694,11,0)&gt;10,10,IF(VLOOKUP($C75,工时汇总!$B$2:$AH$2694,11,0)&gt;=8,5,IF(VLOOKUP($C75,工时汇总!$B$2:$AH$2694,11,0)&lt;8,0))))</f>
        <v>10</v>
      </c>
      <c r="N75" s="12">
        <f ca="1">IF(VLOOKUP($C75,工时汇总!$B$2:$AH$2694,12,0)&gt;15,15,IF(VLOOKUP($C75,工时汇总!$B$2:$AH$2694,12,0)&gt;10,10,IF(VLOOKUP($C75,工时汇总!$B$2:$AH$2694,12,0)&gt;=8,5,IF(VLOOKUP($C75,工时汇总!$B$2:$AH$2694,12,0)&lt;8,0))))</f>
        <v>10</v>
      </c>
      <c r="O75" s="12">
        <f ca="1">IF(VLOOKUP($C75,工时汇总!$B$2:$AH$2694,13,0)&gt;15,15,IF(VLOOKUP($C75,工时汇总!$B$2:$AH$2694,13,0)&gt;10,10,IF(VLOOKUP($C75,工时汇总!$B$2:$AH$2694,13,0)&gt;=8,5,IF(VLOOKUP($C75,工时汇总!$B$2:$AH$2694,13,0)&lt;8,0))))</f>
        <v>10</v>
      </c>
      <c r="P75" s="12">
        <f ca="1">IF(VLOOKUP($C75,工时汇总!$B$2:$AH$2694,14,0)&gt;15,15,IF(VLOOKUP($C75,工时汇总!$B$2:$AH$2694,14,0)&gt;10,10,IF(VLOOKUP($C75,工时汇总!$B$2:$AH$2694,14,0)&gt;=8,5,IF(VLOOKUP($C75,工时汇总!$B$2:$AH$2694,14,0)&lt;8,0))))</f>
        <v>5</v>
      </c>
      <c r="Q75" s="12">
        <f ca="1">IF(VLOOKUP($C75,工时汇总!$B$2:$AH$2694,15,0)&gt;15,15,IF(VLOOKUP($C75,工时汇总!$B$2:$AH$2694,15,0)&gt;10,10,IF(VLOOKUP($C75,工时汇总!$B$2:$AH$2694,15,0)&gt;=8,5,IF(VLOOKUP($C75,工时汇总!$B$2:$AH$2694,15,0)&lt;8,0))))</f>
        <v>10</v>
      </c>
      <c r="R75" s="12">
        <f ca="1">IF(VLOOKUP($C75,工时汇总!$B$2:$AH$2694,16,0)&gt;15,15,IF(VLOOKUP($C75,工时汇总!$B$2:$AH$2694,16,0)&gt;10,10,IF(VLOOKUP($C75,工时汇总!$B$2:$AH$2694,16,0)&gt;=8,5,IF(VLOOKUP($C75,工时汇总!$B$2:$AH$2694,16,0)&lt;8,0))))</f>
        <v>0</v>
      </c>
      <c r="S75" s="12">
        <f ca="1">IF(VLOOKUP($C75,工时汇总!$B$2:$AH$2694,17,0)&gt;15,15,IF(VLOOKUP($C75,工时汇总!$B$2:$AH$2694,17,0)&gt;10,10,IF(VLOOKUP($C75,工时汇总!$B$2:$AH$2694,17,0)&gt;=8,5,IF(VLOOKUP($C75,工时汇总!$B$2:$AH$2694,17,0)&lt;8,0))))</f>
        <v>10</v>
      </c>
      <c r="T75" s="12">
        <f ca="1">IF(VLOOKUP($C75,工时汇总!$B$2:$AH$2694,18,0)&gt;15,15,IF(VLOOKUP($C75,工时汇总!$B$2:$AH$2694,18,0)&gt;10,10,IF(VLOOKUP($C75,工时汇总!$B$2:$AH$2694,18,0)&gt;=8,5,IF(VLOOKUP($C75,工时汇总!$B$2:$AH$2694,18,0)&lt;8,0))))</f>
        <v>10</v>
      </c>
      <c r="U75" s="12">
        <f ca="1">IF(VLOOKUP($C75,工时汇总!$B$2:$AH$2694,19,0)&gt;15,15,IF(VLOOKUP($C75,工时汇总!$B$2:$AH$2694,19,0)&gt;10,10,IF(VLOOKUP($C75,工时汇总!$B$2:$AH$2694,19,0)&gt;=8,5,IF(VLOOKUP($C75,工时汇总!$B$2:$AH$2694,19,0)&lt;8,0))))</f>
        <v>10</v>
      </c>
      <c r="V75" s="12">
        <f ca="1">IF(VLOOKUP($C75,工时汇总!$B$2:$AH$2694,20,0)&gt;15,15,IF(VLOOKUP($C75,工时汇总!$B$2:$AH$2694,20,0)&gt;10,10,IF(VLOOKUP($C75,工时汇总!$B$2:$AH$2694,20,0)&gt;=8,5,IF(VLOOKUP($C75,工时汇总!$B$2:$AH$2694,20,0)&lt;8,0))))</f>
        <v>10</v>
      </c>
      <c r="W75" s="12">
        <f ca="1">IF(VLOOKUP($C75,工时汇总!$B$2:$AH$2694,21,0)&gt;15,15,IF(VLOOKUP($C75,工时汇总!$B$2:$AH$2694,21,0)&gt;10,10,IF(VLOOKUP($C75,工时汇总!$B$2:$AH$2694,21,0)&gt;=8,5,IF(VLOOKUP($C75,工时汇总!$B$2:$AH$2694,21,0)&lt;8,0))))</f>
        <v>0</v>
      </c>
      <c r="X75" s="12">
        <f ca="1">IF(VLOOKUP($C75,工时汇总!$B$2:$AH$2694,22,0)&gt;15,15,IF(VLOOKUP($C75,工时汇总!$B$2:$AH$2694,22,0)&gt;10,10,IF(VLOOKUP($C75,工时汇总!$B$2:$AH$2694,22,0)&gt;=8,5,IF(VLOOKUP($C75,工时汇总!$B$2:$AH$2694,22,0)&lt;8,0))))</f>
        <v>10</v>
      </c>
      <c r="Y75" s="12">
        <f ca="1">IF(VLOOKUP($C75,工时汇总!$B$2:$AH$2694,23,0)&gt;15,15,IF(VLOOKUP($C75,工时汇总!$B$2:$AH$2694,23,0)&gt;10,10,IF(VLOOKUP($C75,工时汇总!$B$2:$AH$2694,23,0)&gt;=8,5,IF(VLOOKUP($C75,工时汇总!$B$2:$AH$2694,23,0)&lt;8,0))))</f>
        <v>10</v>
      </c>
      <c r="Z75" s="12">
        <f ca="1">IF(VLOOKUP($C75,工时汇总!$B$2:$AH$2694,24,0)&gt;15,15,IF(VLOOKUP($C75,工时汇总!$B$2:$AH$2694,24,0)&gt;10,10,IF(VLOOKUP($C75,工时汇总!$B$2:$AH$2694,24,0)&gt;=8,5,IF(VLOOKUP($C75,工时汇总!$B$2:$AH$2694,24,0)&lt;8,0))))</f>
        <v>10</v>
      </c>
      <c r="AA75" s="12">
        <f ca="1">IF(VLOOKUP($C75,工时汇总!$B$2:$AH$2694,25,0)&gt;15,15,IF(VLOOKUP($C75,工时汇总!$B$2:$AH$2694,25,0)&gt;10,10,IF(VLOOKUP($C75,工时汇总!$B$2:$AH$2694,25,0)&gt;=8,5,IF(VLOOKUP($C75,工时汇总!$B$2:$AH$2694,25,0)&lt;8,0))))</f>
        <v>10</v>
      </c>
      <c r="AB75" s="12">
        <f ca="1">IF(VLOOKUP($C75,工时汇总!$B$2:$AH$2694,26,0)&gt;15,15,IF(VLOOKUP($C75,工时汇总!$B$2:$AH$2694,26,0)&gt;10,10,IF(VLOOKUP($C75,工时汇总!$B$2:$AH$2694,26,0)&gt;=8,5,IF(VLOOKUP($C75,工时汇总!$B$2:$AH$2694,26,0)&lt;8,0))))</f>
        <v>10</v>
      </c>
      <c r="AC75" s="12">
        <f ca="1">IF(VLOOKUP($C75,工时汇总!$B$2:$AH$2694,27,0)&gt;15,15,IF(VLOOKUP($C75,工时汇总!$B$2:$AH$2694,27,0)&gt;10,10,IF(VLOOKUP($C75,工时汇总!$B$2:$AH$2694,27,0)&gt;=8,5,IF(VLOOKUP($C75,工时汇总!$B$2:$AH$2694,27,0)&lt;8,0))))</f>
        <v>10</v>
      </c>
      <c r="AD75" s="12">
        <f ca="1">IF(VLOOKUP($C75,工时汇总!$B$2:$AH$2694,28,0)&gt;15,15,IF(VLOOKUP($C75,工时汇总!$B$2:$AH$2694,28,0)&gt;10,10,IF(VLOOKUP($C75,工时汇总!$B$2:$AH$2694,28,0)&gt;=8,5,IF(VLOOKUP($C75,工时汇总!$B$2:$AH$2694,28,0)&lt;8,0))))</f>
        <v>0</v>
      </c>
      <c r="AE75" s="12">
        <f ca="1">IF(VLOOKUP($C75,工时汇总!$B$2:$AH$2694,29,0)&gt;15,15,IF(VLOOKUP($C75,工时汇总!$B$2:$AH$2694,29,0)&gt;10,10,IF(VLOOKUP($C75,工时汇总!$B$2:$AH$2694,29,0)&gt;=8,5,IF(VLOOKUP($C75,工时汇总!$B$2:$AH$2694,29,0)&lt;8,0))))</f>
        <v>5</v>
      </c>
      <c r="AF75" s="12">
        <f ca="1">IF(VLOOKUP($C75,工时汇总!$B$2:$AH$2694,30,0)&gt;15,15,IF(VLOOKUP($C75,工时汇总!$B$2:$AH$2694,30,0)&gt;10,10,IF(VLOOKUP($C75,工时汇总!$B$2:$AH$2694,30,0)&gt;=8,5,IF(VLOOKUP($C75,工时汇总!$B$2:$AH$2694,30,0)&lt;8,0))))</f>
        <v>5</v>
      </c>
      <c r="AG75" s="12">
        <f ca="1">IF(VLOOKUP($C75,工时汇总!$B$2:$AH$2694,31,0)&gt;15,15,IF(VLOOKUP($C75,工时汇总!$B$2:$AH$2694,31,0)&gt;10,10,IF(VLOOKUP($C75,工时汇总!$B$2:$AH$2694,31,0)&gt;=8,5,IF(VLOOKUP($C75,工时汇总!$B$2:$AH$2694,31,0)&lt;8,0))))</f>
        <v>5</v>
      </c>
      <c r="AH75" s="12">
        <f ca="1">IF(VLOOKUP($C75,工时汇总!$B$2:$AH$2694,32,0)&gt;15,15,IF(VLOOKUP($C75,工时汇总!$B$2:$AH$2694,32,0)&gt;10,10,IF(VLOOKUP($C75,工时汇总!$B$2:$AH$2694,32,0)&gt;=8,5,IF(VLOOKUP($C75,工时汇总!$B$2:$AH$2694,32,0)&lt;8,0))))</f>
        <v>5</v>
      </c>
      <c r="AI75" s="12">
        <f ca="1">IF(VLOOKUP($C75,工时汇总!$B$2:$AH$2694,33,0)&gt;15,15,IF(VLOOKUP($C75,工时汇总!$B$2:$AH$2694,33,0)&gt;10,10,IF(VLOOKUP($C75,工时汇总!$B$2:$AH$2694,33,0)&gt;=8,5,IF(VLOOKUP($C75,工时汇总!$B$2:$AH$2694,33,0)&lt;8,0))))</f>
        <v>0</v>
      </c>
    </row>
    <row r="76" customHeight="1" spans="1:35">
      <c r="A76" s="42" t="s">
        <v>558</v>
      </c>
      <c r="B76" t="s">
        <v>560</v>
      </c>
      <c r="C76" s="11" t="s">
        <v>163</v>
      </c>
      <c r="D76" s="43">
        <f ca="1" t="shared" si="5"/>
        <v>280</v>
      </c>
      <c r="E76" s="12">
        <f ca="1">IF(VLOOKUP($C76,工时汇总!$B$2:$AH$2694,3,0)&gt;15,15,IF(VLOOKUP($C76,工时汇总!$B$2:$AH$2694,3,0)&gt;10,10,IF(VLOOKUP($C76,工时汇总!$B$2:$AH$2694,3,0)&gt;=8,5,IF(VLOOKUP($C76,工时汇总!$B$2:$AH$2694,3,0)&lt;8,0))))</f>
        <v>10</v>
      </c>
      <c r="F76" s="12">
        <f ca="1">IF(VLOOKUP($C76,工时汇总!$B$2:$AH$2694,4,0)&gt;15,15,IF(VLOOKUP($C76,工时汇总!$B$2:$AH$2694,4,0)&gt;10,10,IF(VLOOKUP($C76,工时汇总!$B$2:$AH$2694,4,0)&gt;=8,5,IF(VLOOKUP($C76,工时汇总!$B$2:$AH$2694,4,0)&lt;8,0))))</f>
        <v>10</v>
      </c>
      <c r="G76" s="12">
        <f ca="1">IF(VLOOKUP($C76,工时汇总!$B$2:$AH$2694,5,0)&gt;15,15,IF(VLOOKUP($C76,工时汇总!$B$2:$AH$2694,5,0)&gt;10,10,IF(VLOOKUP($C76,工时汇总!$B$2:$AH$2694,5,0)&gt;=8,5,IF(VLOOKUP($C76,工时汇总!$B$2:$AH$2694,5,0)&lt;8,0))))</f>
        <v>10</v>
      </c>
      <c r="H76" s="12">
        <f ca="1">IF(VLOOKUP($C76,工时汇总!$B$2:$AH$2694,6,0)&gt;15,15,IF(VLOOKUP($C76,工时汇总!$B$2:$AH$2694,6,0)&gt;10,10,IF(VLOOKUP($C76,工时汇总!$B$2:$AH$2694,6,0)&gt;=8,5,IF(VLOOKUP($C76,工时汇总!$B$2:$AH$2694,6,0)&lt;8,0))))</f>
        <v>10</v>
      </c>
      <c r="I76" s="12">
        <f ca="1">IF(VLOOKUP($C76,工时汇总!$B$2:$AH$2694,7,0)&gt;15,15,IF(VLOOKUP($C76,工时汇总!$B$2:$AH$2694,7,0)&gt;10,10,IF(VLOOKUP($C76,工时汇总!$B$2:$AH$2694,7,0)&gt;=8,5,IF(VLOOKUP($C76,工时汇总!$B$2:$AH$2694,7,0)&lt;8,0))))</f>
        <v>0</v>
      </c>
      <c r="J76" s="12">
        <f ca="1">IF(VLOOKUP($C76,工时汇总!$B$2:$AH$2694,8,0)&gt;15,15,IF(VLOOKUP($C76,工时汇总!$B$2:$AH$2694,8,0)&gt;10,10,IF(VLOOKUP($C76,工时汇总!$B$2:$AH$2694,8,0)&gt;=8,5,IF(VLOOKUP($C76,工时汇总!$B$2:$AH$2694,8,0)&lt;8,0))))</f>
        <v>10</v>
      </c>
      <c r="K76" s="12">
        <f ca="1">IF(VLOOKUP($C76,工时汇总!$B$2:$AH$2694,9,0)&gt;15,15,IF(VLOOKUP($C76,工时汇总!$B$2:$AH$2694,9,0)&gt;10,10,IF(VLOOKUP($C76,工时汇总!$B$2:$AH$2694,9,0)&gt;=8,5,IF(VLOOKUP($C76,工时汇总!$B$2:$AH$2694,9,0)&lt;8,0))))</f>
        <v>10</v>
      </c>
      <c r="L76" s="12">
        <f ca="1">IF(VLOOKUP($C76,工时汇总!$B$2:$AH$2694,10,0)&gt;15,15,IF(VLOOKUP($C76,工时汇总!$B$2:$AH$2694,10,0)&gt;10,10,IF(VLOOKUP($C76,工时汇总!$B$2:$AH$2694,10,0)&gt;=8,5,IF(VLOOKUP($C76,工时汇总!$B$2:$AH$2694,10,0)&lt;8,0))))</f>
        <v>10</v>
      </c>
      <c r="M76" s="12">
        <f ca="1">IF(VLOOKUP($C76,工时汇总!$B$2:$AH$2694,11,0)&gt;15,15,IF(VLOOKUP($C76,工时汇总!$B$2:$AH$2694,11,0)&gt;10,10,IF(VLOOKUP($C76,工时汇总!$B$2:$AH$2694,11,0)&gt;=8,5,IF(VLOOKUP($C76,工时汇总!$B$2:$AH$2694,11,0)&lt;8,0))))</f>
        <v>10</v>
      </c>
      <c r="N76" s="12">
        <f ca="1">IF(VLOOKUP($C76,工时汇总!$B$2:$AH$2694,12,0)&gt;15,15,IF(VLOOKUP($C76,工时汇总!$B$2:$AH$2694,12,0)&gt;10,10,IF(VLOOKUP($C76,工时汇总!$B$2:$AH$2694,12,0)&gt;=8,5,IF(VLOOKUP($C76,工时汇总!$B$2:$AH$2694,12,0)&lt;8,0))))</f>
        <v>10</v>
      </c>
      <c r="O76" s="12">
        <f ca="1">IF(VLOOKUP($C76,工时汇总!$B$2:$AH$2694,13,0)&gt;15,15,IF(VLOOKUP($C76,工时汇总!$B$2:$AH$2694,13,0)&gt;10,10,IF(VLOOKUP($C76,工时汇总!$B$2:$AH$2694,13,0)&gt;=8,5,IF(VLOOKUP($C76,工时汇总!$B$2:$AH$2694,13,0)&lt;8,0))))</f>
        <v>10</v>
      </c>
      <c r="P76" s="12">
        <f ca="1">IF(VLOOKUP($C76,工时汇总!$B$2:$AH$2694,14,0)&gt;15,15,IF(VLOOKUP($C76,工时汇总!$B$2:$AH$2694,14,0)&gt;10,10,IF(VLOOKUP($C76,工时汇总!$B$2:$AH$2694,14,0)&gt;=8,5,IF(VLOOKUP($C76,工时汇总!$B$2:$AH$2694,14,0)&lt;8,0))))</f>
        <v>5</v>
      </c>
      <c r="Q76" s="12">
        <f ca="1">IF(VLOOKUP($C76,工时汇总!$B$2:$AH$2694,15,0)&gt;15,15,IF(VLOOKUP($C76,工时汇总!$B$2:$AH$2694,15,0)&gt;10,10,IF(VLOOKUP($C76,工时汇总!$B$2:$AH$2694,15,0)&gt;=8,5,IF(VLOOKUP($C76,工时汇总!$B$2:$AH$2694,15,0)&lt;8,0))))</f>
        <v>10</v>
      </c>
      <c r="R76" s="12">
        <f ca="1">IF(VLOOKUP($C76,工时汇总!$B$2:$AH$2694,16,0)&gt;15,15,IF(VLOOKUP($C76,工时汇总!$B$2:$AH$2694,16,0)&gt;10,10,IF(VLOOKUP($C76,工时汇总!$B$2:$AH$2694,16,0)&gt;=8,5,IF(VLOOKUP($C76,工时汇总!$B$2:$AH$2694,16,0)&lt;8,0))))</f>
        <v>10</v>
      </c>
      <c r="S76" s="12">
        <f ca="1">IF(VLOOKUP($C76,工时汇总!$B$2:$AH$2694,17,0)&gt;15,15,IF(VLOOKUP($C76,工时汇总!$B$2:$AH$2694,17,0)&gt;10,10,IF(VLOOKUP($C76,工时汇总!$B$2:$AH$2694,17,0)&gt;=8,5,IF(VLOOKUP($C76,工时汇总!$B$2:$AH$2694,17,0)&lt;8,0))))</f>
        <v>10</v>
      </c>
      <c r="T76" s="12">
        <f ca="1">IF(VLOOKUP($C76,工时汇总!$B$2:$AH$2694,18,0)&gt;15,15,IF(VLOOKUP($C76,工时汇总!$B$2:$AH$2694,18,0)&gt;10,10,IF(VLOOKUP($C76,工时汇总!$B$2:$AH$2694,18,0)&gt;=8,5,IF(VLOOKUP($C76,工时汇总!$B$2:$AH$2694,18,0)&lt;8,0))))</f>
        <v>10</v>
      </c>
      <c r="U76" s="12">
        <f ca="1">IF(VLOOKUP($C76,工时汇总!$B$2:$AH$2694,19,0)&gt;15,15,IF(VLOOKUP($C76,工时汇总!$B$2:$AH$2694,19,0)&gt;10,10,IF(VLOOKUP($C76,工时汇总!$B$2:$AH$2694,19,0)&gt;=8,5,IF(VLOOKUP($C76,工时汇总!$B$2:$AH$2694,19,0)&lt;8,0))))</f>
        <v>10</v>
      </c>
      <c r="V76" s="12">
        <f ca="1">IF(VLOOKUP($C76,工时汇总!$B$2:$AH$2694,20,0)&gt;15,15,IF(VLOOKUP($C76,工时汇总!$B$2:$AH$2694,20,0)&gt;10,10,IF(VLOOKUP($C76,工时汇总!$B$2:$AH$2694,20,0)&gt;=8,5,IF(VLOOKUP($C76,工时汇总!$B$2:$AH$2694,20,0)&lt;8,0))))</f>
        <v>10</v>
      </c>
      <c r="W76" s="12">
        <f ca="1">IF(VLOOKUP($C76,工时汇总!$B$2:$AH$2694,21,0)&gt;15,15,IF(VLOOKUP($C76,工时汇总!$B$2:$AH$2694,21,0)&gt;10,10,IF(VLOOKUP($C76,工时汇总!$B$2:$AH$2694,21,0)&gt;=8,5,IF(VLOOKUP($C76,工时汇总!$B$2:$AH$2694,21,0)&lt;8,0))))</f>
        <v>5</v>
      </c>
      <c r="X76" s="12">
        <f ca="1">IF(VLOOKUP($C76,工时汇总!$B$2:$AH$2694,22,0)&gt;15,15,IF(VLOOKUP($C76,工时汇总!$B$2:$AH$2694,22,0)&gt;10,10,IF(VLOOKUP($C76,工时汇总!$B$2:$AH$2694,22,0)&gt;=8,5,IF(VLOOKUP($C76,工时汇总!$B$2:$AH$2694,22,0)&lt;8,0))))</f>
        <v>10</v>
      </c>
      <c r="Y76" s="12">
        <f ca="1">IF(VLOOKUP($C76,工时汇总!$B$2:$AH$2694,23,0)&gt;15,15,IF(VLOOKUP($C76,工时汇总!$B$2:$AH$2694,23,0)&gt;10,10,IF(VLOOKUP($C76,工时汇总!$B$2:$AH$2694,23,0)&gt;=8,5,IF(VLOOKUP($C76,工时汇总!$B$2:$AH$2694,23,0)&lt;8,0))))</f>
        <v>10</v>
      </c>
      <c r="Z76" s="12">
        <f ca="1">IF(VLOOKUP($C76,工时汇总!$B$2:$AH$2694,24,0)&gt;15,15,IF(VLOOKUP($C76,工时汇总!$B$2:$AH$2694,24,0)&gt;10,10,IF(VLOOKUP($C76,工时汇总!$B$2:$AH$2694,24,0)&gt;=8,5,IF(VLOOKUP($C76,工时汇总!$B$2:$AH$2694,24,0)&lt;8,0))))</f>
        <v>10</v>
      </c>
      <c r="AA76" s="12">
        <f ca="1">IF(VLOOKUP($C76,工时汇总!$B$2:$AH$2694,25,0)&gt;15,15,IF(VLOOKUP($C76,工时汇总!$B$2:$AH$2694,25,0)&gt;10,10,IF(VLOOKUP($C76,工时汇总!$B$2:$AH$2694,25,0)&gt;=8,5,IF(VLOOKUP($C76,工时汇总!$B$2:$AH$2694,25,0)&lt;8,0))))</f>
        <v>10</v>
      </c>
      <c r="AB76" s="12">
        <f ca="1">IF(VLOOKUP($C76,工时汇总!$B$2:$AH$2694,26,0)&gt;15,15,IF(VLOOKUP($C76,工时汇总!$B$2:$AH$2694,26,0)&gt;10,10,IF(VLOOKUP($C76,工时汇总!$B$2:$AH$2694,26,0)&gt;=8,5,IF(VLOOKUP($C76,工时汇总!$B$2:$AH$2694,26,0)&lt;8,0))))</f>
        <v>10</v>
      </c>
      <c r="AC76" s="12">
        <f ca="1">IF(VLOOKUP($C76,工时汇总!$B$2:$AH$2694,27,0)&gt;15,15,IF(VLOOKUP($C76,工时汇总!$B$2:$AH$2694,27,0)&gt;10,10,IF(VLOOKUP($C76,工时汇总!$B$2:$AH$2694,27,0)&gt;=8,5,IF(VLOOKUP($C76,工时汇总!$B$2:$AH$2694,27,0)&lt;8,0))))</f>
        <v>10</v>
      </c>
      <c r="AD76" s="12">
        <f ca="1">IF(VLOOKUP($C76,工时汇总!$B$2:$AH$2694,28,0)&gt;15,15,IF(VLOOKUP($C76,工时汇总!$B$2:$AH$2694,28,0)&gt;10,10,IF(VLOOKUP($C76,工时汇总!$B$2:$AH$2694,28,0)&gt;=8,5,IF(VLOOKUP($C76,工时汇总!$B$2:$AH$2694,28,0)&lt;8,0))))</f>
        <v>10</v>
      </c>
      <c r="AE76" s="12">
        <f ca="1">IF(VLOOKUP($C76,工时汇总!$B$2:$AH$2694,29,0)&gt;15,15,IF(VLOOKUP($C76,工时汇总!$B$2:$AH$2694,29,0)&gt;10,10,IF(VLOOKUP($C76,工时汇总!$B$2:$AH$2694,29,0)&gt;=8,5,IF(VLOOKUP($C76,工时汇总!$B$2:$AH$2694,29,0)&lt;8,0))))</f>
        <v>10</v>
      </c>
      <c r="AF76" s="12">
        <f ca="1">IF(VLOOKUP($C76,工时汇总!$B$2:$AH$2694,30,0)&gt;15,15,IF(VLOOKUP($C76,工时汇总!$B$2:$AH$2694,30,0)&gt;10,10,IF(VLOOKUP($C76,工时汇总!$B$2:$AH$2694,30,0)&gt;=8,5,IF(VLOOKUP($C76,工时汇总!$B$2:$AH$2694,30,0)&lt;8,0))))</f>
        <v>10</v>
      </c>
      <c r="AG76" s="12">
        <f ca="1">IF(VLOOKUP($C76,工时汇总!$B$2:$AH$2694,31,0)&gt;15,15,IF(VLOOKUP($C76,工时汇总!$B$2:$AH$2694,31,0)&gt;10,10,IF(VLOOKUP($C76,工时汇总!$B$2:$AH$2694,31,0)&gt;=8,5,IF(VLOOKUP($C76,工时汇总!$B$2:$AH$2694,31,0)&lt;8,0))))</f>
        <v>10</v>
      </c>
      <c r="AH76" s="12">
        <f ca="1">IF(VLOOKUP($C76,工时汇总!$B$2:$AH$2694,32,0)&gt;15,15,IF(VLOOKUP($C76,工时汇总!$B$2:$AH$2694,32,0)&gt;10,10,IF(VLOOKUP($C76,工时汇总!$B$2:$AH$2694,32,0)&gt;=8,5,IF(VLOOKUP($C76,工时汇总!$B$2:$AH$2694,32,0)&lt;8,0))))</f>
        <v>10</v>
      </c>
      <c r="AI76" s="12">
        <f ca="1">IF(VLOOKUP($C76,工时汇总!$B$2:$AH$2694,33,0)&gt;15,15,IF(VLOOKUP($C76,工时汇总!$B$2:$AH$2694,33,0)&gt;10,10,IF(VLOOKUP($C76,工时汇总!$B$2:$AH$2694,33,0)&gt;=8,5,IF(VLOOKUP($C76,工时汇总!$B$2:$AH$2694,33,0)&lt;8,0))))</f>
        <v>0</v>
      </c>
    </row>
    <row r="77" customHeight="1" spans="1:35">
      <c r="A77" s="42" t="s">
        <v>558</v>
      </c>
      <c r="B77" t="s">
        <v>561</v>
      </c>
      <c r="C77" s="11" t="s">
        <v>562</v>
      </c>
      <c r="D77" s="43">
        <f ca="1" t="shared" si="5"/>
        <v>275</v>
      </c>
      <c r="E77" s="12">
        <f ca="1">IF(VLOOKUP($C77,工时汇总!$B$2:$AH$2694,3,0)&gt;15,15,IF(VLOOKUP($C77,工时汇总!$B$2:$AH$2694,3,0)&gt;10,10,IF(VLOOKUP($C77,工时汇总!$B$2:$AH$2694,3,0)&gt;=8,5,IF(VLOOKUP($C77,工时汇总!$B$2:$AH$2694,3,0)&lt;8,0))))</f>
        <v>10</v>
      </c>
      <c r="F77" s="12">
        <f ca="1">IF(VLOOKUP($C77,工时汇总!$B$2:$AH$2694,4,0)&gt;15,15,IF(VLOOKUP($C77,工时汇总!$B$2:$AH$2694,4,0)&gt;10,10,IF(VLOOKUP($C77,工时汇总!$B$2:$AH$2694,4,0)&gt;=8,5,IF(VLOOKUP($C77,工时汇总!$B$2:$AH$2694,4,0)&lt;8,0))))</f>
        <v>10</v>
      </c>
      <c r="G77" s="12">
        <f ca="1">IF(VLOOKUP($C77,工时汇总!$B$2:$AH$2694,5,0)&gt;15,15,IF(VLOOKUP($C77,工时汇总!$B$2:$AH$2694,5,0)&gt;10,10,IF(VLOOKUP($C77,工时汇总!$B$2:$AH$2694,5,0)&gt;=8,5,IF(VLOOKUP($C77,工时汇总!$B$2:$AH$2694,5,0)&lt;8,0))))</f>
        <v>10</v>
      </c>
      <c r="H77" s="12">
        <f ca="1">IF(VLOOKUP($C77,工时汇总!$B$2:$AH$2694,6,0)&gt;15,15,IF(VLOOKUP($C77,工时汇总!$B$2:$AH$2694,6,0)&gt;10,10,IF(VLOOKUP($C77,工时汇总!$B$2:$AH$2694,6,0)&gt;=8,5,IF(VLOOKUP($C77,工时汇总!$B$2:$AH$2694,6,0)&lt;8,0))))</f>
        <v>10</v>
      </c>
      <c r="I77" s="12">
        <f ca="1">IF(VLOOKUP($C77,工时汇总!$B$2:$AH$2694,7,0)&gt;15,15,IF(VLOOKUP($C77,工时汇总!$B$2:$AH$2694,7,0)&gt;10,10,IF(VLOOKUP($C77,工时汇总!$B$2:$AH$2694,7,0)&gt;=8,5,IF(VLOOKUP($C77,工时汇总!$B$2:$AH$2694,7,0)&lt;8,0))))</f>
        <v>10</v>
      </c>
      <c r="J77" s="12">
        <f ca="1">IF(VLOOKUP($C77,工时汇总!$B$2:$AH$2694,8,0)&gt;15,15,IF(VLOOKUP($C77,工时汇总!$B$2:$AH$2694,8,0)&gt;10,10,IF(VLOOKUP($C77,工时汇总!$B$2:$AH$2694,8,0)&gt;=8,5,IF(VLOOKUP($C77,工时汇总!$B$2:$AH$2694,8,0)&lt;8,0))))</f>
        <v>10</v>
      </c>
      <c r="K77" s="12">
        <f ca="1">IF(VLOOKUP($C77,工时汇总!$B$2:$AH$2694,9,0)&gt;15,15,IF(VLOOKUP($C77,工时汇总!$B$2:$AH$2694,9,0)&gt;10,10,IF(VLOOKUP($C77,工时汇总!$B$2:$AH$2694,9,0)&gt;=8,5,IF(VLOOKUP($C77,工时汇总!$B$2:$AH$2694,9,0)&lt;8,0))))</f>
        <v>10</v>
      </c>
      <c r="L77" s="12">
        <f ca="1">IF(VLOOKUP($C77,工时汇总!$B$2:$AH$2694,10,0)&gt;15,15,IF(VLOOKUP($C77,工时汇总!$B$2:$AH$2694,10,0)&gt;10,10,IF(VLOOKUP($C77,工时汇总!$B$2:$AH$2694,10,0)&gt;=8,5,IF(VLOOKUP($C77,工时汇总!$B$2:$AH$2694,10,0)&lt;8,0))))</f>
        <v>10</v>
      </c>
      <c r="M77" s="12">
        <f ca="1">IF(VLOOKUP($C77,工时汇总!$B$2:$AH$2694,11,0)&gt;15,15,IF(VLOOKUP($C77,工时汇总!$B$2:$AH$2694,11,0)&gt;10,10,IF(VLOOKUP($C77,工时汇总!$B$2:$AH$2694,11,0)&gt;=8,5,IF(VLOOKUP($C77,工时汇总!$B$2:$AH$2694,11,0)&lt;8,0))))</f>
        <v>10</v>
      </c>
      <c r="N77" s="12">
        <f ca="1">IF(VLOOKUP($C77,工时汇总!$B$2:$AH$2694,12,0)&gt;15,15,IF(VLOOKUP($C77,工时汇总!$B$2:$AH$2694,12,0)&gt;10,10,IF(VLOOKUP($C77,工时汇总!$B$2:$AH$2694,12,0)&gt;=8,5,IF(VLOOKUP($C77,工时汇总!$B$2:$AH$2694,12,0)&lt;8,0))))</f>
        <v>10</v>
      </c>
      <c r="O77" s="12">
        <f ca="1">IF(VLOOKUP($C77,工时汇总!$B$2:$AH$2694,13,0)&gt;15,15,IF(VLOOKUP($C77,工时汇总!$B$2:$AH$2694,13,0)&gt;10,10,IF(VLOOKUP($C77,工时汇总!$B$2:$AH$2694,13,0)&gt;=8,5,IF(VLOOKUP($C77,工时汇总!$B$2:$AH$2694,13,0)&lt;8,0))))</f>
        <v>10</v>
      </c>
      <c r="P77" s="12">
        <f ca="1">IF(VLOOKUP($C77,工时汇总!$B$2:$AH$2694,14,0)&gt;15,15,IF(VLOOKUP($C77,工时汇总!$B$2:$AH$2694,14,0)&gt;10,10,IF(VLOOKUP($C77,工时汇总!$B$2:$AH$2694,14,0)&gt;=8,5,IF(VLOOKUP($C77,工时汇总!$B$2:$AH$2694,14,0)&lt;8,0))))</f>
        <v>5</v>
      </c>
      <c r="Q77" s="12">
        <f ca="1">IF(VLOOKUP($C77,工时汇总!$B$2:$AH$2694,15,0)&gt;15,15,IF(VLOOKUP($C77,工时汇总!$B$2:$AH$2694,15,0)&gt;10,10,IF(VLOOKUP($C77,工时汇总!$B$2:$AH$2694,15,0)&gt;=8,5,IF(VLOOKUP($C77,工时汇总!$B$2:$AH$2694,15,0)&lt;8,0))))</f>
        <v>10</v>
      </c>
      <c r="R77" s="12">
        <f ca="1">IF(VLOOKUP($C77,工时汇总!$B$2:$AH$2694,16,0)&gt;15,15,IF(VLOOKUP($C77,工时汇总!$B$2:$AH$2694,16,0)&gt;10,10,IF(VLOOKUP($C77,工时汇总!$B$2:$AH$2694,16,0)&gt;=8,5,IF(VLOOKUP($C77,工时汇总!$B$2:$AH$2694,16,0)&lt;8,0))))</f>
        <v>10</v>
      </c>
      <c r="S77" s="12">
        <f ca="1">IF(VLOOKUP($C77,工时汇总!$B$2:$AH$2694,17,0)&gt;15,15,IF(VLOOKUP($C77,工时汇总!$B$2:$AH$2694,17,0)&gt;10,10,IF(VLOOKUP($C77,工时汇总!$B$2:$AH$2694,17,0)&gt;=8,5,IF(VLOOKUP($C77,工时汇总!$B$2:$AH$2694,17,0)&lt;8,0))))</f>
        <v>10</v>
      </c>
      <c r="T77" s="12">
        <f ca="1">IF(VLOOKUP($C77,工时汇总!$B$2:$AH$2694,18,0)&gt;15,15,IF(VLOOKUP($C77,工时汇总!$B$2:$AH$2694,18,0)&gt;10,10,IF(VLOOKUP($C77,工时汇总!$B$2:$AH$2694,18,0)&gt;=8,5,IF(VLOOKUP($C77,工时汇总!$B$2:$AH$2694,18,0)&lt;8,0))))</f>
        <v>10</v>
      </c>
      <c r="U77" s="12">
        <f ca="1">IF(VLOOKUP($C77,工时汇总!$B$2:$AH$2694,19,0)&gt;15,15,IF(VLOOKUP($C77,工时汇总!$B$2:$AH$2694,19,0)&gt;10,10,IF(VLOOKUP($C77,工时汇总!$B$2:$AH$2694,19,0)&gt;=8,5,IF(VLOOKUP($C77,工时汇总!$B$2:$AH$2694,19,0)&lt;8,0))))</f>
        <v>10</v>
      </c>
      <c r="V77" s="12">
        <f ca="1">IF(VLOOKUP($C77,工时汇总!$B$2:$AH$2694,20,0)&gt;15,15,IF(VLOOKUP($C77,工时汇总!$B$2:$AH$2694,20,0)&gt;10,10,IF(VLOOKUP($C77,工时汇总!$B$2:$AH$2694,20,0)&gt;=8,5,IF(VLOOKUP($C77,工时汇总!$B$2:$AH$2694,20,0)&lt;8,0))))</f>
        <v>10</v>
      </c>
      <c r="W77" s="12">
        <f ca="1">IF(VLOOKUP($C77,工时汇总!$B$2:$AH$2694,21,0)&gt;15,15,IF(VLOOKUP($C77,工时汇总!$B$2:$AH$2694,21,0)&gt;10,10,IF(VLOOKUP($C77,工时汇总!$B$2:$AH$2694,21,0)&gt;=8,5,IF(VLOOKUP($C77,工时汇总!$B$2:$AH$2694,21,0)&lt;8,0))))</f>
        <v>0</v>
      </c>
      <c r="X77" s="12">
        <f ca="1">IF(VLOOKUP($C77,工时汇总!$B$2:$AH$2694,22,0)&gt;15,15,IF(VLOOKUP($C77,工时汇总!$B$2:$AH$2694,22,0)&gt;10,10,IF(VLOOKUP($C77,工时汇总!$B$2:$AH$2694,22,0)&gt;=8,5,IF(VLOOKUP($C77,工时汇总!$B$2:$AH$2694,22,0)&lt;8,0))))</f>
        <v>10</v>
      </c>
      <c r="Y77" s="12">
        <f ca="1">IF(VLOOKUP($C77,工时汇总!$B$2:$AH$2694,23,0)&gt;15,15,IF(VLOOKUP($C77,工时汇总!$B$2:$AH$2694,23,0)&gt;10,10,IF(VLOOKUP($C77,工时汇总!$B$2:$AH$2694,23,0)&gt;=8,5,IF(VLOOKUP($C77,工时汇总!$B$2:$AH$2694,23,0)&lt;8,0))))</f>
        <v>10</v>
      </c>
      <c r="Z77" s="12">
        <f ca="1">IF(VLOOKUP($C77,工时汇总!$B$2:$AH$2694,24,0)&gt;15,15,IF(VLOOKUP($C77,工时汇总!$B$2:$AH$2694,24,0)&gt;10,10,IF(VLOOKUP($C77,工时汇总!$B$2:$AH$2694,24,0)&gt;=8,5,IF(VLOOKUP($C77,工时汇总!$B$2:$AH$2694,24,0)&lt;8,0))))</f>
        <v>10</v>
      </c>
      <c r="AA77" s="12">
        <f ca="1">IF(VLOOKUP($C77,工时汇总!$B$2:$AH$2694,25,0)&gt;15,15,IF(VLOOKUP($C77,工时汇总!$B$2:$AH$2694,25,0)&gt;10,10,IF(VLOOKUP($C77,工时汇总!$B$2:$AH$2694,25,0)&gt;=8,5,IF(VLOOKUP($C77,工时汇总!$B$2:$AH$2694,25,0)&lt;8,0))))</f>
        <v>10</v>
      </c>
      <c r="AB77" s="12">
        <f ca="1">IF(VLOOKUP($C77,工时汇总!$B$2:$AH$2694,26,0)&gt;15,15,IF(VLOOKUP($C77,工时汇总!$B$2:$AH$2694,26,0)&gt;10,10,IF(VLOOKUP($C77,工时汇总!$B$2:$AH$2694,26,0)&gt;=8,5,IF(VLOOKUP($C77,工时汇总!$B$2:$AH$2694,26,0)&lt;8,0))))</f>
        <v>10</v>
      </c>
      <c r="AC77" s="12">
        <f ca="1">IF(VLOOKUP($C77,工时汇总!$B$2:$AH$2694,27,0)&gt;15,15,IF(VLOOKUP($C77,工时汇总!$B$2:$AH$2694,27,0)&gt;10,10,IF(VLOOKUP($C77,工时汇总!$B$2:$AH$2694,27,0)&gt;=8,5,IF(VLOOKUP($C77,工时汇总!$B$2:$AH$2694,27,0)&lt;8,0))))</f>
        <v>10</v>
      </c>
      <c r="AD77" s="12">
        <f ca="1">IF(VLOOKUP($C77,工时汇总!$B$2:$AH$2694,28,0)&gt;15,15,IF(VLOOKUP($C77,工时汇总!$B$2:$AH$2694,28,0)&gt;10,10,IF(VLOOKUP($C77,工时汇总!$B$2:$AH$2694,28,0)&gt;=8,5,IF(VLOOKUP($C77,工时汇总!$B$2:$AH$2694,28,0)&lt;8,0))))</f>
        <v>0</v>
      </c>
      <c r="AE77" s="12">
        <f ca="1">IF(VLOOKUP($C77,工时汇总!$B$2:$AH$2694,29,0)&gt;15,15,IF(VLOOKUP($C77,工时汇总!$B$2:$AH$2694,29,0)&gt;10,10,IF(VLOOKUP($C77,工时汇总!$B$2:$AH$2694,29,0)&gt;=8,5,IF(VLOOKUP($C77,工时汇总!$B$2:$AH$2694,29,0)&lt;8,0))))</f>
        <v>10</v>
      </c>
      <c r="AF77" s="12">
        <f ca="1">IF(VLOOKUP($C77,工时汇总!$B$2:$AH$2694,30,0)&gt;15,15,IF(VLOOKUP($C77,工时汇总!$B$2:$AH$2694,30,0)&gt;10,10,IF(VLOOKUP($C77,工时汇总!$B$2:$AH$2694,30,0)&gt;=8,5,IF(VLOOKUP($C77,工时汇总!$B$2:$AH$2694,30,0)&lt;8,0))))</f>
        <v>10</v>
      </c>
      <c r="AG77" s="12">
        <f ca="1">IF(VLOOKUP($C77,工时汇总!$B$2:$AH$2694,31,0)&gt;15,15,IF(VLOOKUP($C77,工时汇总!$B$2:$AH$2694,31,0)&gt;10,10,IF(VLOOKUP($C77,工时汇总!$B$2:$AH$2694,31,0)&gt;=8,5,IF(VLOOKUP($C77,工时汇总!$B$2:$AH$2694,31,0)&lt;8,0))))</f>
        <v>10</v>
      </c>
      <c r="AH77" s="12">
        <f ca="1">IF(VLOOKUP($C77,工时汇总!$B$2:$AH$2694,32,0)&gt;15,15,IF(VLOOKUP($C77,工时汇总!$B$2:$AH$2694,32,0)&gt;10,10,IF(VLOOKUP($C77,工时汇总!$B$2:$AH$2694,32,0)&gt;=8,5,IF(VLOOKUP($C77,工时汇总!$B$2:$AH$2694,32,0)&lt;8,0))))</f>
        <v>10</v>
      </c>
      <c r="AI77" s="12">
        <f ca="1">IF(VLOOKUP($C77,工时汇总!$B$2:$AH$2694,33,0)&gt;15,15,IF(VLOOKUP($C77,工时汇总!$B$2:$AH$2694,33,0)&gt;10,10,IF(VLOOKUP($C77,工时汇总!$B$2:$AH$2694,33,0)&gt;=8,5,IF(VLOOKUP($C77,工时汇总!$B$2:$AH$2694,33,0)&lt;8,0))))</f>
        <v>0</v>
      </c>
    </row>
    <row r="78" customHeight="1" spans="1:35">
      <c r="A78" s="42" t="s">
        <v>558</v>
      </c>
      <c r="B78" t="s">
        <v>563</v>
      </c>
      <c r="C78" s="11" t="s">
        <v>564</v>
      </c>
      <c r="D78" s="43">
        <f ca="1" t="shared" si="5"/>
        <v>260</v>
      </c>
      <c r="E78" s="12">
        <f ca="1">IF(VLOOKUP($C78,工时汇总!$B$2:$AH$2694,3,0)&gt;15,15,IF(VLOOKUP($C78,工时汇总!$B$2:$AH$2694,3,0)&gt;10,10,IF(VLOOKUP($C78,工时汇总!$B$2:$AH$2694,3,0)&gt;=8,5,IF(VLOOKUP($C78,工时汇总!$B$2:$AH$2694,3,0)&lt;8,0))))</f>
        <v>10</v>
      </c>
      <c r="F78" s="12">
        <f ca="1">IF(VLOOKUP($C78,工时汇总!$B$2:$AH$2694,4,0)&gt;15,15,IF(VLOOKUP($C78,工时汇总!$B$2:$AH$2694,4,0)&gt;10,10,IF(VLOOKUP($C78,工时汇总!$B$2:$AH$2694,4,0)&gt;=8,5,IF(VLOOKUP($C78,工时汇总!$B$2:$AH$2694,4,0)&lt;8,0))))</f>
        <v>10</v>
      </c>
      <c r="G78" s="12">
        <f ca="1">IF(VLOOKUP($C78,工时汇总!$B$2:$AH$2694,5,0)&gt;15,15,IF(VLOOKUP($C78,工时汇总!$B$2:$AH$2694,5,0)&gt;10,10,IF(VLOOKUP($C78,工时汇总!$B$2:$AH$2694,5,0)&gt;=8,5,IF(VLOOKUP($C78,工时汇总!$B$2:$AH$2694,5,0)&lt;8,0))))</f>
        <v>10</v>
      </c>
      <c r="H78" s="12">
        <f ca="1">IF(VLOOKUP($C78,工时汇总!$B$2:$AH$2694,6,0)&gt;15,15,IF(VLOOKUP($C78,工时汇总!$B$2:$AH$2694,6,0)&gt;10,10,IF(VLOOKUP($C78,工时汇总!$B$2:$AH$2694,6,0)&gt;=8,5,IF(VLOOKUP($C78,工时汇总!$B$2:$AH$2694,6,0)&lt;8,0))))</f>
        <v>10</v>
      </c>
      <c r="I78" s="12">
        <f ca="1">IF(VLOOKUP($C78,工时汇总!$B$2:$AH$2694,7,0)&gt;15,15,IF(VLOOKUP($C78,工时汇总!$B$2:$AH$2694,7,0)&gt;10,10,IF(VLOOKUP($C78,工时汇总!$B$2:$AH$2694,7,0)&gt;=8,5,IF(VLOOKUP($C78,工时汇总!$B$2:$AH$2694,7,0)&lt;8,0))))</f>
        <v>10</v>
      </c>
      <c r="J78" s="12">
        <f ca="1">IF(VLOOKUP($C78,工时汇总!$B$2:$AH$2694,8,0)&gt;15,15,IF(VLOOKUP($C78,工时汇总!$B$2:$AH$2694,8,0)&gt;10,10,IF(VLOOKUP($C78,工时汇总!$B$2:$AH$2694,8,0)&gt;=8,5,IF(VLOOKUP($C78,工时汇总!$B$2:$AH$2694,8,0)&lt;8,0))))</f>
        <v>10</v>
      </c>
      <c r="K78" s="12">
        <f ca="1">IF(VLOOKUP($C78,工时汇总!$B$2:$AH$2694,9,0)&gt;15,15,IF(VLOOKUP($C78,工时汇总!$B$2:$AH$2694,9,0)&gt;10,10,IF(VLOOKUP($C78,工时汇总!$B$2:$AH$2694,9,0)&gt;=8,5,IF(VLOOKUP($C78,工时汇总!$B$2:$AH$2694,9,0)&lt;8,0))))</f>
        <v>10</v>
      </c>
      <c r="L78" s="12">
        <f ca="1">IF(VLOOKUP($C78,工时汇总!$B$2:$AH$2694,10,0)&gt;15,15,IF(VLOOKUP($C78,工时汇总!$B$2:$AH$2694,10,0)&gt;10,10,IF(VLOOKUP($C78,工时汇总!$B$2:$AH$2694,10,0)&gt;=8,5,IF(VLOOKUP($C78,工时汇总!$B$2:$AH$2694,10,0)&lt;8,0))))</f>
        <v>10</v>
      </c>
      <c r="M78" s="12">
        <f ca="1">IF(VLOOKUP($C78,工时汇总!$B$2:$AH$2694,11,0)&gt;15,15,IF(VLOOKUP($C78,工时汇总!$B$2:$AH$2694,11,0)&gt;10,10,IF(VLOOKUP($C78,工时汇总!$B$2:$AH$2694,11,0)&gt;=8,5,IF(VLOOKUP($C78,工时汇总!$B$2:$AH$2694,11,0)&lt;8,0))))</f>
        <v>10</v>
      </c>
      <c r="N78" s="12">
        <f ca="1">IF(VLOOKUP($C78,工时汇总!$B$2:$AH$2694,12,0)&gt;15,15,IF(VLOOKUP($C78,工时汇总!$B$2:$AH$2694,12,0)&gt;10,10,IF(VLOOKUP($C78,工时汇总!$B$2:$AH$2694,12,0)&gt;=8,5,IF(VLOOKUP($C78,工时汇总!$B$2:$AH$2694,12,0)&lt;8,0))))</f>
        <v>10</v>
      </c>
      <c r="O78" s="12">
        <f ca="1">IF(VLOOKUP($C78,工时汇总!$B$2:$AH$2694,13,0)&gt;15,15,IF(VLOOKUP($C78,工时汇总!$B$2:$AH$2694,13,0)&gt;10,10,IF(VLOOKUP($C78,工时汇总!$B$2:$AH$2694,13,0)&gt;=8,5,IF(VLOOKUP($C78,工时汇总!$B$2:$AH$2694,13,0)&lt;8,0))))</f>
        <v>10</v>
      </c>
      <c r="P78" s="12">
        <f ca="1">IF(VLOOKUP($C78,工时汇总!$B$2:$AH$2694,14,0)&gt;15,15,IF(VLOOKUP($C78,工时汇总!$B$2:$AH$2694,14,0)&gt;10,10,IF(VLOOKUP($C78,工时汇总!$B$2:$AH$2694,14,0)&gt;=8,5,IF(VLOOKUP($C78,工时汇总!$B$2:$AH$2694,14,0)&lt;8,0))))</f>
        <v>5</v>
      </c>
      <c r="Q78" s="12">
        <f ca="1">IF(VLOOKUP($C78,工时汇总!$B$2:$AH$2694,15,0)&gt;15,15,IF(VLOOKUP($C78,工时汇总!$B$2:$AH$2694,15,0)&gt;10,10,IF(VLOOKUP($C78,工时汇总!$B$2:$AH$2694,15,0)&gt;=8,5,IF(VLOOKUP($C78,工时汇总!$B$2:$AH$2694,15,0)&lt;8,0))))</f>
        <v>10</v>
      </c>
      <c r="R78" s="12">
        <f ca="1">IF(VLOOKUP($C78,工时汇总!$B$2:$AH$2694,16,0)&gt;15,15,IF(VLOOKUP($C78,工时汇总!$B$2:$AH$2694,16,0)&gt;10,10,IF(VLOOKUP($C78,工时汇总!$B$2:$AH$2694,16,0)&gt;=8,5,IF(VLOOKUP($C78,工时汇总!$B$2:$AH$2694,16,0)&lt;8,0))))</f>
        <v>10</v>
      </c>
      <c r="S78" s="12">
        <f ca="1">IF(VLOOKUP($C78,工时汇总!$B$2:$AH$2694,17,0)&gt;15,15,IF(VLOOKUP($C78,工时汇总!$B$2:$AH$2694,17,0)&gt;10,10,IF(VLOOKUP($C78,工时汇总!$B$2:$AH$2694,17,0)&gt;=8,5,IF(VLOOKUP($C78,工时汇总!$B$2:$AH$2694,17,0)&lt;8,0))))</f>
        <v>10</v>
      </c>
      <c r="T78" s="12">
        <f ca="1">IF(VLOOKUP($C78,工时汇总!$B$2:$AH$2694,18,0)&gt;15,15,IF(VLOOKUP($C78,工时汇总!$B$2:$AH$2694,18,0)&gt;10,10,IF(VLOOKUP($C78,工时汇总!$B$2:$AH$2694,18,0)&gt;=8,5,IF(VLOOKUP($C78,工时汇总!$B$2:$AH$2694,18,0)&lt;8,0))))</f>
        <v>10</v>
      </c>
      <c r="U78" s="12">
        <f ca="1">IF(VLOOKUP($C78,工时汇总!$B$2:$AH$2694,19,0)&gt;15,15,IF(VLOOKUP($C78,工时汇总!$B$2:$AH$2694,19,0)&gt;10,10,IF(VLOOKUP($C78,工时汇总!$B$2:$AH$2694,19,0)&gt;=8,5,IF(VLOOKUP($C78,工时汇总!$B$2:$AH$2694,19,0)&lt;8,0))))</f>
        <v>10</v>
      </c>
      <c r="V78" s="12">
        <f ca="1">IF(VLOOKUP($C78,工时汇总!$B$2:$AH$2694,20,0)&gt;15,15,IF(VLOOKUP($C78,工时汇总!$B$2:$AH$2694,20,0)&gt;10,10,IF(VLOOKUP($C78,工时汇总!$B$2:$AH$2694,20,0)&gt;=8,5,IF(VLOOKUP($C78,工时汇总!$B$2:$AH$2694,20,0)&lt;8,0))))</f>
        <v>10</v>
      </c>
      <c r="W78" s="12">
        <f ca="1">IF(VLOOKUP($C78,工时汇总!$B$2:$AH$2694,21,0)&gt;15,15,IF(VLOOKUP($C78,工时汇总!$B$2:$AH$2694,21,0)&gt;10,10,IF(VLOOKUP($C78,工时汇总!$B$2:$AH$2694,21,0)&gt;=8,5,IF(VLOOKUP($C78,工时汇总!$B$2:$AH$2694,21,0)&lt;8,0))))</f>
        <v>5</v>
      </c>
      <c r="X78" s="12">
        <f ca="1">IF(VLOOKUP($C78,工时汇总!$B$2:$AH$2694,22,0)&gt;15,15,IF(VLOOKUP($C78,工时汇总!$B$2:$AH$2694,22,0)&gt;10,10,IF(VLOOKUP($C78,工时汇总!$B$2:$AH$2694,22,0)&gt;=8,5,IF(VLOOKUP($C78,工时汇总!$B$2:$AH$2694,22,0)&lt;8,0))))</f>
        <v>10</v>
      </c>
      <c r="Y78" s="12">
        <f ca="1">IF(VLOOKUP($C78,工时汇总!$B$2:$AH$2694,23,0)&gt;15,15,IF(VLOOKUP($C78,工时汇总!$B$2:$AH$2694,23,0)&gt;10,10,IF(VLOOKUP($C78,工时汇总!$B$2:$AH$2694,23,0)&gt;=8,5,IF(VLOOKUP($C78,工时汇总!$B$2:$AH$2694,23,0)&lt;8,0))))</f>
        <v>10</v>
      </c>
      <c r="Z78" s="12">
        <f ca="1">IF(VLOOKUP($C78,工时汇总!$B$2:$AH$2694,24,0)&gt;15,15,IF(VLOOKUP($C78,工时汇总!$B$2:$AH$2694,24,0)&gt;10,10,IF(VLOOKUP($C78,工时汇总!$B$2:$AH$2694,24,0)&gt;=8,5,IF(VLOOKUP($C78,工时汇总!$B$2:$AH$2694,24,0)&lt;8,0))))</f>
        <v>10</v>
      </c>
      <c r="AA78" s="12">
        <f ca="1">IF(VLOOKUP($C78,工时汇总!$B$2:$AH$2694,25,0)&gt;15,15,IF(VLOOKUP($C78,工时汇总!$B$2:$AH$2694,25,0)&gt;10,10,IF(VLOOKUP($C78,工时汇总!$B$2:$AH$2694,25,0)&gt;=8,5,IF(VLOOKUP($C78,工时汇总!$B$2:$AH$2694,25,0)&lt;8,0))))</f>
        <v>10</v>
      </c>
      <c r="AB78" s="12">
        <f ca="1">IF(VLOOKUP($C78,工时汇总!$B$2:$AH$2694,26,0)&gt;15,15,IF(VLOOKUP($C78,工时汇总!$B$2:$AH$2694,26,0)&gt;10,10,IF(VLOOKUP($C78,工时汇总!$B$2:$AH$2694,26,0)&gt;=8,5,IF(VLOOKUP($C78,工时汇总!$B$2:$AH$2694,26,0)&lt;8,0))))</f>
        <v>10</v>
      </c>
      <c r="AC78" s="12">
        <f ca="1">IF(VLOOKUP($C78,工时汇总!$B$2:$AH$2694,27,0)&gt;15,15,IF(VLOOKUP($C78,工时汇总!$B$2:$AH$2694,27,0)&gt;10,10,IF(VLOOKUP($C78,工时汇总!$B$2:$AH$2694,27,0)&gt;=8,5,IF(VLOOKUP($C78,工时汇总!$B$2:$AH$2694,27,0)&lt;8,0))))</f>
        <v>10</v>
      </c>
      <c r="AD78" s="12">
        <f ca="1">IF(VLOOKUP($C78,工时汇总!$B$2:$AH$2694,28,0)&gt;15,15,IF(VLOOKUP($C78,工时汇总!$B$2:$AH$2694,28,0)&gt;10,10,IF(VLOOKUP($C78,工时汇总!$B$2:$AH$2694,28,0)&gt;=8,5,IF(VLOOKUP($C78,工时汇总!$B$2:$AH$2694,28,0)&lt;8,0))))</f>
        <v>0</v>
      </c>
      <c r="AE78" s="12">
        <f ca="1">IF(VLOOKUP($C78,工时汇总!$B$2:$AH$2694,29,0)&gt;15,15,IF(VLOOKUP($C78,工时汇总!$B$2:$AH$2694,29,0)&gt;10,10,IF(VLOOKUP($C78,工时汇总!$B$2:$AH$2694,29,0)&gt;=8,5,IF(VLOOKUP($C78,工时汇总!$B$2:$AH$2694,29,0)&lt;8,0))))</f>
        <v>5</v>
      </c>
      <c r="AF78" s="12">
        <f ca="1">IF(VLOOKUP($C78,工时汇总!$B$2:$AH$2694,30,0)&gt;15,15,IF(VLOOKUP($C78,工时汇总!$B$2:$AH$2694,30,0)&gt;10,10,IF(VLOOKUP($C78,工时汇总!$B$2:$AH$2694,30,0)&gt;=8,5,IF(VLOOKUP($C78,工时汇总!$B$2:$AH$2694,30,0)&lt;8,0))))</f>
        <v>5</v>
      </c>
      <c r="AG78" s="12">
        <f ca="1">IF(VLOOKUP($C78,工时汇总!$B$2:$AH$2694,31,0)&gt;15,15,IF(VLOOKUP($C78,工时汇总!$B$2:$AH$2694,31,0)&gt;10,10,IF(VLOOKUP($C78,工时汇总!$B$2:$AH$2694,31,0)&gt;=8,5,IF(VLOOKUP($C78,工时汇总!$B$2:$AH$2694,31,0)&lt;8,0))))</f>
        <v>5</v>
      </c>
      <c r="AH78" s="12">
        <f ca="1">IF(VLOOKUP($C78,工时汇总!$B$2:$AH$2694,32,0)&gt;15,15,IF(VLOOKUP($C78,工时汇总!$B$2:$AH$2694,32,0)&gt;10,10,IF(VLOOKUP($C78,工时汇总!$B$2:$AH$2694,32,0)&gt;=8,5,IF(VLOOKUP($C78,工时汇总!$B$2:$AH$2694,32,0)&lt;8,0))))</f>
        <v>5</v>
      </c>
      <c r="AI78" s="12">
        <f ca="1">IF(VLOOKUP($C78,工时汇总!$B$2:$AH$2694,33,0)&gt;15,15,IF(VLOOKUP($C78,工时汇总!$B$2:$AH$2694,33,0)&gt;10,10,IF(VLOOKUP($C78,工时汇总!$B$2:$AH$2694,33,0)&gt;=8,5,IF(VLOOKUP($C78,工时汇总!$B$2:$AH$2694,33,0)&lt;8,0))))</f>
        <v>0</v>
      </c>
    </row>
    <row r="79" customHeight="1" spans="1:35">
      <c r="A79" s="42" t="s">
        <v>558</v>
      </c>
      <c r="B79" t="s">
        <v>565</v>
      </c>
      <c r="C79" s="11" t="s">
        <v>566</v>
      </c>
      <c r="D79" s="43">
        <f ca="1" t="shared" si="5"/>
        <v>0</v>
      </c>
      <c r="E79" s="12">
        <f ca="1">IF(VLOOKUP($C79,工时汇总!$B$2:$AH$2694,3,0)&gt;15,15,IF(VLOOKUP($C79,工时汇总!$B$2:$AH$2694,3,0)&gt;10,10,IF(VLOOKUP($C79,工时汇总!$B$2:$AH$2694,3,0)&gt;=8,5,IF(VLOOKUP($C79,工时汇总!$B$2:$AH$2694,3,0)&lt;8,0))))</f>
        <v>0</v>
      </c>
      <c r="F79" s="12">
        <f ca="1">IF(VLOOKUP($C79,工时汇总!$B$2:$AH$2694,4,0)&gt;15,15,IF(VLOOKUP($C79,工时汇总!$B$2:$AH$2694,4,0)&gt;10,10,IF(VLOOKUP($C79,工时汇总!$B$2:$AH$2694,4,0)&gt;=8,5,IF(VLOOKUP($C79,工时汇总!$B$2:$AH$2694,4,0)&lt;8,0))))</f>
        <v>0</v>
      </c>
      <c r="G79" s="12">
        <f ca="1">IF(VLOOKUP($C79,工时汇总!$B$2:$AH$2694,5,0)&gt;15,15,IF(VLOOKUP($C79,工时汇总!$B$2:$AH$2694,5,0)&gt;10,10,IF(VLOOKUP($C79,工时汇总!$B$2:$AH$2694,5,0)&gt;=8,5,IF(VLOOKUP($C79,工时汇总!$B$2:$AH$2694,5,0)&lt;8,0))))</f>
        <v>0</v>
      </c>
      <c r="H79" s="12">
        <f ca="1">IF(VLOOKUP($C79,工时汇总!$B$2:$AH$2694,6,0)&gt;15,15,IF(VLOOKUP($C79,工时汇总!$B$2:$AH$2694,6,0)&gt;10,10,IF(VLOOKUP($C79,工时汇总!$B$2:$AH$2694,6,0)&gt;=8,5,IF(VLOOKUP($C79,工时汇总!$B$2:$AH$2694,6,0)&lt;8,0))))</f>
        <v>0</v>
      </c>
      <c r="I79" s="12">
        <f ca="1">IF(VLOOKUP($C79,工时汇总!$B$2:$AH$2694,7,0)&gt;15,15,IF(VLOOKUP($C79,工时汇总!$B$2:$AH$2694,7,0)&gt;10,10,IF(VLOOKUP($C79,工时汇总!$B$2:$AH$2694,7,0)&gt;=8,5,IF(VLOOKUP($C79,工时汇总!$B$2:$AH$2694,7,0)&lt;8,0))))</f>
        <v>0</v>
      </c>
      <c r="J79" s="12">
        <f ca="1">IF(VLOOKUP($C79,工时汇总!$B$2:$AH$2694,8,0)&gt;15,15,IF(VLOOKUP($C79,工时汇总!$B$2:$AH$2694,8,0)&gt;10,10,IF(VLOOKUP($C79,工时汇总!$B$2:$AH$2694,8,0)&gt;=8,5,IF(VLOOKUP($C79,工时汇总!$B$2:$AH$2694,8,0)&lt;8,0))))</f>
        <v>0</v>
      </c>
      <c r="K79" s="12">
        <f ca="1">IF(VLOOKUP($C79,工时汇总!$B$2:$AH$2694,9,0)&gt;15,15,IF(VLOOKUP($C79,工时汇总!$B$2:$AH$2694,9,0)&gt;10,10,IF(VLOOKUP($C79,工时汇总!$B$2:$AH$2694,9,0)&gt;=8,5,IF(VLOOKUP($C79,工时汇总!$B$2:$AH$2694,9,0)&lt;8,0))))</f>
        <v>0</v>
      </c>
      <c r="L79" s="12">
        <f ca="1">IF(VLOOKUP($C79,工时汇总!$B$2:$AH$2694,10,0)&gt;15,15,IF(VLOOKUP($C79,工时汇总!$B$2:$AH$2694,10,0)&gt;10,10,IF(VLOOKUP($C79,工时汇总!$B$2:$AH$2694,10,0)&gt;=8,5,IF(VLOOKUP($C79,工时汇总!$B$2:$AH$2694,10,0)&lt;8,0))))</f>
        <v>0</v>
      </c>
      <c r="M79" s="12">
        <f ca="1">IF(VLOOKUP($C79,工时汇总!$B$2:$AH$2694,11,0)&gt;15,15,IF(VLOOKUP($C79,工时汇总!$B$2:$AH$2694,11,0)&gt;10,10,IF(VLOOKUP($C79,工时汇总!$B$2:$AH$2694,11,0)&gt;=8,5,IF(VLOOKUP($C79,工时汇总!$B$2:$AH$2694,11,0)&lt;8,0))))</f>
        <v>0</v>
      </c>
      <c r="N79" s="12">
        <f ca="1">IF(VLOOKUP($C79,工时汇总!$B$2:$AH$2694,12,0)&gt;15,15,IF(VLOOKUP($C79,工时汇总!$B$2:$AH$2694,12,0)&gt;10,10,IF(VLOOKUP($C79,工时汇总!$B$2:$AH$2694,12,0)&gt;=8,5,IF(VLOOKUP($C79,工时汇总!$B$2:$AH$2694,12,0)&lt;8,0))))</f>
        <v>0</v>
      </c>
      <c r="O79" s="12">
        <f ca="1">IF(VLOOKUP($C79,工时汇总!$B$2:$AH$2694,13,0)&gt;15,15,IF(VLOOKUP($C79,工时汇总!$B$2:$AH$2694,13,0)&gt;10,10,IF(VLOOKUP($C79,工时汇总!$B$2:$AH$2694,13,0)&gt;=8,5,IF(VLOOKUP($C79,工时汇总!$B$2:$AH$2694,13,0)&lt;8,0))))</f>
        <v>0</v>
      </c>
      <c r="P79" s="12">
        <f ca="1">IF(VLOOKUP($C79,工时汇总!$B$2:$AH$2694,14,0)&gt;15,15,IF(VLOOKUP($C79,工时汇总!$B$2:$AH$2694,14,0)&gt;10,10,IF(VLOOKUP($C79,工时汇总!$B$2:$AH$2694,14,0)&gt;=8,5,IF(VLOOKUP($C79,工时汇总!$B$2:$AH$2694,14,0)&lt;8,0))))</f>
        <v>0</v>
      </c>
      <c r="Q79" s="12">
        <f ca="1">IF(VLOOKUP($C79,工时汇总!$B$2:$AH$2694,15,0)&gt;15,15,IF(VLOOKUP($C79,工时汇总!$B$2:$AH$2694,15,0)&gt;10,10,IF(VLOOKUP($C79,工时汇总!$B$2:$AH$2694,15,0)&gt;=8,5,IF(VLOOKUP($C79,工时汇总!$B$2:$AH$2694,15,0)&lt;8,0))))</f>
        <v>0</v>
      </c>
      <c r="R79" s="12">
        <f ca="1">IF(VLOOKUP($C79,工时汇总!$B$2:$AH$2694,16,0)&gt;15,15,IF(VLOOKUP($C79,工时汇总!$B$2:$AH$2694,16,0)&gt;10,10,IF(VLOOKUP($C79,工时汇总!$B$2:$AH$2694,16,0)&gt;=8,5,IF(VLOOKUP($C79,工时汇总!$B$2:$AH$2694,16,0)&lt;8,0))))</f>
        <v>0</v>
      </c>
      <c r="S79" s="12">
        <f ca="1">IF(VLOOKUP($C79,工时汇总!$B$2:$AH$2694,17,0)&gt;15,15,IF(VLOOKUP($C79,工时汇总!$B$2:$AH$2694,17,0)&gt;10,10,IF(VLOOKUP($C79,工时汇总!$B$2:$AH$2694,17,0)&gt;=8,5,IF(VLOOKUP($C79,工时汇总!$B$2:$AH$2694,17,0)&lt;8,0))))</f>
        <v>0</v>
      </c>
      <c r="T79" s="12">
        <f ca="1">IF(VLOOKUP($C79,工时汇总!$B$2:$AH$2694,18,0)&gt;15,15,IF(VLOOKUP($C79,工时汇总!$B$2:$AH$2694,18,0)&gt;10,10,IF(VLOOKUP($C79,工时汇总!$B$2:$AH$2694,18,0)&gt;=8,5,IF(VLOOKUP($C79,工时汇总!$B$2:$AH$2694,18,0)&lt;8,0))))</f>
        <v>0</v>
      </c>
      <c r="U79" s="12">
        <f ca="1">IF(VLOOKUP($C79,工时汇总!$B$2:$AH$2694,19,0)&gt;15,15,IF(VLOOKUP($C79,工时汇总!$B$2:$AH$2694,19,0)&gt;10,10,IF(VLOOKUP($C79,工时汇总!$B$2:$AH$2694,19,0)&gt;=8,5,IF(VLOOKUP($C79,工时汇总!$B$2:$AH$2694,19,0)&lt;8,0))))</f>
        <v>0</v>
      </c>
      <c r="V79" s="12">
        <f ca="1">IF(VLOOKUP($C79,工时汇总!$B$2:$AH$2694,20,0)&gt;15,15,IF(VLOOKUP($C79,工时汇总!$B$2:$AH$2694,20,0)&gt;10,10,IF(VLOOKUP($C79,工时汇总!$B$2:$AH$2694,20,0)&gt;=8,5,IF(VLOOKUP($C79,工时汇总!$B$2:$AH$2694,20,0)&lt;8,0))))</f>
        <v>0</v>
      </c>
      <c r="W79" s="12">
        <f ca="1">IF(VLOOKUP($C79,工时汇总!$B$2:$AH$2694,21,0)&gt;15,15,IF(VLOOKUP($C79,工时汇总!$B$2:$AH$2694,21,0)&gt;10,10,IF(VLOOKUP($C79,工时汇总!$B$2:$AH$2694,21,0)&gt;=8,5,IF(VLOOKUP($C79,工时汇总!$B$2:$AH$2694,21,0)&lt;8,0))))</f>
        <v>0</v>
      </c>
      <c r="X79" s="12">
        <f ca="1">IF(VLOOKUP($C79,工时汇总!$B$2:$AH$2694,22,0)&gt;15,15,IF(VLOOKUP($C79,工时汇总!$B$2:$AH$2694,22,0)&gt;10,10,IF(VLOOKUP($C79,工时汇总!$B$2:$AH$2694,22,0)&gt;=8,5,IF(VLOOKUP($C79,工时汇总!$B$2:$AH$2694,22,0)&lt;8,0))))</f>
        <v>0</v>
      </c>
      <c r="Y79" s="12">
        <f ca="1">IF(VLOOKUP($C79,工时汇总!$B$2:$AH$2694,23,0)&gt;15,15,IF(VLOOKUP($C79,工时汇总!$B$2:$AH$2694,23,0)&gt;10,10,IF(VLOOKUP($C79,工时汇总!$B$2:$AH$2694,23,0)&gt;=8,5,IF(VLOOKUP($C79,工时汇总!$B$2:$AH$2694,23,0)&lt;8,0))))</f>
        <v>0</v>
      </c>
      <c r="Z79" s="12">
        <f ca="1">IF(VLOOKUP($C79,工时汇总!$B$2:$AH$2694,24,0)&gt;15,15,IF(VLOOKUP($C79,工时汇总!$B$2:$AH$2694,24,0)&gt;10,10,IF(VLOOKUP($C79,工时汇总!$B$2:$AH$2694,24,0)&gt;=8,5,IF(VLOOKUP($C79,工时汇总!$B$2:$AH$2694,24,0)&lt;8,0))))</f>
        <v>0</v>
      </c>
      <c r="AA79" s="12">
        <f ca="1">IF(VLOOKUP($C79,工时汇总!$B$2:$AH$2694,25,0)&gt;15,15,IF(VLOOKUP($C79,工时汇总!$B$2:$AH$2694,25,0)&gt;10,10,IF(VLOOKUP($C79,工时汇总!$B$2:$AH$2694,25,0)&gt;=8,5,IF(VLOOKUP($C79,工时汇总!$B$2:$AH$2694,25,0)&lt;8,0))))</f>
        <v>0</v>
      </c>
      <c r="AB79" s="12">
        <f ca="1">IF(VLOOKUP($C79,工时汇总!$B$2:$AH$2694,26,0)&gt;15,15,IF(VLOOKUP($C79,工时汇总!$B$2:$AH$2694,26,0)&gt;10,10,IF(VLOOKUP($C79,工时汇总!$B$2:$AH$2694,26,0)&gt;=8,5,IF(VLOOKUP($C79,工时汇总!$B$2:$AH$2694,26,0)&lt;8,0))))</f>
        <v>0</v>
      </c>
      <c r="AC79" s="12">
        <f ca="1">IF(VLOOKUP($C79,工时汇总!$B$2:$AH$2694,27,0)&gt;15,15,IF(VLOOKUP($C79,工时汇总!$B$2:$AH$2694,27,0)&gt;10,10,IF(VLOOKUP($C79,工时汇总!$B$2:$AH$2694,27,0)&gt;=8,5,IF(VLOOKUP($C79,工时汇总!$B$2:$AH$2694,27,0)&lt;8,0))))</f>
        <v>0</v>
      </c>
      <c r="AD79" s="12">
        <f ca="1">IF(VLOOKUP($C79,工时汇总!$B$2:$AH$2694,28,0)&gt;15,15,IF(VLOOKUP($C79,工时汇总!$B$2:$AH$2694,28,0)&gt;10,10,IF(VLOOKUP($C79,工时汇总!$B$2:$AH$2694,28,0)&gt;=8,5,IF(VLOOKUP($C79,工时汇总!$B$2:$AH$2694,28,0)&lt;8,0))))</f>
        <v>0</v>
      </c>
      <c r="AE79" s="12">
        <f ca="1">IF(VLOOKUP($C79,工时汇总!$B$2:$AH$2694,29,0)&gt;15,15,IF(VLOOKUP($C79,工时汇总!$B$2:$AH$2694,29,0)&gt;10,10,IF(VLOOKUP($C79,工时汇总!$B$2:$AH$2694,29,0)&gt;=8,5,IF(VLOOKUP($C79,工时汇总!$B$2:$AH$2694,29,0)&lt;8,0))))</f>
        <v>0</v>
      </c>
      <c r="AF79" s="12">
        <f ca="1">IF(VLOOKUP($C79,工时汇总!$B$2:$AH$2694,30,0)&gt;15,15,IF(VLOOKUP($C79,工时汇总!$B$2:$AH$2694,30,0)&gt;10,10,IF(VLOOKUP($C79,工时汇总!$B$2:$AH$2694,30,0)&gt;=8,5,IF(VLOOKUP($C79,工时汇总!$B$2:$AH$2694,30,0)&lt;8,0))))</f>
        <v>0</v>
      </c>
      <c r="AG79" s="12">
        <f ca="1">IF(VLOOKUP($C79,工时汇总!$B$2:$AH$2694,31,0)&gt;15,15,IF(VLOOKUP($C79,工时汇总!$B$2:$AH$2694,31,0)&gt;10,10,IF(VLOOKUP($C79,工时汇总!$B$2:$AH$2694,31,0)&gt;=8,5,IF(VLOOKUP($C79,工时汇总!$B$2:$AH$2694,31,0)&lt;8,0))))</f>
        <v>0</v>
      </c>
      <c r="AH79" s="12">
        <f ca="1">IF(VLOOKUP($C79,工时汇总!$B$2:$AH$2694,32,0)&gt;15,15,IF(VLOOKUP($C79,工时汇总!$B$2:$AH$2694,32,0)&gt;10,10,IF(VLOOKUP($C79,工时汇总!$B$2:$AH$2694,32,0)&gt;=8,5,IF(VLOOKUP($C79,工时汇总!$B$2:$AH$2694,32,0)&lt;8,0))))</f>
        <v>0</v>
      </c>
      <c r="AI79" s="12">
        <f ca="1">IF(VLOOKUP($C79,工时汇总!$B$2:$AH$2694,33,0)&gt;15,15,IF(VLOOKUP($C79,工时汇总!$B$2:$AH$2694,33,0)&gt;10,10,IF(VLOOKUP($C79,工时汇总!$B$2:$AH$2694,33,0)&gt;=8,5,IF(VLOOKUP($C79,工时汇总!$B$2:$AH$2694,33,0)&lt;8,0))))</f>
        <v>0</v>
      </c>
    </row>
    <row r="80" customHeight="1" spans="1:35">
      <c r="A80" s="42" t="s">
        <v>558</v>
      </c>
      <c r="B80" t="s">
        <v>567</v>
      </c>
      <c r="C80" s="11" t="s">
        <v>568</v>
      </c>
      <c r="D80" s="43">
        <f ca="1" t="shared" ref="D80:D85" si="15">SUM(E80:AI80)</f>
        <v>280</v>
      </c>
      <c r="E80" s="12">
        <f ca="1">IF(VLOOKUP($C80,工时汇总!$B$2:$AH$2694,3,0)&gt;15,15,IF(VLOOKUP($C80,工时汇总!$B$2:$AH$2694,3,0)&gt;10,10,IF(VLOOKUP($C80,工时汇总!$B$2:$AH$2694,3,0)&gt;=8,5,IF(VLOOKUP($C80,工时汇总!$B$2:$AH$2694,3,0)&lt;8,0))))</f>
        <v>10</v>
      </c>
      <c r="F80" s="12">
        <f ca="1">IF(VLOOKUP($C80,工时汇总!$B$2:$AH$2694,4,0)&gt;15,15,IF(VLOOKUP($C80,工时汇总!$B$2:$AH$2694,4,0)&gt;10,10,IF(VLOOKUP($C80,工时汇总!$B$2:$AH$2694,4,0)&gt;=8,5,IF(VLOOKUP($C80,工时汇总!$B$2:$AH$2694,4,0)&lt;8,0))))</f>
        <v>10</v>
      </c>
      <c r="G80" s="12">
        <f ca="1">IF(VLOOKUP($C80,工时汇总!$B$2:$AH$2694,5,0)&gt;15,15,IF(VLOOKUP($C80,工时汇总!$B$2:$AH$2694,5,0)&gt;10,10,IF(VLOOKUP($C80,工时汇总!$B$2:$AH$2694,5,0)&gt;=8,5,IF(VLOOKUP($C80,工时汇总!$B$2:$AH$2694,5,0)&lt;8,0))))</f>
        <v>10</v>
      </c>
      <c r="H80" s="12">
        <f ca="1">IF(VLOOKUP($C80,工时汇总!$B$2:$AH$2694,6,0)&gt;15,15,IF(VLOOKUP($C80,工时汇总!$B$2:$AH$2694,6,0)&gt;10,10,IF(VLOOKUP($C80,工时汇总!$B$2:$AH$2694,6,0)&gt;=8,5,IF(VLOOKUP($C80,工时汇总!$B$2:$AH$2694,6,0)&lt;8,0))))</f>
        <v>10</v>
      </c>
      <c r="I80" s="12">
        <f ca="1">IF(VLOOKUP($C80,工时汇总!$B$2:$AH$2694,7,0)&gt;15,15,IF(VLOOKUP($C80,工时汇总!$B$2:$AH$2694,7,0)&gt;10,10,IF(VLOOKUP($C80,工时汇总!$B$2:$AH$2694,7,0)&gt;=8,5,IF(VLOOKUP($C80,工时汇总!$B$2:$AH$2694,7,0)&lt;8,0))))</f>
        <v>10</v>
      </c>
      <c r="J80" s="12">
        <f ca="1">IF(VLOOKUP($C80,工时汇总!$B$2:$AH$2694,8,0)&gt;15,15,IF(VLOOKUP($C80,工时汇总!$B$2:$AH$2694,8,0)&gt;10,10,IF(VLOOKUP($C80,工时汇总!$B$2:$AH$2694,8,0)&gt;=8,5,IF(VLOOKUP($C80,工时汇总!$B$2:$AH$2694,8,0)&lt;8,0))))</f>
        <v>10</v>
      </c>
      <c r="K80" s="12">
        <f ca="1">IF(VLOOKUP($C80,工时汇总!$B$2:$AH$2694,9,0)&gt;15,15,IF(VLOOKUP($C80,工时汇总!$B$2:$AH$2694,9,0)&gt;10,10,IF(VLOOKUP($C80,工时汇总!$B$2:$AH$2694,9,0)&gt;=8,5,IF(VLOOKUP($C80,工时汇总!$B$2:$AH$2694,9,0)&lt;8,0))))</f>
        <v>10</v>
      </c>
      <c r="L80" s="12">
        <f ca="1">IF(VLOOKUP($C80,工时汇总!$B$2:$AH$2694,10,0)&gt;15,15,IF(VLOOKUP($C80,工时汇总!$B$2:$AH$2694,10,0)&gt;10,10,IF(VLOOKUP($C80,工时汇总!$B$2:$AH$2694,10,0)&gt;=8,5,IF(VLOOKUP($C80,工时汇总!$B$2:$AH$2694,10,0)&lt;8,0))))</f>
        <v>10</v>
      </c>
      <c r="M80" s="12">
        <f ca="1">IF(VLOOKUP($C80,工时汇总!$B$2:$AH$2694,11,0)&gt;15,15,IF(VLOOKUP($C80,工时汇总!$B$2:$AH$2694,11,0)&gt;10,10,IF(VLOOKUP($C80,工时汇总!$B$2:$AH$2694,11,0)&gt;=8,5,IF(VLOOKUP($C80,工时汇总!$B$2:$AH$2694,11,0)&lt;8,0))))</f>
        <v>10</v>
      </c>
      <c r="N80" s="12">
        <f ca="1">IF(VLOOKUP($C80,工时汇总!$B$2:$AH$2694,12,0)&gt;15,15,IF(VLOOKUP($C80,工时汇总!$B$2:$AH$2694,12,0)&gt;10,10,IF(VLOOKUP($C80,工时汇总!$B$2:$AH$2694,12,0)&gt;=8,5,IF(VLOOKUP($C80,工时汇总!$B$2:$AH$2694,12,0)&lt;8,0))))</f>
        <v>10</v>
      </c>
      <c r="O80" s="12">
        <f ca="1">IF(VLOOKUP($C80,工时汇总!$B$2:$AH$2694,13,0)&gt;15,15,IF(VLOOKUP($C80,工时汇总!$B$2:$AH$2694,13,0)&gt;10,10,IF(VLOOKUP($C80,工时汇总!$B$2:$AH$2694,13,0)&gt;=8,5,IF(VLOOKUP($C80,工时汇总!$B$2:$AH$2694,13,0)&lt;8,0))))</f>
        <v>10</v>
      </c>
      <c r="P80" s="12">
        <f ca="1">IF(VLOOKUP($C80,工时汇总!$B$2:$AH$2694,14,0)&gt;15,15,IF(VLOOKUP($C80,工时汇总!$B$2:$AH$2694,14,0)&gt;10,10,IF(VLOOKUP($C80,工时汇总!$B$2:$AH$2694,14,0)&gt;=8,5,IF(VLOOKUP($C80,工时汇总!$B$2:$AH$2694,14,0)&lt;8,0))))</f>
        <v>5</v>
      </c>
      <c r="Q80" s="12">
        <f ca="1">IF(VLOOKUP($C80,工时汇总!$B$2:$AH$2694,15,0)&gt;15,15,IF(VLOOKUP($C80,工时汇总!$B$2:$AH$2694,15,0)&gt;10,10,IF(VLOOKUP($C80,工时汇总!$B$2:$AH$2694,15,0)&gt;=8,5,IF(VLOOKUP($C80,工时汇总!$B$2:$AH$2694,15,0)&lt;8,0))))</f>
        <v>10</v>
      </c>
      <c r="R80" s="12">
        <f ca="1">IF(VLOOKUP($C80,工时汇总!$B$2:$AH$2694,16,0)&gt;15,15,IF(VLOOKUP($C80,工时汇总!$B$2:$AH$2694,16,0)&gt;10,10,IF(VLOOKUP($C80,工时汇总!$B$2:$AH$2694,16,0)&gt;=8,5,IF(VLOOKUP($C80,工时汇总!$B$2:$AH$2694,16,0)&lt;8,0))))</f>
        <v>10</v>
      </c>
      <c r="S80" s="12">
        <f ca="1">IF(VLOOKUP($C80,工时汇总!$B$2:$AH$2694,17,0)&gt;15,15,IF(VLOOKUP($C80,工时汇总!$B$2:$AH$2694,17,0)&gt;10,10,IF(VLOOKUP($C80,工时汇总!$B$2:$AH$2694,17,0)&gt;=8,5,IF(VLOOKUP($C80,工时汇总!$B$2:$AH$2694,17,0)&lt;8,0))))</f>
        <v>10</v>
      </c>
      <c r="T80" s="12">
        <f ca="1">IF(VLOOKUP($C80,工时汇总!$B$2:$AH$2694,18,0)&gt;15,15,IF(VLOOKUP($C80,工时汇总!$B$2:$AH$2694,18,0)&gt;10,10,IF(VLOOKUP($C80,工时汇总!$B$2:$AH$2694,18,0)&gt;=8,5,IF(VLOOKUP($C80,工时汇总!$B$2:$AH$2694,18,0)&lt;8,0))))</f>
        <v>10</v>
      </c>
      <c r="U80" s="12">
        <f ca="1">IF(VLOOKUP($C80,工时汇总!$B$2:$AH$2694,19,0)&gt;15,15,IF(VLOOKUP($C80,工时汇总!$B$2:$AH$2694,19,0)&gt;10,10,IF(VLOOKUP($C80,工时汇总!$B$2:$AH$2694,19,0)&gt;=8,5,IF(VLOOKUP($C80,工时汇总!$B$2:$AH$2694,19,0)&lt;8,0))))</f>
        <v>10</v>
      </c>
      <c r="V80" s="12">
        <f ca="1">IF(VLOOKUP($C80,工时汇总!$B$2:$AH$2694,20,0)&gt;15,15,IF(VLOOKUP($C80,工时汇总!$B$2:$AH$2694,20,0)&gt;10,10,IF(VLOOKUP($C80,工时汇总!$B$2:$AH$2694,20,0)&gt;=8,5,IF(VLOOKUP($C80,工时汇总!$B$2:$AH$2694,20,0)&lt;8,0))))</f>
        <v>10</v>
      </c>
      <c r="W80" s="12">
        <f ca="1">IF(VLOOKUP($C80,工时汇总!$B$2:$AH$2694,21,0)&gt;15,15,IF(VLOOKUP($C80,工时汇总!$B$2:$AH$2694,21,0)&gt;10,10,IF(VLOOKUP($C80,工时汇总!$B$2:$AH$2694,21,0)&gt;=8,5,IF(VLOOKUP($C80,工时汇总!$B$2:$AH$2694,21,0)&lt;8,0))))</f>
        <v>0</v>
      </c>
      <c r="X80" s="12">
        <f ca="1">IF(VLOOKUP($C80,工时汇总!$B$2:$AH$2694,22,0)&gt;15,15,IF(VLOOKUP($C80,工时汇总!$B$2:$AH$2694,22,0)&gt;10,10,IF(VLOOKUP($C80,工时汇总!$B$2:$AH$2694,22,0)&gt;=8,5,IF(VLOOKUP($C80,工时汇总!$B$2:$AH$2694,22,0)&lt;8,0))))</f>
        <v>10</v>
      </c>
      <c r="Y80" s="12">
        <f ca="1">IF(VLOOKUP($C80,工时汇总!$B$2:$AH$2694,23,0)&gt;15,15,IF(VLOOKUP($C80,工时汇总!$B$2:$AH$2694,23,0)&gt;10,10,IF(VLOOKUP($C80,工时汇总!$B$2:$AH$2694,23,0)&gt;=8,5,IF(VLOOKUP($C80,工时汇总!$B$2:$AH$2694,23,0)&lt;8,0))))</f>
        <v>10</v>
      </c>
      <c r="Z80" s="12">
        <f ca="1">IF(VLOOKUP($C80,工时汇总!$B$2:$AH$2694,24,0)&gt;15,15,IF(VLOOKUP($C80,工时汇总!$B$2:$AH$2694,24,0)&gt;10,10,IF(VLOOKUP($C80,工时汇总!$B$2:$AH$2694,24,0)&gt;=8,5,IF(VLOOKUP($C80,工时汇总!$B$2:$AH$2694,24,0)&lt;8,0))))</f>
        <v>10</v>
      </c>
      <c r="AA80" s="12">
        <f ca="1">IF(VLOOKUP($C80,工时汇总!$B$2:$AH$2694,25,0)&gt;15,15,IF(VLOOKUP($C80,工时汇总!$B$2:$AH$2694,25,0)&gt;10,10,IF(VLOOKUP($C80,工时汇总!$B$2:$AH$2694,25,0)&gt;=8,5,IF(VLOOKUP($C80,工时汇总!$B$2:$AH$2694,25,0)&lt;8,0))))</f>
        <v>10</v>
      </c>
      <c r="AB80" s="12">
        <f ca="1">IF(VLOOKUP($C80,工时汇总!$B$2:$AH$2694,26,0)&gt;15,15,IF(VLOOKUP($C80,工时汇总!$B$2:$AH$2694,26,0)&gt;10,10,IF(VLOOKUP($C80,工时汇总!$B$2:$AH$2694,26,0)&gt;=8,5,IF(VLOOKUP($C80,工时汇总!$B$2:$AH$2694,26,0)&lt;8,0))))</f>
        <v>10</v>
      </c>
      <c r="AC80" s="12">
        <f ca="1">IF(VLOOKUP($C80,工时汇总!$B$2:$AH$2694,27,0)&gt;15,15,IF(VLOOKUP($C80,工时汇总!$B$2:$AH$2694,27,0)&gt;10,10,IF(VLOOKUP($C80,工时汇总!$B$2:$AH$2694,27,0)&gt;=8,5,IF(VLOOKUP($C80,工时汇总!$B$2:$AH$2694,27,0)&lt;8,0))))</f>
        <v>10</v>
      </c>
      <c r="AD80" s="12">
        <f ca="1">IF(VLOOKUP($C80,工时汇总!$B$2:$AH$2694,28,0)&gt;15,15,IF(VLOOKUP($C80,工时汇总!$B$2:$AH$2694,28,0)&gt;10,10,IF(VLOOKUP($C80,工时汇总!$B$2:$AH$2694,28,0)&gt;=8,5,IF(VLOOKUP($C80,工时汇总!$B$2:$AH$2694,28,0)&lt;8,0))))</f>
        <v>5</v>
      </c>
      <c r="AE80" s="12">
        <f ca="1">IF(VLOOKUP($C80,工时汇总!$B$2:$AH$2694,29,0)&gt;15,15,IF(VLOOKUP($C80,工时汇总!$B$2:$AH$2694,29,0)&gt;10,10,IF(VLOOKUP($C80,工时汇总!$B$2:$AH$2694,29,0)&gt;=8,5,IF(VLOOKUP($C80,工时汇总!$B$2:$AH$2694,29,0)&lt;8,0))))</f>
        <v>10</v>
      </c>
      <c r="AF80" s="12">
        <f ca="1">IF(VLOOKUP($C80,工时汇总!$B$2:$AH$2694,30,0)&gt;15,15,IF(VLOOKUP($C80,工时汇总!$B$2:$AH$2694,30,0)&gt;10,10,IF(VLOOKUP($C80,工时汇总!$B$2:$AH$2694,30,0)&gt;=8,5,IF(VLOOKUP($C80,工时汇总!$B$2:$AH$2694,30,0)&lt;8,0))))</f>
        <v>10</v>
      </c>
      <c r="AG80" s="12">
        <f ca="1">IF(VLOOKUP($C80,工时汇总!$B$2:$AH$2694,31,0)&gt;15,15,IF(VLOOKUP($C80,工时汇总!$B$2:$AH$2694,31,0)&gt;10,10,IF(VLOOKUP($C80,工时汇总!$B$2:$AH$2694,31,0)&gt;=8,5,IF(VLOOKUP($C80,工时汇总!$B$2:$AH$2694,31,0)&lt;8,0))))</f>
        <v>10</v>
      </c>
      <c r="AH80" s="12">
        <f ca="1">IF(VLOOKUP($C80,工时汇总!$B$2:$AH$2694,32,0)&gt;15,15,IF(VLOOKUP($C80,工时汇总!$B$2:$AH$2694,32,0)&gt;10,10,IF(VLOOKUP($C80,工时汇总!$B$2:$AH$2694,32,0)&gt;=8,5,IF(VLOOKUP($C80,工时汇总!$B$2:$AH$2694,32,0)&lt;8,0))))</f>
        <v>10</v>
      </c>
      <c r="AI80" s="12">
        <f ca="1">IF(VLOOKUP($C80,工时汇总!$B$2:$AH$2694,33,0)&gt;15,15,IF(VLOOKUP($C80,工时汇总!$B$2:$AH$2694,33,0)&gt;10,10,IF(VLOOKUP($C80,工时汇总!$B$2:$AH$2694,33,0)&gt;=8,5,IF(VLOOKUP($C80,工时汇总!$B$2:$AH$2694,33,0)&lt;8,0))))</f>
        <v>0</v>
      </c>
    </row>
    <row r="81" customHeight="1" spans="1:35">
      <c r="A81" s="42" t="s">
        <v>558</v>
      </c>
      <c r="B81" t="s">
        <v>569</v>
      </c>
      <c r="C81" s="11" t="s">
        <v>570</v>
      </c>
      <c r="D81" s="43">
        <f ca="1" t="shared" si="15"/>
        <v>0</v>
      </c>
      <c r="E81" s="12">
        <f ca="1">IF(VLOOKUP($C81,工时汇总!$B$2:$AH$2694,3,0)&gt;15,15,IF(VLOOKUP($C81,工时汇总!$B$2:$AH$2694,3,0)&gt;10,10,IF(VLOOKUP($C81,工时汇总!$B$2:$AH$2694,3,0)&gt;=8,5,IF(VLOOKUP($C81,工时汇总!$B$2:$AH$2694,3,0)&lt;8,0))))</f>
        <v>0</v>
      </c>
      <c r="F81" s="12">
        <f ca="1">IF(VLOOKUP($C81,工时汇总!$B$2:$AH$2694,4,0)&gt;15,15,IF(VLOOKUP($C81,工时汇总!$B$2:$AH$2694,4,0)&gt;10,10,IF(VLOOKUP($C81,工时汇总!$B$2:$AH$2694,4,0)&gt;=8,5,IF(VLOOKUP($C81,工时汇总!$B$2:$AH$2694,4,0)&lt;8,0))))</f>
        <v>0</v>
      </c>
      <c r="G81" s="12">
        <f ca="1">IF(VLOOKUP($C81,工时汇总!$B$2:$AH$2694,5,0)&gt;15,15,IF(VLOOKUP($C81,工时汇总!$B$2:$AH$2694,5,0)&gt;10,10,IF(VLOOKUP($C81,工时汇总!$B$2:$AH$2694,5,0)&gt;=8,5,IF(VLOOKUP($C81,工时汇总!$B$2:$AH$2694,5,0)&lt;8,0))))</f>
        <v>0</v>
      </c>
      <c r="H81" s="12">
        <f ca="1">IF(VLOOKUP($C81,工时汇总!$B$2:$AH$2694,6,0)&gt;15,15,IF(VLOOKUP($C81,工时汇总!$B$2:$AH$2694,6,0)&gt;10,10,IF(VLOOKUP($C81,工时汇总!$B$2:$AH$2694,6,0)&gt;=8,5,IF(VLOOKUP($C81,工时汇总!$B$2:$AH$2694,6,0)&lt;8,0))))</f>
        <v>0</v>
      </c>
      <c r="I81" s="12">
        <f ca="1">IF(VLOOKUP($C81,工时汇总!$B$2:$AH$2694,7,0)&gt;15,15,IF(VLOOKUP($C81,工时汇总!$B$2:$AH$2694,7,0)&gt;10,10,IF(VLOOKUP($C81,工时汇总!$B$2:$AH$2694,7,0)&gt;=8,5,IF(VLOOKUP($C81,工时汇总!$B$2:$AH$2694,7,0)&lt;8,0))))</f>
        <v>0</v>
      </c>
      <c r="J81" s="12">
        <f ca="1">IF(VLOOKUP($C81,工时汇总!$B$2:$AH$2694,8,0)&gt;15,15,IF(VLOOKUP($C81,工时汇总!$B$2:$AH$2694,8,0)&gt;10,10,IF(VLOOKUP($C81,工时汇总!$B$2:$AH$2694,8,0)&gt;=8,5,IF(VLOOKUP($C81,工时汇总!$B$2:$AH$2694,8,0)&lt;8,0))))</f>
        <v>0</v>
      </c>
      <c r="K81" s="12">
        <f ca="1">IF(VLOOKUP($C81,工时汇总!$B$2:$AH$2694,9,0)&gt;15,15,IF(VLOOKUP($C81,工时汇总!$B$2:$AH$2694,9,0)&gt;10,10,IF(VLOOKUP($C81,工时汇总!$B$2:$AH$2694,9,0)&gt;=8,5,IF(VLOOKUP($C81,工时汇总!$B$2:$AH$2694,9,0)&lt;8,0))))</f>
        <v>0</v>
      </c>
      <c r="L81" s="12">
        <f ca="1">IF(VLOOKUP($C81,工时汇总!$B$2:$AH$2694,10,0)&gt;15,15,IF(VLOOKUP($C81,工时汇总!$B$2:$AH$2694,10,0)&gt;10,10,IF(VLOOKUP($C81,工时汇总!$B$2:$AH$2694,10,0)&gt;=8,5,IF(VLOOKUP($C81,工时汇总!$B$2:$AH$2694,10,0)&lt;8,0))))</f>
        <v>0</v>
      </c>
      <c r="M81" s="12">
        <f ca="1">IF(VLOOKUP($C81,工时汇总!$B$2:$AH$2694,11,0)&gt;15,15,IF(VLOOKUP($C81,工时汇总!$B$2:$AH$2694,11,0)&gt;10,10,IF(VLOOKUP($C81,工时汇总!$B$2:$AH$2694,11,0)&gt;=8,5,IF(VLOOKUP($C81,工时汇总!$B$2:$AH$2694,11,0)&lt;8,0))))</f>
        <v>0</v>
      </c>
      <c r="N81" s="12">
        <f ca="1">IF(VLOOKUP($C81,工时汇总!$B$2:$AH$2694,12,0)&gt;15,15,IF(VLOOKUP($C81,工时汇总!$B$2:$AH$2694,12,0)&gt;10,10,IF(VLOOKUP($C81,工时汇总!$B$2:$AH$2694,12,0)&gt;=8,5,IF(VLOOKUP($C81,工时汇总!$B$2:$AH$2694,12,0)&lt;8,0))))</f>
        <v>0</v>
      </c>
      <c r="O81" s="12">
        <f ca="1">IF(VLOOKUP($C81,工时汇总!$B$2:$AH$2694,13,0)&gt;15,15,IF(VLOOKUP($C81,工时汇总!$B$2:$AH$2694,13,0)&gt;10,10,IF(VLOOKUP($C81,工时汇总!$B$2:$AH$2694,13,0)&gt;=8,5,IF(VLOOKUP($C81,工时汇总!$B$2:$AH$2694,13,0)&lt;8,0))))</f>
        <v>0</v>
      </c>
      <c r="P81" s="12">
        <f ca="1">IF(VLOOKUP($C81,工时汇总!$B$2:$AH$2694,14,0)&gt;15,15,IF(VLOOKUP($C81,工时汇总!$B$2:$AH$2694,14,0)&gt;10,10,IF(VLOOKUP($C81,工时汇总!$B$2:$AH$2694,14,0)&gt;=8,5,IF(VLOOKUP($C81,工时汇总!$B$2:$AH$2694,14,0)&lt;8,0))))</f>
        <v>0</v>
      </c>
      <c r="Q81" s="12">
        <f ca="1">IF(VLOOKUP($C81,工时汇总!$B$2:$AH$2694,15,0)&gt;15,15,IF(VLOOKUP($C81,工时汇总!$B$2:$AH$2694,15,0)&gt;10,10,IF(VLOOKUP($C81,工时汇总!$B$2:$AH$2694,15,0)&gt;=8,5,IF(VLOOKUP($C81,工时汇总!$B$2:$AH$2694,15,0)&lt;8,0))))</f>
        <v>0</v>
      </c>
      <c r="R81" s="12">
        <f ca="1">IF(VLOOKUP($C81,工时汇总!$B$2:$AH$2694,16,0)&gt;15,15,IF(VLOOKUP($C81,工时汇总!$B$2:$AH$2694,16,0)&gt;10,10,IF(VLOOKUP($C81,工时汇总!$B$2:$AH$2694,16,0)&gt;=8,5,IF(VLOOKUP($C81,工时汇总!$B$2:$AH$2694,16,0)&lt;8,0))))</f>
        <v>0</v>
      </c>
      <c r="S81" s="12">
        <f ca="1">IF(VLOOKUP($C81,工时汇总!$B$2:$AH$2694,17,0)&gt;15,15,IF(VLOOKUP($C81,工时汇总!$B$2:$AH$2694,17,0)&gt;10,10,IF(VLOOKUP($C81,工时汇总!$B$2:$AH$2694,17,0)&gt;=8,5,IF(VLOOKUP($C81,工时汇总!$B$2:$AH$2694,17,0)&lt;8,0))))</f>
        <v>0</v>
      </c>
      <c r="T81" s="12">
        <f ca="1">IF(VLOOKUP($C81,工时汇总!$B$2:$AH$2694,18,0)&gt;15,15,IF(VLOOKUP($C81,工时汇总!$B$2:$AH$2694,18,0)&gt;10,10,IF(VLOOKUP($C81,工时汇总!$B$2:$AH$2694,18,0)&gt;=8,5,IF(VLOOKUP($C81,工时汇总!$B$2:$AH$2694,18,0)&lt;8,0))))</f>
        <v>0</v>
      </c>
      <c r="U81" s="12">
        <f ca="1">IF(VLOOKUP($C81,工时汇总!$B$2:$AH$2694,19,0)&gt;15,15,IF(VLOOKUP($C81,工时汇总!$B$2:$AH$2694,19,0)&gt;10,10,IF(VLOOKUP($C81,工时汇总!$B$2:$AH$2694,19,0)&gt;=8,5,IF(VLOOKUP($C81,工时汇总!$B$2:$AH$2694,19,0)&lt;8,0))))</f>
        <v>0</v>
      </c>
      <c r="V81" s="12">
        <f ca="1">IF(VLOOKUP($C81,工时汇总!$B$2:$AH$2694,20,0)&gt;15,15,IF(VLOOKUP($C81,工时汇总!$B$2:$AH$2694,20,0)&gt;10,10,IF(VLOOKUP($C81,工时汇总!$B$2:$AH$2694,20,0)&gt;=8,5,IF(VLOOKUP($C81,工时汇总!$B$2:$AH$2694,20,0)&lt;8,0))))</f>
        <v>0</v>
      </c>
      <c r="W81" s="12">
        <f ca="1">IF(VLOOKUP($C81,工时汇总!$B$2:$AH$2694,21,0)&gt;15,15,IF(VLOOKUP($C81,工时汇总!$B$2:$AH$2694,21,0)&gt;10,10,IF(VLOOKUP($C81,工时汇总!$B$2:$AH$2694,21,0)&gt;=8,5,IF(VLOOKUP($C81,工时汇总!$B$2:$AH$2694,21,0)&lt;8,0))))</f>
        <v>0</v>
      </c>
      <c r="X81" s="12">
        <f ca="1">IF(VLOOKUP($C81,工时汇总!$B$2:$AH$2694,22,0)&gt;15,15,IF(VLOOKUP($C81,工时汇总!$B$2:$AH$2694,22,0)&gt;10,10,IF(VLOOKUP($C81,工时汇总!$B$2:$AH$2694,22,0)&gt;=8,5,IF(VLOOKUP($C81,工时汇总!$B$2:$AH$2694,22,0)&lt;8,0))))</f>
        <v>0</v>
      </c>
      <c r="Y81" s="12">
        <f ca="1">IF(VLOOKUP($C81,工时汇总!$B$2:$AH$2694,23,0)&gt;15,15,IF(VLOOKUP($C81,工时汇总!$B$2:$AH$2694,23,0)&gt;10,10,IF(VLOOKUP($C81,工时汇总!$B$2:$AH$2694,23,0)&gt;=8,5,IF(VLOOKUP($C81,工时汇总!$B$2:$AH$2694,23,0)&lt;8,0))))</f>
        <v>0</v>
      </c>
      <c r="Z81" s="12">
        <f ca="1">IF(VLOOKUP($C81,工时汇总!$B$2:$AH$2694,24,0)&gt;15,15,IF(VLOOKUP($C81,工时汇总!$B$2:$AH$2694,24,0)&gt;10,10,IF(VLOOKUP($C81,工时汇总!$B$2:$AH$2694,24,0)&gt;=8,5,IF(VLOOKUP($C81,工时汇总!$B$2:$AH$2694,24,0)&lt;8,0))))</f>
        <v>0</v>
      </c>
      <c r="AA81" s="12">
        <f ca="1">IF(VLOOKUP($C81,工时汇总!$B$2:$AH$2694,25,0)&gt;15,15,IF(VLOOKUP($C81,工时汇总!$B$2:$AH$2694,25,0)&gt;10,10,IF(VLOOKUP($C81,工时汇总!$B$2:$AH$2694,25,0)&gt;=8,5,IF(VLOOKUP($C81,工时汇总!$B$2:$AH$2694,25,0)&lt;8,0))))</f>
        <v>0</v>
      </c>
      <c r="AB81" s="12">
        <f ca="1">IF(VLOOKUP($C81,工时汇总!$B$2:$AH$2694,26,0)&gt;15,15,IF(VLOOKUP($C81,工时汇总!$B$2:$AH$2694,26,0)&gt;10,10,IF(VLOOKUP($C81,工时汇总!$B$2:$AH$2694,26,0)&gt;=8,5,IF(VLOOKUP($C81,工时汇总!$B$2:$AH$2694,26,0)&lt;8,0))))</f>
        <v>0</v>
      </c>
      <c r="AC81" s="12">
        <f ca="1">IF(VLOOKUP($C81,工时汇总!$B$2:$AH$2694,27,0)&gt;15,15,IF(VLOOKUP($C81,工时汇总!$B$2:$AH$2694,27,0)&gt;10,10,IF(VLOOKUP($C81,工时汇总!$B$2:$AH$2694,27,0)&gt;=8,5,IF(VLOOKUP($C81,工时汇总!$B$2:$AH$2694,27,0)&lt;8,0))))</f>
        <v>0</v>
      </c>
      <c r="AD81" s="12">
        <f ca="1">IF(VLOOKUP($C81,工时汇总!$B$2:$AH$2694,28,0)&gt;15,15,IF(VLOOKUP($C81,工时汇总!$B$2:$AH$2694,28,0)&gt;10,10,IF(VLOOKUP($C81,工时汇总!$B$2:$AH$2694,28,0)&gt;=8,5,IF(VLOOKUP($C81,工时汇总!$B$2:$AH$2694,28,0)&lt;8,0))))</f>
        <v>0</v>
      </c>
      <c r="AE81" s="12">
        <f ca="1">IF(VLOOKUP($C81,工时汇总!$B$2:$AH$2694,29,0)&gt;15,15,IF(VLOOKUP($C81,工时汇总!$B$2:$AH$2694,29,0)&gt;10,10,IF(VLOOKUP($C81,工时汇总!$B$2:$AH$2694,29,0)&gt;=8,5,IF(VLOOKUP($C81,工时汇总!$B$2:$AH$2694,29,0)&lt;8,0))))</f>
        <v>0</v>
      </c>
      <c r="AF81" s="12">
        <f ca="1">IF(VLOOKUP($C81,工时汇总!$B$2:$AH$2694,30,0)&gt;15,15,IF(VLOOKUP($C81,工时汇总!$B$2:$AH$2694,30,0)&gt;10,10,IF(VLOOKUP($C81,工时汇总!$B$2:$AH$2694,30,0)&gt;=8,5,IF(VLOOKUP($C81,工时汇总!$B$2:$AH$2694,30,0)&lt;8,0))))</f>
        <v>0</v>
      </c>
      <c r="AG81" s="12">
        <f ca="1">IF(VLOOKUP($C81,工时汇总!$B$2:$AH$2694,31,0)&gt;15,15,IF(VLOOKUP($C81,工时汇总!$B$2:$AH$2694,31,0)&gt;10,10,IF(VLOOKUP($C81,工时汇总!$B$2:$AH$2694,31,0)&gt;=8,5,IF(VLOOKUP($C81,工时汇总!$B$2:$AH$2694,31,0)&lt;8,0))))</f>
        <v>0</v>
      </c>
      <c r="AH81" s="12">
        <f ca="1">IF(VLOOKUP($C81,工时汇总!$B$2:$AH$2694,32,0)&gt;15,15,IF(VLOOKUP($C81,工时汇总!$B$2:$AH$2694,32,0)&gt;10,10,IF(VLOOKUP($C81,工时汇总!$B$2:$AH$2694,32,0)&gt;=8,5,IF(VLOOKUP($C81,工时汇总!$B$2:$AH$2694,32,0)&lt;8,0))))</f>
        <v>0</v>
      </c>
      <c r="AI81" s="12">
        <f ca="1">IF(VLOOKUP($C81,工时汇总!$B$2:$AH$2694,33,0)&gt;15,15,IF(VLOOKUP($C81,工时汇总!$B$2:$AH$2694,33,0)&gt;10,10,IF(VLOOKUP($C81,工时汇总!$B$2:$AH$2694,33,0)&gt;=8,5,IF(VLOOKUP($C81,工时汇总!$B$2:$AH$2694,33,0)&lt;8,0))))</f>
        <v>0</v>
      </c>
    </row>
    <row r="82" customHeight="1" spans="1:35">
      <c r="A82" s="42" t="s">
        <v>558</v>
      </c>
      <c r="B82" t="s">
        <v>571</v>
      </c>
      <c r="C82" s="11" t="s">
        <v>572</v>
      </c>
      <c r="D82" s="43">
        <f ca="1" t="shared" si="15"/>
        <v>215</v>
      </c>
      <c r="E82" s="12">
        <f ca="1">IF(VLOOKUP($C82,工时汇总!$B$2:$AH$2694,3,0)&gt;15,15,IF(VLOOKUP($C82,工时汇总!$B$2:$AH$2694,3,0)&gt;10,10,IF(VLOOKUP($C82,工时汇总!$B$2:$AH$2694,3,0)&gt;=8,5,IF(VLOOKUP($C82,工时汇总!$B$2:$AH$2694,3,0)&lt;8,0))))</f>
        <v>5</v>
      </c>
      <c r="F82" s="12">
        <f ca="1">IF(VLOOKUP($C82,工时汇总!$B$2:$AH$2694,4,0)&gt;15,15,IF(VLOOKUP($C82,工时汇总!$B$2:$AH$2694,4,0)&gt;10,10,IF(VLOOKUP($C82,工时汇总!$B$2:$AH$2694,4,0)&gt;=8,5,IF(VLOOKUP($C82,工时汇总!$B$2:$AH$2694,4,0)&lt;8,0))))</f>
        <v>5</v>
      </c>
      <c r="G82" s="12">
        <f ca="1">IF(VLOOKUP($C82,工时汇总!$B$2:$AH$2694,5,0)&gt;15,15,IF(VLOOKUP($C82,工时汇总!$B$2:$AH$2694,5,0)&gt;10,10,IF(VLOOKUP($C82,工时汇总!$B$2:$AH$2694,5,0)&gt;=8,5,IF(VLOOKUP($C82,工时汇总!$B$2:$AH$2694,5,0)&lt;8,0))))</f>
        <v>10</v>
      </c>
      <c r="H82" s="12">
        <f ca="1">IF(VLOOKUP($C82,工时汇总!$B$2:$AH$2694,6,0)&gt;15,15,IF(VLOOKUP($C82,工时汇总!$B$2:$AH$2694,6,0)&gt;10,10,IF(VLOOKUP($C82,工时汇总!$B$2:$AH$2694,6,0)&gt;=8,5,IF(VLOOKUP($C82,工时汇总!$B$2:$AH$2694,6,0)&lt;8,0))))</f>
        <v>10</v>
      </c>
      <c r="I82" s="12">
        <f ca="1">IF(VLOOKUP($C82,工时汇总!$B$2:$AH$2694,7,0)&gt;15,15,IF(VLOOKUP($C82,工时汇总!$B$2:$AH$2694,7,0)&gt;10,10,IF(VLOOKUP($C82,工时汇总!$B$2:$AH$2694,7,0)&gt;=8,5,IF(VLOOKUP($C82,工时汇总!$B$2:$AH$2694,7,0)&lt;8,0))))</f>
        <v>10</v>
      </c>
      <c r="J82" s="12">
        <f ca="1">IF(VLOOKUP($C82,工时汇总!$B$2:$AH$2694,8,0)&gt;15,15,IF(VLOOKUP($C82,工时汇总!$B$2:$AH$2694,8,0)&gt;10,10,IF(VLOOKUP($C82,工时汇总!$B$2:$AH$2694,8,0)&gt;=8,5,IF(VLOOKUP($C82,工时汇总!$B$2:$AH$2694,8,0)&lt;8,0))))</f>
        <v>10</v>
      </c>
      <c r="K82" s="12">
        <f ca="1">IF(VLOOKUP($C82,工时汇总!$B$2:$AH$2694,9,0)&gt;15,15,IF(VLOOKUP($C82,工时汇总!$B$2:$AH$2694,9,0)&gt;10,10,IF(VLOOKUP($C82,工时汇总!$B$2:$AH$2694,9,0)&gt;=8,5,IF(VLOOKUP($C82,工时汇总!$B$2:$AH$2694,9,0)&lt;8,0))))</f>
        <v>10</v>
      </c>
      <c r="L82" s="12">
        <f ca="1">IF(VLOOKUP($C82,工时汇总!$B$2:$AH$2694,10,0)&gt;15,15,IF(VLOOKUP($C82,工时汇总!$B$2:$AH$2694,10,0)&gt;10,10,IF(VLOOKUP($C82,工时汇总!$B$2:$AH$2694,10,0)&gt;=8,5,IF(VLOOKUP($C82,工时汇总!$B$2:$AH$2694,10,0)&lt;8,0))))</f>
        <v>10</v>
      </c>
      <c r="M82" s="12">
        <f ca="1">IF(VLOOKUP($C82,工时汇总!$B$2:$AH$2694,11,0)&gt;15,15,IF(VLOOKUP($C82,工时汇总!$B$2:$AH$2694,11,0)&gt;10,10,IF(VLOOKUP($C82,工时汇总!$B$2:$AH$2694,11,0)&gt;=8,5,IF(VLOOKUP($C82,工时汇总!$B$2:$AH$2694,11,0)&lt;8,0))))</f>
        <v>10</v>
      </c>
      <c r="N82" s="12">
        <f ca="1">IF(VLOOKUP($C82,工时汇总!$B$2:$AH$2694,12,0)&gt;15,15,IF(VLOOKUP($C82,工时汇总!$B$2:$AH$2694,12,0)&gt;10,10,IF(VLOOKUP($C82,工时汇总!$B$2:$AH$2694,12,0)&gt;=8,5,IF(VLOOKUP($C82,工时汇总!$B$2:$AH$2694,12,0)&lt;8,0))))</f>
        <v>10</v>
      </c>
      <c r="O82" s="12">
        <f ca="1">IF(VLOOKUP($C82,工时汇总!$B$2:$AH$2694,13,0)&gt;15,15,IF(VLOOKUP($C82,工时汇总!$B$2:$AH$2694,13,0)&gt;10,10,IF(VLOOKUP($C82,工时汇总!$B$2:$AH$2694,13,0)&gt;=8,5,IF(VLOOKUP($C82,工时汇总!$B$2:$AH$2694,13,0)&lt;8,0))))</f>
        <v>10</v>
      </c>
      <c r="P82" s="12">
        <f ca="1">IF(VLOOKUP($C82,工时汇总!$B$2:$AH$2694,14,0)&gt;15,15,IF(VLOOKUP($C82,工时汇总!$B$2:$AH$2694,14,0)&gt;10,10,IF(VLOOKUP($C82,工时汇总!$B$2:$AH$2694,14,0)&gt;=8,5,IF(VLOOKUP($C82,工时汇总!$B$2:$AH$2694,14,0)&lt;8,0))))</f>
        <v>0</v>
      </c>
      <c r="Q82" s="12">
        <f ca="1">IF(VLOOKUP($C82,工时汇总!$B$2:$AH$2694,15,0)&gt;15,15,IF(VLOOKUP($C82,工时汇总!$B$2:$AH$2694,15,0)&gt;10,10,IF(VLOOKUP($C82,工时汇总!$B$2:$AH$2694,15,0)&gt;=8,5,IF(VLOOKUP($C82,工时汇总!$B$2:$AH$2694,15,0)&lt;8,0))))</f>
        <v>10</v>
      </c>
      <c r="R82" s="12">
        <f ca="1">IF(VLOOKUP($C82,工时汇总!$B$2:$AH$2694,16,0)&gt;15,15,IF(VLOOKUP($C82,工时汇总!$B$2:$AH$2694,16,0)&gt;10,10,IF(VLOOKUP($C82,工时汇总!$B$2:$AH$2694,16,0)&gt;=8,5,IF(VLOOKUP($C82,工时汇总!$B$2:$AH$2694,16,0)&lt;8,0))))</f>
        <v>10</v>
      </c>
      <c r="S82" s="12">
        <f ca="1">IF(VLOOKUP($C82,工时汇总!$B$2:$AH$2694,17,0)&gt;15,15,IF(VLOOKUP($C82,工时汇总!$B$2:$AH$2694,17,0)&gt;10,10,IF(VLOOKUP($C82,工时汇总!$B$2:$AH$2694,17,0)&gt;=8,5,IF(VLOOKUP($C82,工时汇总!$B$2:$AH$2694,17,0)&lt;8,0))))</f>
        <v>10</v>
      </c>
      <c r="T82" s="12">
        <f ca="1">IF(VLOOKUP($C82,工时汇总!$B$2:$AH$2694,18,0)&gt;15,15,IF(VLOOKUP($C82,工时汇总!$B$2:$AH$2694,18,0)&gt;10,10,IF(VLOOKUP($C82,工时汇总!$B$2:$AH$2694,18,0)&gt;=8,5,IF(VLOOKUP($C82,工时汇总!$B$2:$AH$2694,18,0)&lt;8,0))))</f>
        <v>10</v>
      </c>
      <c r="U82" s="12">
        <f ca="1">IF(VLOOKUP($C82,工时汇总!$B$2:$AH$2694,19,0)&gt;15,15,IF(VLOOKUP($C82,工时汇总!$B$2:$AH$2694,19,0)&gt;10,10,IF(VLOOKUP($C82,工时汇总!$B$2:$AH$2694,19,0)&gt;=8,5,IF(VLOOKUP($C82,工时汇总!$B$2:$AH$2694,19,0)&lt;8,0))))</f>
        <v>10</v>
      </c>
      <c r="V82" s="12">
        <f ca="1">IF(VLOOKUP($C82,工时汇总!$B$2:$AH$2694,20,0)&gt;15,15,IF(VLOOKUP($C82,工时汇总!$B$2:$AH$2694,20,0)&gt;10,10,IF(VLOOKUP($C82,工时汇总!$B$2:$AH$2694,20,0)&gt;=8,5,IF(VLOOKUP($C82,工时汇总!$B$2:$AH$2694,20,0)&lt;8,0))))</f>
        <v>10</v>
      </c>
      <c r="W82" s="12">
        <f ca="1">IF(VLOOKUP($C82,工时汇总!$B$2:$AH$2694,21,0)&gt;15,15,IF(VLOOKUP($C82,工时汇总!$B$2:$AH$2694,21,0)&gt;10,10,IF(VLOOKUP($C82,工时汇总!$B$2:$AH$2694,21,0)&gt;=8,5,IF(VLOOKUP($C82,工时汇总!$B$2:$AH$2694,21,0)&lt;8,0))))</f>
        <v>0</v>
      </c>
      <c r="X82" s="12">
        <f ca="1">IF(VLOOKUP($C82,工时汇总!$B$2:$AH$2694,22,0)&gt;15,15,IF(VLOOKUP($C82,工时汇总!$B$2:$AH$2694,22,0)&gt;10,10,IF(VLOOKUP($C82,工时汇总!$B$2:$AH$2694,22,0)&gt;=8,5,IF(VLOOKUP($C82,工时汇总!$B$2:$AH$2694,22,0)&lt;8,0))))</f>
        <v>10</v>
      </c>
      <c r="Y82" s="12">
        <f ca="1">IF(VLOOKUP($C82,工时汇总!$B$2:$AH$2694,23,0)&gt;15,15,IF(VLOOKUP($C82,工时汇总!$B$2:$AH$2694,23,0)&gt;10,10,IF(VLOOKUP($C82,工时汇总!$B$2:$AH$2694,23,0)&gt;=8,5,IF(VLOOKUP($C82,工时汇总!$B$2:$AH$2694,23,0)&lt;8,0))))</f>
        <v>10</v>
      </c>
      <c r="Z82" s="12">
        <f ca="1">IF(VLOOKUP($C82,工时汇总!$B$2:$AH$2694,24,0)&gt;15,15,IF(VLOOKUP($C82,工时汇总!$B$2:$AH$2694,24,0)&gt;10,10,IF(VLOOKUP($C82,工时汇总!$B$2:$AH$2694,24,0)&gt;=8,5,IF(VLOOKUP($C82,工时汇总!$B$2:$AH$2694,24,0)&lt;8,0))))</f>
        <v>5</v>
      </c>
      <c r="AA82" s="12">
        <f ca="1">IF(VLOOKUP($C82,工时汇总!$B$2:$AH$2694,25,0)&gt;15,15,IF(VLOOKUP($C82,工时汇总!$B$2:$AH$2694,25,0)&gt;10,10,IF(VLOOKUP($C82,工时汇总!$B$2:$AH$2694,25,0)&gt;=8,5,IF(VLOOKUP($C82,工时汇总!$B$2:$AH$2694,25,0)&lt;8,0))))</f>
        <v>0</v>
      </c>
      <c r="AB82" s="12">
        <f ca="1">IF(VLOOKUP($C82,工时汇总!$B$2:$AH$2694,26,0)&gt;15,15,IF(VLOOKUP($C82,工时汇总!$B$2:$AH$2694,26,0)&gt;10,10,IF(VLOOKUP($C82,工时汇总!$B$2:$AH$2694,26,0)&gt;=8,5,IF(VLOOKUP($C82,工时汇总!$B$2:$AH$2694,26,0)&lt;8,0))))</f>
        <v>5</v>
      </c>
      <c r="AC82" s="12">
        <f ca="1">IF(VLOOKUP($C82,工时汇总!$B$2:$AH$2694,27,0)&gt;15,15,IF(VLOOKUP($C82,工时汇总!$B$2:$AH$2694,27,0)&gt;10,10,IF(VLOOKUP($C82,工时汇总!$B$2:$AH$2694,27,0)&gt;=8,5,IF(VLOOKUP($C82,工时汇总!$B$2:$AH$2694,27,0)&lt;8,0))))</f>
        <v>5</v>
      </c>
      <c r="AD82" s="12">
        <f ca="1">IF(VLOOKUP($C82,工时汇总!$B$2:$AH$2694,28,0)&gt;15,15,IF(VLOOKUP($C82,工时汇总!$B$2:$AH$2694,28,0)&gt;10,10,IF(VLOOKUP($C82,工时汇总!$B$2:$AH$2694,28,0)&gt;=8,5,IF(VLOOKUP($C82,工时汇总!$B$2:$AH$2694,28,0)&lt;8,0))))</f>
        <v>0</v>
      </c>
      <c r="AE82" s="12">
        <f ca="1">IF(VLOOKUP($C82,工时汇总!$B$2:$AH$2694,29,0)&gt;15,15,IF(VLOOKUP($C82,工时汇总!$B$2:$AH$2694,29,0)&gt;10,10,IF(VLOOKUP($C82,工时汇总!$B$2:$AH$2694,29,0)&gt;=8,5,IF(VLOOKUP($C82,工时汇总!$B$2:$AH$2694,29,0)&lt;8,0))))</f>
        <v>5</v>
      </c>
      <c r="AF82" s="12">
        <f ca="1">IF(VLOOKUP($C82,工时汇总!$B$2:$AH$2694,30,0)&gt;15,15,IF(VLOOKUP($C82,工时汇总!$B$2:$AH$2694,30,0)&gt;10,10,IF(VLOOKUP($C82,工时汇总!$B$2:$AH$2694,30,0)&gt;=8,5,IF(VLOOKUP($C82,工时汇总!$B$2:$AH$2694,30,0)&lt;8,0))))</f>
        <v>5</v>
      </c>
      <c r="AG82" s="12">
        <f ca="1">IF(VLOOKUP($C82,工时汇总!$B$2:$AH$2694,31,0)&gt;15,15,IF(VLOOKUP($C82,工时汇总!$B$2:$AH$2694,31,0)&gt;10,10,IF(VLOOKUP($C82,工时汇总!$B$2:$AH$2694,31,0)&gt;=8,5,IF(VLOOKUP($C82,工时汇总!$B$2:$AH$2694,31,0)&lt;8,0))))</f>
        <v>5</v>
      </c>
      <c r="AH82" s="12">
        <f ca="1">IF(VLOOKUP($C82,工时汇总!$B$2:$AH$2694,32,0)&gt;15,15,IF(VLOOKUP($C82,工时汇总!$B$2:$AH$2694,32,0)&gt;10,10,IF(VLOOKUP($C82,工时汇总!$B$2:$AH$2694,32,0)&gt;=8,5,IF(VLOOKUP($C82,工时汇总!$B$2:$AH$2694,32,0)&lt;8,0))))</f>
        <v>5</v>
      </c>
      <c r="AI82" s="12">
        <f ca="1">IF(VLOOKUP($C82,工时汇总!$B$2:$AH$2694,33,0)&gt;15,15,IF(VLOOKUP($C82,工时汇总!$B$2:$AH$2694,33,0)&gt;10,10,IF(VLOOKUP($C82,工时汇总!$B$2:$AH$2694,33,0)&gt;=8,5,IF(VLOOKUP($C82,工时汇总!$B$2:$AH$2694,33,0)&lt;8,0))))</f>
        <v>0</v>
      </c>
    </row>
    <row r="83" customHeight="1" spans="1:35">
      <c r="A83" s="42" t="s">
        <v>558</v>
      </c>
      <c r="B83" t="s">
        <v>573</v>
      </c>
      <c r="C83" s="11" t="s">
        <v>574</v>
      </c>
      <c r="D83" s="43">
        <f ca="1" t="shared" si="15"/>
        <v>240</v>
      </c>
      <c r="E83" s="12">
        <f ca="1">IF(VLOOKUP($C83,工时汇总!$B$2:$AH$2694,3,0)&gt;15,15,IF(VLOOKUP($C83,工时汇总!$B$2:$AH$2694,3,0)&gt;10,10,IF(VLOOKUP($C83,工时汇总!$B$2:$AH$2694,3,0)&gt;=8,5,IF(VLOOKUP($C83,工时汇总!$B$2:$AH$2694,3,0)&lt;8,0))))</f>
        <v>10</v>
      </c>
      <c r="F83" s="12">
        <f ca="1">IF(VLOOKUP($C83,工时汇总!$B$2:$AH$2694,4,0)&gt;15,15,IF(VLOOKUP($C83,工时汇总!$B$2:$AH$2694,4,0)&gt;10,10,IF(VLOOKUP($C83,工时汇总!$B$2:$AH$2694,4,0)&gt;=8,5,IF(VLOOKUP($C83,工时汇总!$B$2:$AH$2694,4,0)&lt;8,0))))</f>
        <v>10</v>
      </c>
      <c r="G83" s="12">
        <f ca="1">IF(VLOOKUP($C83,工时汇总!$B$2:$AH$2694,5,0)&gt;15,15,IF(VLOOKUP($C83,工时汇总!$B$2:$AH$2694,5,0)&gt;10,10,IF(VLOOKUP($C83,工时汇总!$B$2:$AH$2694,5,0)&gt;=8,5,IF(VLOOKUP($C83,工时汇总!$B$2:$AH$2694,5,0)&lt;8,0))))</f>
        <v>5</v>
      </c>
      <c r="H83" s="12">
        <f ca="1">IF(VLOOKUP($C83,工时汇总!$B$2:$AH$2694,6,0)&gt;15,15,IF(VLOOKUP($C83,工时汇总!$B$2:$AH$2694,6,0)&gt;10,10,IF(VLOOKUP($C83,工时汇总!$B$2:$AH$2694,6,0)&gt;=8,5,IF(VLOOKUP($C83,工时汇总!$B$2:$AH$2694,6,0)&lt;8,0))))</f>
        <v>10</v>
      </c>
      <c r="I83" s="12">
        <f ca="1">IF(VLOOKUP($C83,工时汇总!$B$2:$AH$2694,7,0)&gt;15,15,IF(VLOOKUP($C83,工时汇总!$B$2:$AH$2694,7,0)&gt;10,10,IF(VLOOKUP($C83,工时汇总!$B$2:$AH$2694,7,0)&gt;=8,5,IF(VLOOKUP($C83,工时汇总!$B$2:$AH$2694,7,0)&lt;8,0))))</f>
        <v>10</v>
      </c>
      <c r="J83" s="12">
        <f ca="1">IF(VLOOKUP($C83,工时汇总!$B$2:$AH$2694,8,0)&gt;15,15,IF(VLOOKUP($C83,工时汇总!$B$2:$AH$2694,8,0)&gt;10,10,IF(VLOOKUP($C83,工时汇总!$B$2:$AH$2694,8,0)&gt;=8,5,IF(VLOOKUP($C83,工时汇总!$B$2:$AH$2694,8,0)&lt;8,0))))</f>
        <v>10</v>
      </c>
      <c r="K83" s="12">
        <f ca="1">IF(VLOOKUP($C83,工时汇总!$B$2:$AH$2694,9,0)&gt;15,15,IF(VLOOKUP($C83,工时汇总!$B$2:$AH$2694,9,0)&gt;10,10,IF(VLOOKUP($C83,工时汇总!$B$2:$AH$2694,9,0)&gt;=8,5,IF(VLOOKUP($C83,工时汇总!$B$2:$AH$2694,9,0)&lt;8,0))))</f>
        <v>10</v>
      </c>
      <c r="L83" s="12">
        <f ca="1">IF(VLOOKUP($C83,工时汇总!$B$2:$AH$2694,10,0)&gt;15,15,IF(VLOOKUP($C83,工时汇总!$B$2:$AH$2694,10,0)&gt;10,10,IF(VLOOKUP($C83,工时汇总!$B$2:$AH$2694,10,0)&gt;=8,5,IF(VLOOKUP($C83,工时汇总!$B$2:$AH$2694,10,0)&lt;8,0))))</f>
        <v>10</v>
      </c>
      <c r="M83" s="12">
        <f ca="1">IF(VLOOKUP($C83,工时汇总!$B$2:$AH$2694,11,0)&gt;15,15,IF(VLOOKUP($C83,工时汇总!$B$2:$AH$2694,11,0)&gt;10,10,IF(VLOOKUP($C83,工时汇总!$B$2:$AH$2694,11,0)&gt;=8,5,IF(VLOOKUP($C83,工时汇总!$B$2:$AH$2694,11,0)&lt;8,0))))</f>
        <v>10</v>
      </c>
      <c r="N83" s="12">
        <f ca="1">IF(VLOOKUP($C83,工时汇总!$B$2:$AH$2694,12,0)&gt;15,15,IF(VLOOKUP($C83,工时汇总!$B$2:$AH$2694,12,0)&gt;10,10,IF(VLOOKUP($C83,工时汇总!$B$2:$AH$2694,12,0)&gt;=8,5,IF(VLOOKUP($C83,工时汇总!$B$2:$AH$2694,12,0)&lt;8,0))))</f>
        <v>10</v>
      </c>
      <c r="O83" s="12">
        <f ca="1">IF(VLOOKUP($C83,工时汇总!$B$2:$AH$2694,13,0)&gt;15,15,IF(VLOOKUP($C83,工时汇总!$B$2:$AH$2694,13,0)&gt;10,10,IF(VLOOKUP($C83,工时汇总!$B$2:$AH$2694,13,0)&gt;=8,5,IF(VLOOKUP($C83,工时汇总!$B$2:$AH$2694,13,0)&lt;8,0))))</f>
        <v>10</v>
      </c>
      <c r="P83" s="12">
        <f ca="1">IF(VLOOKUP($C83,工时汇总!$B$2:$AH$2694,14,0)&gt;15,15,IF(VLOOKUP($C83,工时汇总!$B$2:$AH$2694,14,0)&gt;10,10,IF(VLOOKUP($C83,工时汇总!$B$2:$AH$2694,14,0)&gt;=8,5,IF(VLOOKUP($C83,工时汇总!$B$2:$AH$2694,14,0)&lt;8,0))))</f>
        <v>5</v>
      </c>
      <c r="Q83" s="12">
        <f ca="1">IF(VLOOKUP($C83,工时汇总!$B$2:$AH$2694,15,0)&gt;15,15,IF(VLOOKUP($C83,工时汇总!$B$2:$AH$2694,15,0)&gt;10,10,IF(VLOOKUP($C83,工时汇总!$B$2:$AH$2694,15,0)&gt;=8,5,IF(VLOOKUP($C83,工时汇总!$B$2:$AH$2694,15,0)&lt;8,0))))</f>
        <v>10</v>
      </c>
      <c r="R83" s="12">
        <f ca="1">IF(VLOOKUP($C83,工时汇总!$B$2:$AH$2694,16,0)&gt;15,15,IF(VLOOKUP($C83,工时汇总!$B$2:$AH$2694,16,0)&gt;10,10,IF(VLOOKUP($C83,工时汇总!$B$2:$AH$2694,16,0)&gt;=8,5,IF(VLOOKUP($C83,工时汇总!$B$2:$AH$2694,16,0)&lt;8,0))))</f>
        <v>5</v>
      </c>
      <c r="S83" s="12">
        <f ca="1">IF(VLOOKUP($C83,工时汇总!$B$2:$AH$2694,17,0)&gt;15,15,IF(VLOOKUP($C83,工时汇总!$B$2:$AH$2694,17,0)&gt;10,10,IF(VLOOKUP($C83,工时汇总!$B$2:$AH$2694,17,0)&gt;=8,5,IF(VLOOKUP($C83,工时汇总!$B$2:$AH$2694,17,0)&lt;8,0))))</f>
        <v>10</v>
      </c>
      <c r="T83" s="12">
        <f ca="1">IF(VLOOKUP($C83,工时汇总!$B$2:$AH$2694,18,0)&gt;15,15,IF(VLOOKUP($C83,工时汇总!$B$2:$AH$2694,18,0)&gt;10,10,IF(VLOOKUP($C83,工时汇总!$B$2:$AH$2694,18,0)&gt;=8,5,IF(VLOOKUP($C83,工时汇总!$B$2:$AH$2694,18,0)&lt;8,0))))</f>
        <v>10</v>
      </c>
      <c r="U83" s="12">
        <f ca="1">IF(VLOOKUP($C83,工时汇总!$B$2:$AH$2694,19,0)&gt;15,15,IF(VLOOKUP($C83,工时汇总!$B$2:$AH$2694,19,0)&gt;10,10,IF(VLOOKUP($C83,工时汇总!$B$2:$AH$2694,19,0)&gt;=8,5,IF(VLOOKUP($C83,工时汇总!$B$2:$AH$2694,19,0)&lt;8,0))))</f>
        <v>10</v>
      </c>
      <c r="V83" s="12">
        <f ca="1">IF(VLOOKUP($C83,工时汇总!$B$2:$AH$2694,20,0)&gt;15,15,IF(VLOOKUP($C83,工时汇总!$B$2:$AH$2694,20,0)&gt;10,10,IF(VLOOKUP($C83,工时汇总!$B$2:$AH$2694,20,0)&gt;=8,5,IF(VLOOKUP($C83,工时汇总!$B$2:$AH$2694,20,0)&lt;8,0))))</f>
        <v>10</v>
      </c>
      <c r="W83" s="12">
        <f ca="1">IF(VLOOKUP($C83,工时汇总!$B$2:$AH$2694,21,0)&gt;15,15,IF(VLOOKUP($C83,工时汇总!$B$2:$AH$2694,21,0)&gt;10,10,IF(VLOOKUP($C83,工时汇总!$B$2:$AH$2694,21,0)&gt;=8,5,IF(VLOOKUP($C83,工时汇总!$B$2:$AH$2694,21,0)&lt;8,0))))</f>
        <v>0</v>
      </c>
      <c r="X83" s="12">
        <f ca="1">IF(VLOOKUP($C83,工时汇总!$B$2:$AH$2694,22,0)&gt;15,15,IF(VLOOKUP($C83,工时汇总!$B$2:$AH$2694,22,0)&gt;10,10,IF(VLOOKUP($C83,工时汇总!$B$2:$AH$2694,22,0)&gt;=8,5,IF(VLOOKUP($C83,工时汇总!$B$2:$AH$2694,22,0)&lt;8,0))))</f>
        <v>10</v>
      </c>
      <c r="Y83" s="12">
        <f ca="1">IF(VLOOKUP($C83,工时汇总!$B$2:$AH$2694,23,0)&gt;15,15,IF(VLOOKUP($C83,工时汇总!$B$2:$AH$2694,23,0)&gt;10,10,IF(VLOOKUP($C83,工时汇总!$B$2:$AH$2694,23,0)&gt;=8,5,IF(VLOOKUP($C83,工时汇总!$B$2:$AH$2694,23,0)&lt;8,0))))</f>
        <v>10</v>
      </c>
      <c r="Z83" s="12">
        <f ca="1">IF(VLOOKUP($C83,工时汇总!$B$2:$AH$2694,24,0)&gt;15,15,IF(VLOOKUP($C83,工时汇总!$B$2:$AH$2694,24,0)&gt;10,10,IF(VLOOKUP($C83,工时汇总!$B$2:$AH$2694,24,0)&gt;=8,5,IF(VLOOKUP($C83,工时汇总!$B$2:$AH$2694,24,0)&lt;8,0))))</f>
        <v>10</v>
      </c>
      <c r="AA83" s="12">
        <f ca="1">IF(VLOOKUP($C83,工时汇总!$B$2:$AH$2694,25,0)&gt;15,15,IF(VLOOKUP($C83,工时汇总!$B$2:$AH$2694,25,0)&gt;10,10,IF(VLOOKUP($C83,工时汇总!$B$2:$AH$2694,25,0)&gt;=8,5,IF(VLOOKUP($C83,工时汇总!$B$2:$AH$2694,25,0)&lt;8,0))))</f>
        <v>10</v>
      </c>
      <c r="AB83" s="12">
        <f ca="1">IF(VLOOKUP($C83,工时汇总!$B$2:$AH$2694,26,0)&gt;15,15,IF(VLOOKUP($C83,工时汇总!$B$2:$AH$2694,26,0)&gt;10,10,IF(VLOOKUP($C83,工时汇总!$B$2:$AH$2694,26,0)&gt;=8,5,IF(VLOOKUP($C83,工时汇总!$B$2:$AH$2694,26,0)&lt;8,0))))</f>
        <v>10</v>
      </c>
      <c r="AC83" s="12">
        <f ca="1">IF(VLOOKUP($C83,工时汇总!$B$2:$AH$2694,27,0)&gt;15,15,IF(VLOOKUP($C83,工时汇总!$B$2:$AH$2694,27,0)&gt;10,10,IF(VLOOKUP($C83,工时汇总!$B$2:$AH$2694,27,0)&gt;=8,5,IF(VLOOKUP($C83,工时汇总!$B$2:$AH$2694,27,0)&lt;8,0))))</f>
        <v>10</v>
      </c>
      <c r="AD83" s="12">
        <f ca="1">IF(VLOOKUP($C83,工时汇总!$B$2:$AH$2694,28,0)&gt;15,15,IF(VLOOKUP($C83,工时汇总!$B$2:$AH$2694,28,0)&gt;10,10,IF(VLOOKUP($C83,工时汇总!$B$2:$AH$2694,28,0)&gt;=8,5,IF(VLOOKUP($C83,工时汇总!$B$2:$AH$2694,28,0)&lt;8,0))))</f>
        <v>0</v>
      </c>
      <c r="AE83" s="12">
        <f ca="1">IF(VLOOKUP($C83,工时汇总!$B$2:$AH$2694,29,0)&gt;15,15,IF(VLOOKUP($C83,工时汇总!$B$2:$AH$2694,29,0)&gt;10,10,IF(VLOOKUP($C83,工时汇总!$B$2:$AH$2694,29,0)&gt;=8,5,IF(VLOOKUP($C83,工时汇总!$B$2:$AH$2694,29,0)&lt;8,0))))</f>
        <v>5</v>
      </c>
      <c r="AF83" s="12">
        <f ca="1">IF(VLOOKUP($C83,工时汇总!$B$2:$AH$2694,30,0)&gt;15,15,IF(VLOOKUP($C83,工时汇总!$B$2:$AH$2694,30,0)&gt;10,10,IF(VLOOKUP($C83,工时汇总!$B$2:$AH$2694,30,0)&gt;=8,5,IF(VLOOKUP($C83,工时汇总!$B$2:$AH$2694,30,0)&lt;8,0))))</f>
        <v>5</v>
      </c>
      <c r="AG83" s="12">
        <f ca="1">IF(VLOOKUP($C83,工时汇总!$B$2:$AH$2694,31,0)&gt;15,15,IF(VLOOKUP($C83,工时汇总!$B$2:$AH$2694,31,0)&gt;10,10,IF(VLOOKUP($C83,工时汇总!$B$2:$AH$2694,31,0)&gt;=8,5,IF(VLOOKUP($C83,工时汇总!$B$2:$AH$2694,31,0)&lt;8,0))))</f>
        <v>5</v>
      </c>
      <c r="AH83" s="12">
        <f ca="1">IF(VLOOKUP($C83,工时汇总!$B$2:$AH$2694,32,0)&gt;15,15,IF(VLOOKUP($C83,工时汇总!$B$2:$AH$2694,32,0)&gt;10,10,IF(VLOOKUP($C83,工时汇总!$B$2:$AH$2694,32,0)&gt;=8,5,IF(VLOOKUP($C83,工时汇总!$B$2:$AH$2694,32,0)&lt;8,0))))</f>
        <v>0</v>
      </c>
      <c r="AI83" s="12">
        <f ca="1">IF(VLOOKUP($C83,工时汇总!$B$2:$AH$2694,33,0)&gt;15,15,IF(VLOOKUP($C83,工时汇总!$B$2:$AH$2694,33,0)&gt;10,10,IF(VLOOKUP($C83,工时汇总!$B$2:$AH$2694,33,0)&gt;=8,5,IF(VLOOKUP($C83,工时汇总!$B$2:$AH$2694,33,0)&lt;8,0))))</f>
        <v>0</v>
      </c>
    </row>
    <row r="84" customHeight="1" spans="1:35">
      <c r="A84" s="42" t="s">
        <v>558</v>
      </c>
      <c r="B84" t="s">
        <v>575</v>
      </c>
      <c r="C84" s="11" t="s">
        <v>172</v>
      </c>
      <c r="D84" s="43">
        <f ca="1" t="shared" si="15"/>
        <v>235</v>
      </c>
      <c r="E84" s="12">
        <f ca="1">IF(VLOOKUP($C84,工时汇总!$B$2:$AH$2694,3,0)&gt;15,15,IF(VLOOKUP($C84,工时汇总!$B$2:$AH$2694,3,0)&gt;10,10,IF(VLOOKUP($C84,工时汇总!$B$2:$AH$2694,3,0)&gt;=8,5,IF(VLOOKUP($C84,工时汇总!$B$2:$AH$2694,3,0)&lt;8,0))))</f>
        <v>10</v>
      </c>
      <c r="F84" s="12">
        <f ca="1">IF(VLOOKUP($C84,工时汇总!$B$2:$AH$2694,4,0)&gt;15,15,IF(VLOOKUP($C84,工时汇总!$B$2:$AH$2694,4,0)&gt;10,10,IF(VLOOKUP($C84,工时汇总!$B$2:$AH$2694,4,0)&gt;=8,5,IF(VLOOKUP($C84,工时汇总!$B$2:$AH$2694,4,0)&lt;8,0))))</f>
        <v>10</v>
      </c>
      <c r="G84" s="12">
        <f ca="1">IF(VLOOKUP($C84,工时汇总!$B$2:$AH$2694,5,0)&gt;15,15,IF(VLOOKUP($C84,工时汇总!$B$2:$AH$2694,5,0)&gt;10,10,IF(VLOOKUP($C84,工时汇总!$B$2:$AH$2694,5,0)&gt;=8,5,IF(VLOOKUP($C84,工时汇总!$B$2:$AH$2694,5,0)&lt;8,0))))</f>
        <v>10</v>
      </c>
      <c r="H84" s="12">
        <f ca="1">IF(VLOOKUP($C84,工时汇总!$B$2:$AH$2694,6,0)&gt;15,15,IF(VLOOKUP($C84,工时汇总!$B$2:$AH$2694,6,0)&gt;10,10,IF(VLOOKUP($C84,工时汇总!$B$2:$AH$2694,6,0)&gt;=8,5,IF(VLOOKUP($C84,工时汇总!$B$2:$AH$2694,6,0)&lt;8,0))))</f>
        <v>10</v>
      </c>
      <c r="I84" s="12">
        <f ca="1">IF(VLOOKUP($C84,工时汇总!$B$2:$AH$2694,7,0)&gt;15,15,IF(VLOOKUP($C84,工时汇总!$B$2:$AH$2694,7,0)&gt;10,10,IF(VLOOKUP($C84,工时汇总!$B$2:$AH$2694,7,0)&gt;=8,5,IF(VLOOKUP($C84,工时汇总!$B$2:$AH$2694,7,0)&lt;8,0))))</f>
        <v>0</v>
      </c>
      <c r="J84" s="12">
        <f ca="1">IF(VLOOKUP($C84,工时汇总!$B$2:$AH$2694,8,0)&gt;15,15,IF(VLOOKUP($C84,工时汇总!$B$2:$AH$2694,8,0)&gt;10,10,IF(VLOOKUP($C84,工时汇总!$B$2:$AH$2694,8,0)&gt;=8,5,IF(VLOOKUP($C84,工时汇总!$B$2:$AH$2694,8,0)&lt;8,0))))</f>
        <v>10</v>
      </c>
      <c r="K84" s="12">
        <f ca="1">IF(VLOOKUP($C84,工时汇总!$B$2:$AH$2694,9,0)&gt;15,15,IF(VLOOKUP($C84,工时汇总!$B$2:$AH$2694,9,0)&gt;10,10,IF(VLOOKUP($C84,工时汇总!$B$2:$AH$2694,9,0)&gt;=8,5,IF(VLOOKUP($C84,工时汇总!$B$2:$AH$2694,9,0)&lt;8,0))))</f>
        <v>10</v>
      </c>
      <c r="L84" s="12">
        <f ca="1">IF(VLOOKUP($C84,工时汇总!$B$2:$AH$2694,10,0)&gt;15,15,IF(VLOOKUP($C84,工时汇总!$B$2:$AH$2694,10,0)&gt;10,10,IF(VLOOKUP($C84,工时汇总!$B$2:$AH$2694,10,0)&gt;=8,5,IF(VLOOKUP($C84,工时汇总!$B$2:$AH$2694,10,0)&lt;8,0))))</f>
        <v>10</v>
      </c>
      <c r="M84" s="12">
        <f ca="1">IF(VLOOKUP($C84,工时汇总!$B$2:$AH$2694,11,0)&gt;15,15,IF(VLOOKUP($C84,工时汇总!$B$2:$AH$2694,11,0)&gt;10,10,IF(VLOOKUP($C84,工时汇总!$B$2:$AH$2694,11,0)&gt;=8,5,IF(VLOOKUP($C84,工时汇总!$B$2:$AH$2694,11,0)&lt;8,0))))</f>
        <v>10</v>
      </c>
      <c r="N84" s="12">
        <f ca="1">IF(VLOOKUP($C84,工时汇总!$B$2:$AH$2694,12,0)&gt;15,15,IF(VLOOKUP($C84,工时汇总!$B$2:$AH$2694,12,0)&gt;10,10,IF(VLOOKUP($C84,工时汇总!$B$2:$AH$2694,12,0)&gt;=8,5,IF(VLOOKUP($C84,工时汇总!$B$2:$AH$2694,12,0)&lt;8,0))))</f>
        <v>10</v>
      </c>
      <c r="O84" s="12">
        <f ca="1">IF(VLOOKUP($C84,工时汇总!$B$2:$AH$2694,13,0)&gt;15,15,IF(VLOOKUP($C84,工时汇总!$B$2:$AH$2694,13,0)&gt;10,10,IF(VLOOKUP($C84,工时汇总!$B$2:$AH$2694,13,0)&gt;=8,5,IF(VLOOKUP($C84,工时汇总!$B$2:$AH$2694,13,0)&lt;8,0))))</f>
        <v>10</v>
      </c>
      <c r="P84" s="12">
        <f ca="1">IF(VLOOKUP($C84,工时汇总!$B$2:$AH$2694,14,0)&gt;15,15,IF(VLOOKUP($C84,工时汇总!$B$2:$AH$2694,14,0)&gt;10,10,IF(VLOOKUP($C84,工时汇总!$B$2:$AH$2694,14,0)&gt;=8,5,IF(VLOOKUP($C84,工时汇总!$B$2:$AH$2694,14,0)&lt;8,0))))</f>
        <v>5</v>
      </c>
      <c r="Q84" s="12">
        <f ca="1">IF(VLOOKUP($C84,工时汇总!$B$2:$AH$2694,15,0)&gt;15,15,IF(VLOOKUP($C84,工时汇总!$B$2:$AH$2694,15,0)&gt;10,10,IF(VLOOKUP($C84,工时汇总!$B$2:$AH$2694,15,0)&gt;=8,5,IF(VLOOKUP($C84,工时汇总!$B$2:$AH$2694,15,0)&lt;8,0))))</f>
        <v>10</v>
      </c>
      <c r="R84" s="12">
        <f ca="1">IF(VLOOKUP($C84,工时汇总!$B$2:$AH$2694,16,0)&gt;15,15,IF(VLOOKUP($C84,工时汇总!$B$2:$AH$2694,16,0)&gt;10,10,IF(VLOOKUP($C84,工时汇总!$B$2:$AH$2694,16,0)&gt;=8,5,IF(VLOOKUP($C84,工时汇总!$B$2:$AH$2694,16,0)&lt;8,0))))</f>
        <v>10</v>
      </c>
      <c r="S84" s="12">
        <f ca="1">IF(VLOOKUP($C84,工时汇总!$B$2:$AH$2694,17,0)&gt;15,15,IF(VLOOKUP($C84,工时汇总!$B$2:$AH$2694,17,0)&gt;10,10,IF(VLOOKUP($C84,工时汇总!$B$2:$AH$2694,17,0)&gt;=8,5,IF(VLOOKUP($C84,工时汇总!$B$2:$AH$2694,17,0)&lt;8,0))))</f>
        <v>10</v>
      </c>
      <c r="T84" s="12">
        <f ca="1">IF(VLOOKUP($C84,工时汇总!$B$2:$AH$2694,18,0)&gt;15,15,IF(VLOOKUP($C84,工时汇总!$B$2:$AH$2694,18,0)&gt;10,10,IF(VLOOKUP($C84,工时汇总!$B$2:$AH$2694,18,0)&gt;=8,5,IF(VLOOKUP($C84,工时汇总!$B$2:$AH$2694,18,0)&lt;8,0))))</f>
        <v>10</v>
      </c>
      <c r="U84" s="12">
        <f ca="1">IF(VLOOKUP($C84,工时汇总!$B$2:$AH$2694,19,0)&gt;15,15,IF(VLOOKUP($C84,工时汇总!$B$2:$AH$2694,19,0)&gt;10,10,IF(VLOOKUP($C84,工时汇总!$B$2:$AH$2694,19,0)&gt;=8,5,IF(VLOOKUP($C84,工时汇总!$B$2:$AH$2694,19,0)&lt;8,0))))</f>
        <v>10</v>
      </c>
      <c r="V84" s="12">
        <f ca="1">IF(VLOOKUP($C84,工时汇总!$B$2:$AH$2694,20,0)&gt;15,15,IF(VLOOKUP($C84,工时汇总!$B$2:$AH$2694,20,0)&gt;10,10,IF(VLOOKUP($C84,工时汇总!$B$2:$AH$2694,20,0)&gt;=8,5,IF(VLOOKUP($C84,工时汇总!$B$2:$AH$2694,20,0)&lt;8,0))))</f>
        <v>10</v>
      </c>
      <c r="W84" s="12">
        <f ca="1">IF(VLOOKUP($C84,工时汇总!$B$2:$AH$2694,21,0)&gt;15,15,IF(VLOOKUP($C84,工时汇总!$B$2:$AH$2694,21,0)&gt;10,10,IF(VLOOKUP($C84,工时汇总!$B$2:$AH$2694,21,0)&gt;=8,5,IF(VLOOKUP($C84,工时汇总!$B$2:$AH$2694,21,0)&lt;8,0))))</f>
        <v>0</v>
      </c>
      <c r="X84" s="12">
        <f ca="1">IF(VLOOKUP($C84,工时汇总!$B$2:$AH$2694,22,0)&gt;15,15,IF(VLOOKUP($C84,工时汇总!$B$2:$AH$2694,22,0)&gt;10,10,IF(VLOOKUP($C84,工时汇总!$B$2:$AH$2694,22,0)&gt;=8,5,IF(VLOOKUP($C84,工时汇总!$B$2:$AH$2694,22,0)&lt;8,0))))</f>
        <v>10</v>
      </c>
      <c r="Y84" s="12">
        <f ca="1">IF(VLOOKUP($C84,工时汇总!$B$2:$AH$2694,23,0)&gt;15,15,IF(VLOOKUP($C84,工时汇总!$B$2:$AH$2694,23,0)&gt;10,10,IF(VLOOKUP($C84,工时汇总!$B$2:$AH$2694,23,0)&gt;=8,5,IF(VLOOKUP($C84,工时汇总!$B$2:$AH$2694,23,0)&lt;8,0))))</f>
        <v>10</v>
      </c>
      <c r="Z84" s="12">
        <f ca="1">IF(VLOOKUP($C84,工时汇总!$B$2:$AH$2694,24,0)&gt;15,15,IF(VLOOKUP($C84,工时汇总!$B$2:$AH$2694,24,0)&gt;10,10,IF(VLOOKUP($C84,工时汇总!$B$2:$AH$2694,24,0)&gt;=8,5,IF(VLOOKUP($C84,工时汇总!$B$2:$AH$2694,24,0)&lt;8,0))))</f>
        <v>10</v>
      </c>
      <c r="AA84" s="12">
        <f ca="1">IF(VLOOKUP($C84,工时汇总!$B$2:$AH$2694,25,0)&gt;15,15,IF(VLOOKUP($C84,工时汇总!$B$2:$AH$2694,25,0)&gt;10,10,IF(VLOOKUP($C84,工时汇总!$B$2:$AH$2694,25,0)&gt;=8,5,IF(VLOOKUP($C84,工时汇总!$B$2:$AH$2694,25,0)&lt;8,0))))</f>
        <v>0</v>
      </c>
      <c r="AB84" s="12">
        <f ca="1">IF(VLOOKUP($C84,工时汇总!$B$2:$AH$2694,26,0)&gt;15,15,IF(VLOOKUP($C84,工时汇总!$B$2:$AH$2694,26,0)&gt;10,10,IF(VLOOKUP($C84,工时汇总!$B$2:$AH$2694,26,0)&gt;=8,5,IF(VLOOKUP($C84,工时汇总!$B$2:$AH$2694,26,0)&lt;8,0))))</f>
        <v>10</v>
      </c>
      <c r="AC84" s="12">
        <f ca="1">IF(VLOOKUP($C84,工时汇总!$B$2:$AH$2694,27,0)&gt;15,15,IF(VLOOKUP($C84,工时汇总!$B$2:$AH$2694,27,0)&gt;10,10,IF(VLOOKUP($C84,工时汇总!$B$2:$AH$2694,27,0)&gt;=8,5,IF(VLOOKUP($C84,工时汇总!$B$2:$AH$2694,27,0)&lt;8,0))))</f>
        <v>10</v>
      </c>
      <c r="AD84" s="12">
        <f ca="1">IF(VLOOKUP($C84,工时汇总!$B$2:$AH$2694,28,0)&gt;15,15,IF(VLOOKUP($C84,工时汇总!$B$2:$AH$2694,28,0)&gt;10,10,IF(VLOOKUP($C84,工时汇总!$B$2:$AH$2694,28,0)&gt;=8,5,IF(VLOOKUP($C84,工时汇总!$B$2:$AH$2694,28,0)&lt;8,0))))</f>
        <v>0</v>
      </c>
      <c r="AE84" s="12">
        <f ca="1">IF(VLOOKUP($C84,工时汇总!$B$2:$AH$2694,29,0)&gt;15,15,IF(VLOOKUP($C84,工时汇总!$B$2:$AH$2694,29,0)&gt;10,10,IF(VLOOKUP($C84,工时汇总!$B$2:$AH$2694,29,0)&gt;=8,5,IF(VLOOKUP($C84,工时汇总!$B$2:$AH$2694,29,0)&lt;8,0))))</f>
        <v>5</v>
      </c>
      <c r="AF84" s="12">
        <f ca="1">IF(VLOOKUP($C84,工时汇总!$B$2:$AH$2694,30,0)&gt;15,15,IF(VLOOKUP($C84,工时汇总!$B$2:$AH$2694,30,0)&gt;10,10,IF(VLOOKUP($C84,工时汇总!$B$2:$AH$2694,30,0)&gt;=8,5,IF(VLOOKUP($C84,工时汇总!$B$2:$AH$2694,30,0)&lt;8,0))))</f>
        <v>5</v>
      </c>
      <c r="AG84" s="12">
        <f ca="1">IF(VLOOKUP($C84,工时汇总!$B$2:$AH$2694,31,0)&gt;15,15,IF(VLOOKUP($C84,工时汇总!$B$2:$AH$2694,31,0)&gt;10,10,IF(VLOOKUP($C84,工时汇总!$B$2:$AH$2694,31,0)&gt;=8,5,IF(VLOOKUP($C84,工时汇总!$B$2:$AH$2694,31,0)&lt;8,0))))</f>
        <v>5</v>
      </c>
      <c r="AH84" s="12">
        <f ca="1">IF(VLOOKUP($C84,工时汇总!$B$2:$AH$2694,32,0)&gt;15,15,IF(VLOOKUP($C84,工时汇总!$B$2:$AH$2694,32,0)&gt;10,10,IF(VLOOKUP($C84,工时汇总!$B$2:$AH$2694,32,0)&gt;=8,5,IF(VLOOKUP($C84,工时汇总!$B$2:$AH$2694,32,0)&lt;8,0))))</f>
        <v>5</v>
      </c>
      <c r="AI84" s="12">
        <f ca="1">IF(VLOOKUP($C84,工时汇总!$B$2:$AH$2694,33,0)&gt;15,15,IF(VLOOKUP($C84,工时汇总!$B$2:$AH$2694,33,0)&gt;10,10,IF(VLOOKUP($C84,工时汇总!$B$2:$AH$2694,33,0)&gt;=8,5,IF(VLOOKUP($C84,工时汇总!$B$2:$AH$2694,33,0)&lt;8,0))))</f>
        <v>0</v>
      </c>
    </row>
    <row r="85" customHeight="1" spans="1:35">
      <c r="A85" s="42" t="s">
        <v>558</v>
      </c>
      <c r="B85" s="27" t="s">
        <v>576</v>
      </c>
      <c r="C85" s="25" t="s">
        <v>174</v>
      </c>
      <c r="D85" s="43">
        <f ca="1" t="shared" si="15"/>
        <v>0</v>
      </c>
      <c r="E85" s="12">
        <f ca="1">IF(VLOOKUP($C85,工时汇总!$B$2:$AH$2694,3,0)&gt;15,15,IF(VLOOKUP($C85,工时汇总!$B$2:$AH$2694,3,0)&gt;10,10,IF(VLOOKUP($C85,工时汇总!$B$2:$AH$2694,3,0)&gt;=8,5,IF(VLOOKUP($C85,工时汇总!$B$2:$AH$2694,3,0)&lt;8,0))))</f>
        <v>0</v>
      </c>
      <c r="F85" s="12">
        <f ca="1">IF(VLOOKUP($C85,工时汇总!$B$2:$AH$2694,4,0)&gt;15,15,IF(VLOOKUP($C85,工时汇总!$B$2:$AH$2694,4,0)&gt;10,10,IF(VLOOKUP($C85,工时汇总!$B$2:$AH$2694,4,0)&gt;=8,5,IF(VLOOKUP($C85,工时汇总!$B$2:$AH$2694,4,0)&lt;8,0))))</f>
        <v>0</v>
      </c>
      <c r="G85" s="12">
        <f ca="1">IF(VLOOKUP($C85,工时汇总!$B$2:$AH$2694,5,0)&gt;15,15,IF(VLOOKUP($C85,工时汇总!$B$2:$AH$2694,5,0)&gt;10,10,IF(VLOOKUP($C85,工时汇总!$B$2:$AH$2694,5,0)&gt;=8,5,IF(VLOOKUP($C85,工时汇总!$B$2:$AH$2694,5,0)&lt;8,0))))</f>
        <v>0</v>
      </c>
      <c r="H85" s="12">
        <f ca="1">IF(VLOOKUP($C85,工时汇总!$B$2:$AH$2694,6,0)&gt;15,15,IF(VLOOKUP($C85,工时汇总!$B$2:$AH$2694,6,0)&gt;10,10,IF(VLOOKUP($C85,工时汇总!$B$2:$AH$2694,6,0)&gt;=8,5,IF(VLOOKUP($C85,工时汇总!$B$2:$AH$2694,6,0)&lt;8,0))))</f>
        <v>0</v>
      </c>
      <c r="I85" s="12">
        <f ca="1">IF(VLOOKUP($C85,工时汇总!$B$2:$AH$2694,7,0)&gt;15,15,IF(VLOOKUP($C85,工时汇总!$B$2:$AH$2694,7,0)&gt;10,10,IF(VLOOKUP($C85,工时汇总!$B$2:$AH$2694,7,0)&gt;=8,5,IF(VLOOKUP($C85,工时汇总!$B$2:$AH$2694,7,0)&lt;8,0))))</f>
        <v>0</v>
      </c>
      <c r="J85" s="12">
        <f ca="1">IF(VLOOKUP($C85,工时汇总!$B$2:$AH$2694,8,0)&gt;15,15,IF(VLOOKUP($C85,工时汇总!$B$2:$AH$2694,8,0)&gt;10,10,IF(VLOOKUP($C85,工时汇总!$B$2:$AH$2694,8,0)&gt;=8,5,IF(VLOOKUP($C85,工时汇总!$B$2:$AH$2694,8,0)&lt;8,0))))</f>
        <v>0</v>
      </c>
      <c r="K85" s="12">
        <f ca="1">IF(VLOOKUP($C85,工时汇总!$B$2:$AH$2694,9,0)&gt;15,15,IF(VLOOKUP($C85,工时汇总!$B$2:$AH$2694,9,0)&gt;10,10,IF(VLOOKUP($C85,工时汇总!$B$2:$AH$2694,9,0)&gt;=8,5,IF(VLOOKUP($C85,工时汇总!$B$2:$AH$2694,9,0)&lt;8,0))))</f>
        <v>0</v>
      </c>
      <c r="L85" s="12">
        <f ca="1">IF(VLOOKUP($C85,工时汇总!$B$2:$AH$2694,10,0)&gt;15,15,IF(VLOOKUP($C85,工时汇总!$B$2:$AH$2694,10,0)&gt;10,10,IF(VLOOKUP($C85,工时汇总!$B$2:$AH$2694,10,0)&gt;=8,5,IF(VLOOKUP($C85,工时汇总!$B$2:$AH$2694,10,0)&lt;8,0))))</f>
        <v>0</v>
      </c>
      <c r="M85" s="12">
        <f ca="1">IF(VLOOKUP($C85,工时汇总!$B$2:$AH$2694,11,0)&gt;15,15,IF(VLOOKUP($C85,工时汇总!$B$2:$AH$2694,11,0)&gt;10,10,IF(VLOOKUP($C85,工时汇总!$B$2:$AH$2694,11,0)&gt;=8,5,IF(VLOOKUP($C85,工时汇总!$B$2:$AH$2694,11,0)&lt;8,0))))</f>
        <v>0</v>
      </c>
      <c r="N85" s="12">
        <f ca="1">IF(VLOOKUP($C85,工时汇总!$B$2:$AH$2694,12,0)&gt;15,15,IF(VLOOKUP($C85,工时汇总!$B$2:$AH$2694,12,0)&gt;10,10,IF(VLOOKUP($C85,工时汇总!$B$2:$AH$2694,12,0)&gt;=8,5,IF(VLOOKUP($C85,工时汇总!$B$2:$AH$2694,12,0)&lt;8,0))))</f>
        <v>0</v>
      </c>
      <c r="O85" s="12">
        <f ca="1">IF(VLOOKUP($C85,工时汇总!$B$2:$AH$2694,13,0)&gt;15,15,IF(VLOOKUP($C85,工时汇总!$B$2:$AH$2694,13,0)&gt;10,10,IF(VLOOKUP($C85,工时汇总!$B$2:$AH$2694,13,0)&gt;=8,5,IF(VLOOKUP($C85,工时汇总!$B$2:$AH$2694,13,0)&lt;8,0))))</f>
        <v>0</v>
      </c>
      <c r="P85" s="12">
        <f ca="1">IF(VLOOKUP($C85,工时汇总!$B$2:$AH$2694,14,0)&gt;15,15,IF(VLOOKUP($C85,工时汇总!$B$2:$AH$2694,14,0)&gt;10,10,IF(VLOOKUP($C85,工时汇总!$B$2:$AH$2694,14,0)&gt;=8,5,IF(VLOOKUP($C85,工时汇总!$B$2:$AH$2694,14,0)&lt;8,0))))</f>
        <v>0</v>
      </c>
      <c r="Q85" s="12">
        <f ca="1">IF(VLOOKUP($C85,工时汇总!$B$2:$AH$2694,15,0)&gt;15,15,IF(VLOOKUP($C85,工时汇总!$B$2:$AH$2694,15,0)&gt;10,10,IF(VLOOKUP($C85,工时汇总!$B$2:$AH$2694,15,0)&gt;=8,5,IF(VLOOKUP($C85,工时汇总!$B$2:$AH$2694,15,0)&lt;8,0))))</f>
        <v>0</v>
      </c>
      <c r="R85" s="12">
        <f ca="1">IF(VLOOKUP($C85,工时汇总!$B$2:$AH$2694,16,0)&gt;15,15,IF(VLOOKUP($C85,工时汇总!$B$2:$AH$2694,16,0)&gt;10,10,IF(VLOOKUP($C85,工时汇总!$B$2:$AH$2694,16,0)&gt;=8,5,IF(VLOOKUP($C85,工时汇总!$B$2:$AH$2694,16,0)&lt;8,0))))</f>
        <v>0</v>
      </c>
      <c r="S85" s="12">
        <f ca="1">IF(VLOOKUP($C85,工时汇总!$B$2:$AH$2694,17,0)&gt;15,15,IF(VLOOKUP($C85,工时汇总!$B$2:$AH$2694,17,0)&gt;10,10,IF(VLOOKUP($C85,工时汇总!$B$2:$AH$2694,17,0)&gt;=8,5,IF(VLOOKUP($C85,工时汇总!$B$2:$AH$2694,17,0)&lt;8,0))))</f>
        <v>0</v>
      </c>
      <c r="T85" s="12">
        <f ca="1">IF(VLOOKUP($C85,工时汇总!$B$2:$AH$2694,18,0)&gt;15,15,IF(VLOOKUP($C85,工时汇总!$B$2:$AH$2694,18,0)&gt;10,10,IF(VLOOKUP($C85,工时汇总!$B$2:$AH$2694,18,0)&gt;=8,5,IF(VLOOKUP($C85,工时汇总!$B$2:$AH$2694,18,0)&lt;8,0))))</f>
        <v>0</v>
      </c>
      <c r="U85" s="12">
        <f ca="1">IF(VLOOKUP($C85,工时汇总!$B$2:$AH$2694,19,0)&gt;15,15,IF(VLOOKUP($C85,工时汇总!$B$2:$AH$2694,19,0)&gt;10,10,IF(VLOOKUP($C85,工时汇总!$B$2:$AH$2694,19,0)&gt;=8,5,IF(VLOOKUP($C85,工时汇总!$B$2:$AH$2694,19,0)&lt;8,0))))</f>
        <v>0</v>
      </c>
      <c r="V85" s="12">
        <f ca="1">IF(VLOOKUP($C85,工时汇总!$B$2:$AH$2694,20,0)&gt;15,15,IF(VLOOKUP($C85,工时汇总!$B$2:$AH$2694,20,0)&gt;10,10,IF(VLOOKUP($C85,工时汇总!$B$2:$AH$2694,20,0)&gt;=8,5,IF(VLOOKUP($C85,工时汇总!$B$2:$AH$2694,20,0)&lt;8,0))))</f>
        <v>0</v>
      </c>
      <c r="W85" s="12">
        <f ca="1">IF(VLOOKUP($C85,工时汇总!$B$2:$AH$2694,21,0)&gt;15,15,IF(VLOOKUP($C85,工时汇总!$B$2:$AH$2694,21,0)&gt;10,10,IF(VLOOKUP($C85,工时汇总!$B$2:$AH$2694,21,0)&gt;=8,5,IF(VLOOKUP($C85,工时汇总!$B$2:$AH$2694,21,0)&lt;8,0))))</f>
        <v>0</v>
      </c>
      <c r="X85" s="12">
        <f ca="1">IF(VLOOKUP($C85,工时汇总!$B$2:$AH$2694,22,0)&gt;15,15,IF(VLOOKUP($C85,工时汇总!$B$2:$AH$2694,22,0)&gt;10,10,IF(VLOOKUP($C85,工时汇总!$B$2:$AH$2694,22,0)&gt;=8,5,IF(VLOOKUP($C85,工时汇总!$B$2:$AH$2694,22,0)&lt;8,0))))</f>
        <v>0</v>
      </c>
      <c r="Y85" s="12">
        <f ca="1">IF(VLOOKUP($C85,工时汇总!$B$2:$AH$2694,23,0)&gt;15,15,IF(VLOOKUP($C85,工时汇总!$B$2:$AH$2694,23,0)&gt;10,10,IF(VLOOKUP($C85,工时汇总!$B$2:$AH$2694,23,0)&gt;=8,5,IF(VLOOKUP($C85,工时汇总!$B$2:$AH$2694,23,0)&lt;8,0))))</f>
        <v>0</v>
      </c>
      <c r="Z85" s="12">
        <f ca="1">IF(VLOOKUP($C85,工时汇总!$B$2:$AH$2694,24,0)&gt;15,15,IF(VLOOKUP($C85,工时汇总!$B$2:$AH$2694,24,0)&gt;10,10,IF(VLOOKUP($C85,工时汇总!$B$2:$AH$2694,24,0)&gt;=8,5,IF(VLOOKUP($C85,工时汇总!$B$2:$AH$2694,24,0)&lt;8,0))))</f>
        <v>0</v>
      </c>
      <c r="AA85" s="12">
        <f ca="1">IF(VLOOKUP($C85,工时汇总!$B$2:$AH$2694,25,0)&gt;15,15,IF(VLOOKUP($C85,工时汇总!$B$2:$AH$2694,25,0)&gt;10,10,IF(VLOOKUP($C85,工时汇总!$B$2:$AH$2694,25,0)&gt;=8,5,IF(VLOOKUP($C85,工时汇总!$B$2:$AH$2694,25,0)&lt;8,0))))</f>
        <v>0</v>
      </c>
      <c r="AB85" s="12">
        <f ca="1">IF(VLOOKUP($C85,工时汇总!$B$2:$AH$2694,26,0)&gt;15,15,IF(VLOOKUP($C85,工时汇总!$B$2:$AH$2694,26,0)&gt;10,10,IF(VLOOKUP($C85,工时汇总!$B$2:$AH$2694,26,0)&gt;=8,5,IF(VLOOKUP($C85,工时汇总!$B$2:$AH$2694,26,0)&lt;8,0))))</f>
        <v>0</v>
      </c>
      <c r="AC85" s="12">
        <f ca="1">IF(VLOOKUP($C85,工时汇总!$B$2:$AH$2694,27,0)&gt;15,15,IF(VLOOKUP($C85,工时汇总!$B$2:$AH$2694,27,0)&gt;10,10,IF(VLOOKUP($C85,工时汇总!$B$2:$AH$2694,27,0)&gt;=8,5,IF(VLOOKUP($C85,工时汇总!$B$2:$AH$2694,27,0)&lt;8,0))))</f>
        <v>0</v>
      </c>
      <c r="AD85" s="12">
        <f ca="1">IF(VLOOKUP($C85,工时汇总!$B$2:$AH$2694,28,0)&gt;15,15,IF(VLOOKUP($C85,工时汇总!$B$2:$AH$2694,28,0)&gt;10,10,IF(VLOOKUP($C85,工时汇总!$B$2:$AH$2694,28,0)&gt;=8,5,IF(VLOOKUP($C85,工时汇总!$B$2:$AH$2694,28,0)&lt;8,0))))</f>
        <v>0</v>
      </c>
      <c r="AE85" s="12">
        <f ca="1">IF(VLOOKUP($C85,工时汇总!$B$2:$AH$2694,29,0)&gt;15,15,IF(VLOOKUP($C85,工时汇总!$B$2:$AH$2694,29,0)&gt;10,10,IF(VLOOKUP($C85,工时汇总!$B$2:$AH$2694,29,0)&gt;=8,5,IF(VLOOKUP($C85,工时汇总!$B$2:$AH$2694,29,0)&lt;8,0))))</f>
        <v>0</v>
      </c>
      <c r="AF85" s="12">
        <f ca="1">IF(VLOOKUP($C85,工时汇总!$B$2:$AH$2694,30,0)&gt;15,15,IF(VLOOKUP($C85,工时汇总!$B$2:$AH$2694,30,0)&gt;10,10,IF(VLOOKUP($C85,工时汇总!$B$2:$AH$2694,30,0)&gt;=8,5,IF(VLOOKUP($C85,工时汇总!$B$2:$AH$2694,30,0)&lt;8,0))))</f>
        <v>0</v>
      </c>
      <c r="AG85" s="12">
        <f ca="1">IF(VLOOKUP($C85,工时汇总!$B$2:$AH$2694,31,0)&gt;15,15,IF(VLOOKUP($C85,工时汇总!$B$2:$AH$2694,31,0)&gt;10,10,IF(VLOOKUP($C85,工时汇总!$B$2:$AH$2694,31,0)&gt;=8,5,IF(VLOOKUP($C85,工时汇总!$B$2:$AH$2694,31,0)&lt;8,0))))</f>
        <v>0</v>
      </c>
      <c r="AH85" s="12">
        <f ca="1">IF(VLOOKUP($C85,工时汇总!$B$2:$AH$2694,32,0)&gt;15,15,IF(VLOOKUP($C85,工时汇总!$B$2:$AH$2694,32,0)&gt;10,10,IF(VLOOKUP($C85,工时汇总!$B$2:$AH$2694,32,0)&gt;=8,5,IF(VLOOKUP($C85,工时汇总!$B$2:$AH$2694,32,0)&lt;8,0))))</f>
        <v>0</v>
      </c>
      <c r="AI85" s="12">
        <f ca="1">IF(VLOOKUP($C85,工时汇总!$B$2:$AH$2694,33,0)&gt;15,15,IF(VLOOKUP($C85,工时汇总!$B$2:$AH$2694,33,0)&gt;10,10,IF(VLOOKUP($C85,工时汇总!$B$2:$AH$2694,33,0)&gt;=8,5,IF(VLOOKUP($C85,工时汇总!$B$2:$AH$2694,33,0)&lt;8,0))))</f>
        <v>0</v>
      </c>
    </row>
    <row r="86" customHeight="1" spans="1:35">
      <c r="A86" s="35" t="s">
        <v>577</v>
      </c>
      <c r="B86" s="15" t="s">
        <v>578</v>
      </c>
      <c r="C86" s="25" t="s">
        <v>230</v>
      </c>
      <c r="D86" s="43">
        <f ca="1" t="shared" ref="D86:D92" si="16">SUM(E86:AI86)</f>
        <v>280</v>
      </c>
      <c r="E86" s="12">
        <f ca="1">IF(VLOOKUP($C86,工时汇总!$B$2:$AH$2694,3,0)&gt;15,15,IF(VLOOKUP($C86,工时汇总!$B$2:$AH$2694,3,0)&gt;10,10,IF(VLOOKUP($C86,工时汇总!$B$2:$AH$2694,3,0)&gt;=8,5,IF(VLOOKUP($C86,工时汇总!$B$2:$AH$2694,3,0)&lt;8,0))))</f>
        <v>10</v>
      </c>
      <c r="F86" s="12">
        <f ca="1">IF(VLOOKUP($C86,工时汇总!$B$2:$AH$2694,4,0)&gt;15,15,IF(VLOOKUP($C86,工时汇总!$B$2:$AH$2694,4,0)&gt;10,10,IF(VLOOKUP($C86,工时汇总!$B$2:$AH$2694,4,0)&gt;=8,5,IF(VLOOKUP($C86,工时汇总!$B$2:$AH$2694,4,0)&lt;8,0))))</f>
        <v>10</v>
      </c>
      <c r="G86" s="12">
        <f ca="1">IF(VLOOKUP($C86,工时汇总!$B$2:$AH$2694,5,0)&gt;15,15,IF(VLOOKUP($C86,工时汇总!$B$2:$AH$2694,5,0)&gt;10,10,IF(VLOOKUP($C86,工时汇总!$B$2:$AH$2694,5,0)&gt;=8,5,IF(VLOOKUP($C86,工时汇总!$B$2:$AH$2694,5,0)&lt;8,0))))</f>
        <v>10</v>
      </c>
      <c r="H86" s="12">
        <f ca="1">IF(VLOOKUP($C86,工时汇总!$B$2:$AH$2694,6,0)&gt;15,15,IF(VLOOKUP($C86,工时汇总!$B$2:$AH$2694,6,0)&gt;10,10,IF(VLOOKUP($C86,工时汇总!$B$2:$AH$2694,6,0)&gt;=8,5,IF(VLOOKUP($C86,工时汇总!$B$2:$AH$2694,6,0)&lt;8,0))))</f>
        <v>10</v>
      </c>
      <c r="I86" s="12">
        <f ca="1">IF(VLOOKUP($C86,工时汇总!$B$2:$AH$2694,7,0)&gt;15,15,IF(VLOOKUP($C86,工时汇总!$B$2:$AH$2694,7,0)&gt;10,10,IF(VLOOKUP($C86,工时汇总!$B$2:$AH$2694,7,0)&gt;=8,5,IF(VLOOKUP($C86,工时汇总!$B$2:$AH$2694,7,0)&lt;8,0))))</f>
        <v>5</v>
      </c>
      <c r="J86" s="12">
        <f ca="1">IF(VLOOKUP($C86,工时汇总!$B$2:$AH$2694,8,0)&gt;15,15,IF(VLOOKUP($C86,工时汇总!$B$2:$AH$2694,8,0)&gt;10,10,IF(VLOOKUP($C86,工时汇总!$B$2:$AH$2694,8,0)&gt;=8,5,IF(VLOOKUP($C86,工时汇总!$B$2:$AH$2694,8,0)&lt;8,0))))</f>
        <v>10</v>
      </c>
      <c r="K86" s="12">
        <f ca="1">IF(VLOOKUP($C86,工时汇总!$B$2:$AH$2694,9,0)&gt;15,15,IF(VLOOKUP($C86,工时汇总!$B$2:$AH$2694,9,0)&gt;10,10,IF(VLOOKUP($C86,工时汇总!$B$2:$AH$2694,9,0)&gt;=8,5,IF(VLOOKUP($C86,工时汇总!$B$2:$AH$2694,9,0)&lt;8,0))))</f>
        <v>10</v>
      </c>
      <c r="L86" s="12">
        <f ca="1">IF(VLOOKUP($C86,工时汇总!$B$2:$AH$2694,10,0)&gt;15,15,IF(VLOOKUP($C86,工时汇总!$B$2:$AH$2694,10,0)&gt;10,10,IF(VLOOKUP($C86,工时汇总!$B$2:$AH$2694,10,0)&gt;=8,5,IF(VLOOKUP($C86,工时汇总!$B$2:$AH$2694,10,0)&lt;8,0))))</f>
        <v>10</v>
      </c>
      <c r="M86" s="12">
        <f ca="1">IF(VLOOKUP($C86,工时汇总!$B$2:$AH$2694,11,0)&gt;15,15,IF(VLOOKUP($C86,工时汇总!$B$2:$AH$2694,11,0)&gt;10,10,IF(VLOOKUP($C86,工时汇总!$B$2:$AH$2694,11,0)&gt;=8,5,IF(VLOOKUP($C86,工时汇总!$B$2:$AH$2694,11,0)&lt;8,0))))</f>
        <v>10</v>
      </c>
      <c r="N86" s="12">
        <f ca="1">IF(VLOOKUP($C86,工时汇总!$B$2:$AH$2694,12,0)&gt;15,15,IF(VLOOKUP($C86,工时汇总!$B$2:$AH$2694,12,0)&gt;10,10,IF(VLOOKUP($C86,工时汇总!$B$2:$AH$2694,12,0)&gt;=8,5,IF(VLOOKUP($C86,工时汇总!$B$2:$AH$2694,12,0)&lt;8,0))))</f>
        <v>10</v>
      </c>
      <c r="O86" s="12">
        <f ca="1">IF(VLOOKUP($C86,工时汇总!$B$2:$AH$2694,13,0)&gt;15,15,IF(VLOOKUP($C86,工时汇总!$B$2:$AH$2694,13,0)&gt;10,10,IF(VLOOKUP($C86,工时汇总!$B$2:$AH$2694,13,0)&gt;=8,5,IF(VLOOKUP($C86,工时汇总!$B$2:$AH$2694,13,0)&lt;8,0))))</f>
        <v>10</v>
      </c>
      <c r="P86" s="12">
        <f ca="1">IF(VLOOKUP($C86,工时汇总!$B$2:$AH$2694,14,0)&gt;15,15,IF(VLOOKUP($C86,工时汇总!$B$2:$AH$2694,14,0)&gt;10,10,IF(VLOOKUP($C86,工时汇总!$B$2:$AH$2694,14,0)&gt;=8,5,IF(VLOOKUP($C86,工时汇总!$B$2:$AH$2694,14,0)&lt;8,0))))</f>
        <v>5</v>
      </c>
      <c r="Q86" s="12">
        <f ca="1">IF(VLOOKUP($C86,工时汇总!$B$2:$AH$2694,15,0)&gt;15,15,IF(VLOOKUP($C86,工时汇总!$B$2:$AH$2694,15,0)&gt;10,10,IF(VLOOKUP($C86,工时汇总!$B$2:$AH$2694,15,0)&gt;=8,5,IF(VLOOKUP($C86,工时汇总!$B$2:$AH$2694,15,0)&lt;8,0))))</f>
        <v>10</v>
      </c>
      <c r="R86" s="12">
        <f ca="1">IF(VLOOKUP($C86,工时汇总!$B$2:$AH$2694,16,0)&gt;15,15,IF(VLOOKUP($C86,工时汇总!$B$2:$AH$2694,16,0)&gt;10,10,IF(VLOOKUP($C86,工时汇总!$B$2:$AH$2694,16,0)&gt;=8,5,IF(VLOOKUP($C86,工时汇总!$B$2:$AH$2694,16,0)&lt;8,0))))</f>
        <v>10</v>
      </c>
      <c r="S86" s="12">
        <f ca="1">IF(VLOOKUP($C86,工时汇总!$B$2:$AH$2694,17,0)&gt;15,15,IF(VLOOKUP($C86,工时汇总!$B$2:$AH$2694,17,0)&gt;10,10,IF(VLOOKUP($C86,工时汇总!$B$2:$AH$2694,17,0)&gt;=8,5,IF(VLOOKUP($C86,工时汇总!$B$2:$AH$2694,17,0)&lt;8,0))))</f>
        <v>10</v>
      </c>
      <c r="T86" s="12">
        <f ca="1">IF(VLOOKUP($C86,工时汇总!$B$2:$AH$2694,18,0)&gt;15,15,IF(VLOOKUP($C86,工时汇总!$B$2:$AH$2694,18,0)&gt;10,10,IF(VLOOKUP($C86,工时汇总!$B$2:$AH$2694,18,0)&gt;=8,5,IF(VLOOKUP($C86,工时汇总!$B$2:$AH$2694,18,0)&lt;8,0))))</f>
        <v>10</v>
      </c>
      <c r="U86" s="12">
        <f ca="1">IF(VLOOKUP($C86,工时汇总!$B$2:$AH$2694,19,0)&gt;15,15,IF(VLOOKUP($C86,工时汇总!$B$2:$AH$2694,19,0)&gt;10,10,IF(VLOOKUP($C86,工时汇总!$B$2:$AH$2694,19,0)&gt;=8,5,IF(VLOOKUP($C86,工时汇总!$B$2:$AH$2694,19,0)&lt;8,0))))</f>
        <v>10</v>
      </c>
      <c r="V86" s="12">
        <f ca="1">IF(VLOOKUP($C86,工时汇总!$B$2:$AH$2694,20,0)&gt;15,15,IF(VLOOKUP($C86,工时汇总!$B$2:$AH$2694,20,0)&gt;10,10,IF(VLOOKUP($C86,工时汇总!$B$2:$AH$2694,20,0)&gt;=8,5,IF(VLOOKUP($C86,工时汇总!$B$2:$AH$2694,20,0)&lt;8,0))))</f>
        <v>10</v>
      </c>
      <c r="W86" s="12">
        <f ca="1">IF(VLOOKUP($C86,工时汇总!$B$2:$AH$2694,21,0)&gt;15,15,IF(VLOOKUP($C86,工时汇总!$B$2:$AH$2694,21,0)&gt;10,10,IF(VLOOKUP($C86,工时汇总!$B$2:$AH$2694,21,0)&gt;=8,5,IF(VLOOKUP($C86,工时汇总!$B$2:$AH$2694,21,0)&lt;8,0))))</f>
        <v>10</v>
      </c>
      <c r="X86" s="12">
        <f ca="1">IF(VLOOKUP($C86,工时汇总!$B$2:$AH$2694,22,0)&gt;15,15,IF(VLOOKUP($C86,工时汇总!$B$2:$AH$2694,22,0)&gt;10,10,IF(VLOOKUP($C86,工时汇总!$B$2:$AH$2694,22,0)&gt;=8,5,IF(VLOOKUP($C86,工时汇总!$B$2:$AH$2694,22,0)&lt;8,0))))</f>
        <v>10</v>
      </c>
      <c r="Y86" s="12">
        <f ca="1">IF(VLOOKUP($C86,工时汇总!$B$2:$AH$2694,23,0)&gt;15,15,IF(VLOOKUP($C86,工时汇总!$B$2:$AH$2694,23,0)&gt;10,10,IF(VLOOKUP($C86,工时汇总!$B$2:$AH$2694,23,0)&gt;=8,5,IF(VLOOKUP($C86,工时汇总!$B$2:$AH$2694,23,0)&lt;8,0))))</f>
        <v>10</v>
      </c>
      <c r="Z86" s="12">
        <f ca="1">IF(VLOOKUP($C86,工时汇总!$B$2:$AH$2694,24,0)&gt;15,15,IF(VLOOKUP($C86,工时汇总!$B$2:$AH$2694,24,0)&gt;10,10,IF(VLOOKUP($C86,工时汇总!$B$2:$AH$2694,24,0)&gt;=8,5,IF(VLOOKUP($C86,工时汇总!$B$2:$AH$2694,24,0)&lt;8,0))))</f>
        <v>10</v>
      </c>
      <c r="AA86" s="12">
        <f ca="1">IF(VLOOKUP($C86,工时汇总!$B$2:$AH$2694,25,0)&gt;15,15,IF(VLOOKUP($C86,工时汇总!$B$2:$AH$2694,25,0)&gt;10,10,IF(VLOOKUP($C86,工时汇总!$B$2:$AH$2694,25,0)&gt;=8,5,IF(VLOOKUP($C86,工时汇总!$B$2:$AH$2694,25,0)&lt;8,0))))</f>
        <v>10</v>
      </c>
      <c r="AB86" s="12">
        <f ca="1">IF(VLOOKUP($C86,工时汇总!$B$2:$AH$2694,26,0)&gt;15,15,IF(VLOOKUP($C86,工时汇总!$B$2:$AH$2694,26,0)&gt;10,10,IF(VLOOKUP($C86,工时汇总!$B$2:$AH$2694,26,0)&gt;=8,5,IF(VLOOKUP($C86,工时汇总!$B$2:$AH$2694,26,0)&lt;8,0))))</f>
        <v>10</v>
      </c>
      <c r="AC86" s="12">
        <f ca="1">IF(VLOOKUP($C86,工时汇总!$B$2:$AH$2694,27,0)&gt;15,15,IF(VLOOKUP($C86,工时汇总!$B$2:$AH$2694,27,0)&gt;10,10,IF(VLOOKUP($C86,工时汇总!$B$2:$AH$2694,27,0)&gt;=8,5,IF(VLOOKUP($C86,工时汇总!$B$2:$AH$2694,27,0)&lt;8,0))))</f>
        <v>10</v>
      </c>
      <c r="AD86" s="12">
        <f ca="1">IF(VLOOKUP($C86,工时汇总!$B$2:$AH$2694,28,0)&gt;15,15,IF(VLOOKUP($C86,工时汇总!$B$2:$AH$2694,28,0)&gt;10,10,IF(VLOOKUP($C86,工时汇总!$B$2:$AH$2694,28,0)&gt;=8,5,IF(VLOOKUP($C86,工时汇总!$B$2:$AH$2694,28,0)&lt;8,0))))</f>
        <v>0</v>
      </c>
      <c r="AE86" s="12">
        <f ca="1">IF(VLOOKUP($C86,工时汇总!$B$2:$AH$2694,29,0)&gt;15,15,IF(VLOOKUP($C86,工时汇总!$B$2:$AH$2694,29,0)&gt;10,10,IF(VLOOKUP($C86,工时汇总!$B$2:$AH$2694,29,0)&gt;=8,5,IF(VLOOKUP($C86,工时汇总!$B$2:$AH$2694,29,0)&lt;8,0))))</f>
        <v>10</v>
      </c>
      <c r="AF86" s="12">
        <f ca="1">IF(VLOOKUP($C86,工时汇总!$B$2:$AH$2694,30,0)&gt;15,15,IF(VLOOKUP($C86,工时汇总!$B$2:$AH$2694,30,0)&gt;10,10,IF(VLOOKUP($C86,工时汇总!$B$2:$AH$2694,30,0)&gt;=8,5,IF(VLOOKUP($C86,工时汇总!$B$2:$AH$2694,30,0)&lt;8,0))))</f>
        <v>10</v>
      </c>
      <c r="AG86" s="12">
        <f ca="1">IF(VLOOKUP($C86,工时汇总!$B$2:$AH$2694,31,0)&gt;15,15,IF(VLOOKUP($C86,工时汇总!$B$2:$AH$2694,31,0)&gt;10,10,IF(VLOOKUP($C86,工时汇总!$B$2:$AH$2694,31,0)&gt;=8,5,IF(VLOOKUP($C86,工时汇总!$B$2:$AH$2694,31,0)&lt;8,0))))</f>
        <v>10</v>
      </c>
      <c r="AH86" s="12">
        <f ca="1">IF(VLOOKUP($C86,工时汇总!$B$2:$AH$2694,32,0)&gt;15,15,IF(VLOOKUP($C86,工时汇总!$B$2:$AH$2694,32,0)&gt;10,10,IF(VLOOKUP($C86,工时汇总!$B$2:$AH$2694,32,0)&gt;=8,5,IF(VLOOKUP($C86,工时汇总!$B$2:$AH$2694,32,0)&lt;8,0))))</f>
        <v>10</v>
      </c>
      <c r="AI86" s="12">
        <f ca="1">IF(VLOOKUP($C86,工时汇总!$B$2:$AH$2694,33,0)&gt;15,15,IF(VLOOKUP($C86,工时汇总!$B$2:$AH$2694,33,0)&gt;10,10,IF(VLOOKUP($C86,工时汇总!$B$2:$AH$2694,33,0)&gt;=8,5,IF(VLOOKUP($C86,工时汇总!$B$2:$AH$2694,33,0)&lt;8,0))))</f>
        <v>0</v>
      </c>
    </row>
    <row r="87" customHeight="1" spans="1:35">
      <c r="A87" s="35" t="s">
        <v>577</v>
      </c>
      <c r="B87" s="15" t="s">
        <v>579</v>
      </c>
      <c r="C87" s="25" t="s">
        <v>580</v>
      </c>
      <c r="D87" s="43">
        <f ca="1" t="shared" si="16"/>
        <v>295</v>
      </c>
      <c r="E87" s="12">
        <f ca="1">IF(VLOOKUP($C87,工时汇总!$B$2:$AH$2694,3,0)&gt;15,15,IF(VLOOKUP($C87,工时汇总!$B$2:$AH$2694,3,0)&gt;10,10,IF(VLOOKUP($C87,工时汇总!$B$2:$AH$2694,3,0)&gt;=8,5,IF(VLOOKUP($C87,工时汇总!$B$2:$AH$2694,3,0)&lt;8,0))))</f>
        <v>10</v>
      </c>
      <c r="F87" s="12">
        <f ca="1">IF(VLOOKUP($C87,工时汇总!$B$2:$AH$2694,4,0)&gt;15,15,IF(VLOOKUP($C87,工时汇总!$B$2:$AH$2694,4,0)&gt;10,10,IF(VLOOKUP($C87,工时汇总!$B$2:$AH$2694,4,0)&gt;=8,5,IF(VLOOKUP($C87,工时汇总!$B$2:$AH$2694,4,0)&lt;8,0))))</f>
        <v>10</v>
      </c>
      <c r="G87" s="12">
        <f ca="1">IF(VLOOKUP($C87,工时汇总!$B$2:$AH$2694,5,0)&gt;15,15,IF(VLOOKUP($C87,工时汇总!$B$2:$AH$2694,5,0)&gt;10,10,IF(VLOOKUP($C87,工时汇总!$B$2:$AH$2694,5,0)&gt;=8,5,IF(VLOOKUP($C87,工时汇总!$B$2:$AH$2694,5,0)&lt;8,0))))</f>
        <v>10</v>
      </c>
      <c r="H87" s="12">
        <f ca="1">IF(VLOOKUP($C87,工时汇总!$B$2:$AH$2694,6,0)&gt;15,15,IF(VLOOKUP($C87,工时汇总!$B$2:$AH$2694,6,0)&gt;10,10,IF(VLOOKUP($C87,工时汇总!$B$2:$AH$2694,6,0)&gt;=8,5,IF(VLOOKUP($C87,工时汇总!$B$2:$AH$2694,6,0)&lt;8,0))))</f>
        <v>10</v>
      </c>
      <c r="I87" s="12">
        <f ca="1">IF(VLOOKUP($C87,工时汇总!$B$2:$AH$2694,7,0)&gt;15,15,IF(VLOOKUP($C87,工时汇总!$B$2:$AH$2694,7,0)&gt;10,10,IF(VLOOKUP($C87,工时汇总!$B$2:$AH$2694,7,0)&gt;=8,5,IF(VLOOKUP($C87,工时汇总!$B$2:$AH$2694,7,0)&lt;8,0))))</f>
        <v>10</v>
      </c>
      <c r="J87" s="12">
        <f ca="1">IF(VLOOKUP($C87,工时汇总!$B$2:$AH$2694,8,0)&gt;15,15,IF(VLOOKUP($C87,工时汇总!$B$2:$AH$2694,8,0)&gt;10,10,IF(VLOOKUP($C87,工时汇总!$B$2:$AH$2694,8,0)&gt;=8,5,IF(VLOOKUP($C87,工时汇总!$B$2:$AH$2694,8,0)&lt;8,0))))</f>
        <v>10</v>
      </c>
      <c r="K87" s="12">
        <f ca="1">IF(VLOOKUP($C87,工时汇总!$B$2:$AH$2694,9,0)&gt;15,15,IF(VLOOKUP($C87,工时汇总!$B$2:$AH$2694,9,0)&gt;10,10,IF(VLOOKUP($C87,工时汇总!$B$2:$AH$2694,9,0)&gt;=8,5,IF(VLOOKUP($C87,工时汇总!$B$2:$AH$2694,9,0)&lt;8,0))))</f>
        <v>10</v>
      </c>
      <c r="L87" s="12">
        <f ca="1">IF(VLOOKUP($C87,工时汇总!$B$2:$AH$2694,10,0)&gt;15,15,IF(VLOOKUP($C87,工时汇总!$B$2:$AH$2694,10,0)&gt;10,10,IF(VLOOKUP($C87,工时汇总!$B$2:$AH$2694,10,0)&gt;=8,5,IF(VLOOKUP($C87,工时汇总!$B$2:$AH$2694,10,0)&lt;8,0))))</f>
        <v>10</v>
      </c>
      <c r="M87" s="12">
        <f ca="1">IF(VLOOKUP($C87,工时汇总!$B$2:$AH$2694,11,0)&gt;15,15,IF(VLOOKUP($C87,工时汇总!$B$2:$AH$2694,11,0)&gt;10,10,IF(VLOOKUP($C87,工时汇总!$B$2:$AH$2694,11,0)&gt;=8,5,IF(VLOOKUP($C87,工时汇总!$B$2:$AH$2694,11,0)&lt;8,0))))</f>
        <v>10</v>
      </c>
      <c r="N87" s="12">
        <f ca="1">IF(VLOOKUP($C87,工时汇总!$B$2:$AH$2694,12,0)&gt;15,15,IF(VLOOKUP($C87,工时汇总!$B$2:$AH$2694,12,0)&gt;10,10,IF(VLOOKUP($C87,工时汇总!$B$2:$AH$2694,12,0)&gt;=8,5,IF(VLOOKUP($C87,工时汇总!$B$2:$AH$2694,12,0)&lt;8,0))))</f>
        <v>10</v>
      </c>
      <c r="O87" s="12">
        <f ca="1">IF(VLOOKUP($C87,工时汇总!$B$2:$AH$2694,13,0)&gt;15,15,IF(VLOOKUP($C87,工时汇总!$B$2:$AH$2694,13,0)&gt;10,10,IF(VLOOKUP($C87,工时汇总!$B$2:$AH$2694,13,0)&gt;=8,5,IF(VLOOKUP($C87,工时汇总!$B$2:$AH$2694,13,0)&lt;8,0))))</f>
        <v>10</v>
      </c>
      <c r="P87" s="12">
        <f ca="1">IF(VLOOKUP($C87,工时汇总!$B$2:$AH$2694,14,0)&gt;15,15,IF(VLOOKUP($C87,工时汇总!$B$2:$AH$2694,14,0)&gt;10,10,IF(VLOOKUP($C87,工时汇总!$B$2:$AH$2694,14,0)&gt;=8,5,IF(VLOOKUP($C87,工时汇总!$B$2:$AH$2694,14,0)&lt;8,0))))</f>
        <v>10</v>
      </c>
      <c r="Q87" s="12">
        <f ca="1">IF(VLOOKUP($C87,工时汇总!$B$2:$AH$2694,15,0)&gt;15,15,IF(VLOOKUP($C87,工时汇总!$B$2:$AH$2694,15,0)&gt;10,10,IF(VLOOKUP($C87,工时汇总!$B$2:$AH$2694,15,0)&gt;=8,5,IF(VLOOKUP($C87,工时汇总!$B$2:$AH$2694,15,0)&lt;8,0))))</f>
        <v>10</v>
      </c>
      <c r="R87" s="12">
        <f ca="1">IF(VLOOKUP($C87,工时汇总!$B$2:$AH$2694,16,0)&gt;15,15,IF(VLOOKUP($C87,工时汇总!$B$2:$AH$2694,16,0)&gt;10,10,IF(VLOOKUP($C87,工时汇总!$B$2:$AH$2694,16,0)&gt;=8,5,IF(VLOOKUP($C87,工时汇总!$B$2:$AH$2694,16,0)&lt;8,0))))</f>
        <v>10</v>
      </c>
      <c r="S87" s="12">
        <f ca="1">IF(VLOOKUP($C87,工时汇总!$B$2:$AH$2694,17,0)&gt;15,15,IF(VLOOKUP($C87,工时汇总!$B$2:$AH$2694,17,0)&gt;10,10,IF(VLOOKUP($C87,工时汇总!$B$2:$AH$2694,17,0)&gt;=8,5,IF(VLOOKUP($C87,工时汇总!$B$2:$AH$2694,17,0)&lt;8,0))))</f>
        <v>10</v>
      </c>
      <c r="T87" s="12">
        <f ca="1">IF(VLOOKUP($C87,工时汇总!$B$2:$AH$2694,18,0)&gt;15,15,IF(VLOOKUP($C87,工时汇总!$B$2:$AH$2694,18,0)&gt;10,10,IF(VLOOKUP($C87,工时汇总!$B$2:$AH$2694,18,0)&gt;=8,5,IF(VLOOKUP($C87,工时汇总!$B$2:$AH$2694,18,0)&lt;8,0))))</f>
        <v>10</v>
      </c>
      <c r="U87" s="12">
        <f ca="1">IF(VLOOKUP($C87,工时汇总!$B$2:$AH$2694,19,0)&gt;15,15,IF(VLOOKUP($C87,工时汇总!$B$2:$AH$2694,19,0)&gt;10,10,IF(VLOOKUP($C87,工时汇总!$B$2:$AH$2694,19,0)&gt;=8,5,IF(VLOOKUP($C87,工时汇总!$B$2:$AH$2694,19,0)&lt;8,0))))</f>
        <v>10</v>
      </c>
      <c r="V87" s="12">
        <f ca="1">IF(VLOOKUP($C87,工时汇总!$B$2:$AH$2694,20,0)&gt;15,15,IF(VLOOKUP($C87,工时汇总!$B$2:$AH$2694,20,0)&gt;10,10,IF(VLOOKUP($C87,工时汇总!$B$2:$AH$2694,20,0)&gt;=8,5,IF(VLOOKUP($C87,工时汇总!$B$2:$AH$2694,20,0)&lt;8,0))))</f>
        <v>10</v>
      </c>
      <c r="W87" s="12">
        <f ca="1">IF(VLOOKUP($C87,工时汇总!$B$2:$AH$2694,21,0)&gt;15,15,IF(VLOOKUP($C87,工时汇总!$B$2:$AH$2694,21,0)&gt;10,10,IF(VLOOKUP($C87,工时汇总!$B$2:$AH$2694,21,0)&gt;=8,5,IF(VLOOKUP($C87,工时汇总!$B$2:$AH$2694,21,0)&lt;8,0))))</f>
        <v>10</v>
      </c>
      <c r="X87" s="12">
        <f ca="1">IF(VLOOKUP($C87,工时汇总!$B$2:$AH$2694,22,0)&gt;15,15,IF(VLOOKUP($C87,工时汇总!$B$2:$AH$2694,22,0)&gt;10,10,IF(VLOOKUP($C87,工时汇总!$B$2:$AH$2694,22,0)&gt;=8,5,IF(VLOOKUP($C87,工时汇总!$B$2:$AH$2694,22,0)&lt;8,0))))</f>
        <v>10</v>
      </c>
      <c r="Y87" s="12">
        <f ca="1">IF(VLOOKUP($C87,工时汇总!$B$2:$AH$2694,23,0)&gt;15,15,IF(VLOOKUP($C87,工时汇总!$B$2:$AH$2694,23,0)&gt;10,10,IF(VLOOKUP($C87,工时汇总!$B$2:$AH$2694,23,0)&gt;=8,5,IF(VLOOKUP($C87,工时汇总!$B$2:$AH$2694,23,0)&lt;8,0))))</f>
        <v>10</v>
      </c>
      <c r="Z87" s="12">
        <f ca="1">IF(VLOOKUP($C87,工时汇总!$B$2:$AH$2694,24,0)&gt;15,15,IF(VLOOKUP($C87,工时汇总!$B$2:$AH$2694,24,0)&gt;10,10,IF(VLOOKUP($C87,工时汇总!$B$2:$AH$2694,24,0)&gt;=8,5,IF(VLOOKUP($C87,工时汇总!$B$2:$AH$2694,24,0)&lt;8,0))))</f>
        <v>10</v>
      </c>
      <c r="AA87" s="12">
        <f ca="1">IF(VLOOKUP($C87,工时汇总!$B$2:$AH$2694,25,0)&gt;15,15,IF(VLOOKUP($C87,工时汇总!$B$2:$AH$2694,25,0)&gt;10,10,IF(VLOOKUP($C87,工时汇总!$B$2:$AH$2694,25,0)&gt;=8,5,IF(VLOOKUP($C87,工时汇总!$B$2:$AH$2694,25,0)&lt;8,0))))</f>
        <v>10</v>
      </c>
      <c r="AB87" s="12">
        <f ca="1">IF(VLOOKUP($C87,工时汇总!$B$2:$AH$2694,26,0)&gt;15,15,IF(VLOOKUP($C87,工时汇总!$B$2:$AH$2694,26,0)&gt;10,10,IF(VLOOKUP($C87,工时汇总!$B$2:$AH$2694,26,0)&gt;=8,5,IF(VLOOKUP($C87,工时汇总!$B$2:$AH$2694,26,0)&lt;8,0))))</f>
        <v>10</v>
      </c>
      <c r="AC87" s="12">
        <f ca="1">IF(VLOOKUP($C87,工时汇总!$B$2:$AH$2694,27,0)&gt;15,15,IF(VLOOKUP($C87,工时汇总!$B$2:$AH$2694,27,0)&gt;10,10,IF(VLOOKUP($C87,工时汇总!$B$2:$AH$2694,27,0)&gt;=8,5,IF(VLOOKUP($C87,工时汇总!$B$2:$AH$2694,27,0)&lt;8,0))))</f>
        <v>10</v>
      </c>
      <c r="AD87" s="12">
        <f ca="1">IF(VLOOKUP($C87,工时汇总!$B$2:$AH$2694,28,0)&gt;15,15,IF(VLOOKUP($C87,工时汇总!$B$2:$AH$2694,28,0)&gt;10,10,IF(VLOOKUP($C87,工时汇总!$B$2:$AH$2694,28,0)&gt;=8,5,IF(VLOOKUP($C87,工时汇总!$B$2:$AH$2694,28,0)&lt;8,0))))</f>
        <v>5</v>
      </c>
      <c r="AE87" s="12">
        <f ca="1">IF(VLOOKUP($C87,工时汇总!$B$2:$AH$2694,29,0)&gt;15,15,IF(VLOOKUP($C87,工时汇总!$B$2:$AH$2694,29,0)&gt;10,10,IF(VLOOKUP($C87,工时汇总!$B$2:$AH$2694,29,0)&gt;=8,5,IF(VLOOKUP($C87,工时汇总!$B$2:$AH$2694,29,0)&lt;8,0))))</f>
        <v>10</v>
      </c>
      <c r="AF87" s="12">
        <f ca="1">IF(VLOOKUP($C87,工时汇总!$B$2:$AH$2694,30,0)&gt;15,15,IF(VLOOKUP($C87,工时汇总!$B$2:$AH$2694,30,0)&gt;10,10,IF(VLOOKUP($C87,工时汇总!$B$2:$AH$2694,30,0)&gt;=8,5,IF(VLOOKUP($C87,工时汇总!$B$2:$AH$2694,30,0)&lt;8,0))))</f>
        <v>10</v>
      </c>
      <c r="AG87" s="12">
        <f ca="1">IF(VLOOKUP($C87,工时汇总!$B$2:$AH$2694,31,0)&gt;15,15,IF(VLOOKUP($C87,工时汇总!$B$2:$AH$2694,31,0)&gt;10,10,IF(VLOOKUP($C87,工时汇总!$B$2:$AH$2694,31,0)&gt;=8,5,IF(VLOOKUP($C87,工时汇总!$B$2:$AH$2694,31,0)&lt;8,0))))</f>
        <v>10</v>
      </c>
      <c r="AH87" s="12">
        <f ca="1">IF(VLOOKUP($C87,工时汇总!$B$2:$AH$2694,32,0)&gt;15,15,IF(VLOOKUP($C87,工时汇总!$B$2:$AH$2694,32,0)&gt;10,10,IF(VLOOKUP($C87,工时汇总!$B$2:$AH$2694,32,0)&gt;=8,5,IF(VLOOKUP($C87,工时汇总!$B$2:$AH$2694,32,0)&lt;8,0))))</f>
        <v>10</v>
      </c>
      <c r="AI87" s="12">
        <f ca="1">IF(VLOOKUP($C87,工时汇总!$B$2:$AH$2694,33,0)&gt;15,15,IF(VLOOKUP($C87,工时汇总!$B$2:$AH$2694,33,0)&gt;10,10,IF(VLOOKUP($C87,工时汇总!$B$2:$AH$2694,33,0)&gt;=8,5,IF(VLOOKUP($C87,工时汇总!$B$2:$AH$2694,33,0)&lt;8,0))))</f>
        <v>0</v>
      </c>
    </row>
    <row r="88" customHeight="1" spans="1:35">
      <c r="A88" s="35" t="s">
        <v>577</v>
      </c>
      <c r="B88" s="15" t="s">
        <v>581</v>
      </c>
      <c r="C88" s="25" t="s">
        <v>582</v>
      </c>
      <c r="D88" s="43">
        <f ca="1" t="shared" si="16"/>
        <v>295</v>
      </c>
      <c r="E88" s="12">
        <f ca="1">IF(VLOOKUP($C88,工时汇总!$B$2:$AH$2694,3,0)&gt;15,15,IF(VLOOKUP($C88,工时汇总!$B$2:$AH$2694,3,0)&gt;10,10,IF(VLOOKUP($C88,工时汇总!$B$2:$AH$2694,3,0)&gt;=8,5,IF(VLOOKUP($C88,工时汇总!$B$2:$AH$2694,3,0)&lt;8,0))))</f>
        <v>10</v>
      </c>
      <c r="F88" s="12">
        <f ca="1">IF(VLOOKUP($C88,工时汇总!$B$2:$AH$2694,4,0)&gt;15,15,IF(VLOOKUP($C88,工时汇总!$B$2:$AH$2694,4,0)&gt;10,10,IF(VLOOKUP($C88,工时汇总!$B$2:$AH$2694,4,0)&gt;=8,5,IF(VLOOKUP($C88,工时汇总!$B$2:$AH$2694,4,0)&lt;8,0))))</f>
        <v>10</v>
      </c>
      <c r="G88" s="12">
        <f ca="1">IF(VLOOKUP($C88,工时汇总!$B$2:$AH$2694,5,0)&gt;15,15,IF(VLOOKUP($C88,工时汇总!$B$2:$AH$2694,5,0)&gt;10,10,IF(VLOOKUP($C88,工时汇总!$B$2:$AH$2694,5,0)&gt;=8,5,IF(VLOOKUP($C88,工时汇总!$B$2:$AH$2694,5,0)&lt;8,0))))</f>
        <v>10</v>
      </c>
      <c r="H88" s="12">
        <f ca="1">IF(VLOOKUP($C88,工时汇总!$B$2:$AH$2694,6,0)&gt;15,15,IF(VLOOKUP($C88,工时汇总!$B$2:$AH$2694,6,0)&gt;10,10,IF(VLOOKUP($C88,工时汇总!$B$2:$AH$2694,6,0)&gt;=8,5,IF(VLOOKUP($C88,工时汇总!$B$2:$AH$2694,6,0)&lt;8,0))))</f>
        <v>10</v>
      </c>
      <c r="I88" s="12">
        <f ca="1">IF(VLOOKUP($C88,工时汇总!$B$2:$AH$2694,7,0)&gt;15,15,IF(VLOOKUP($C88,工时汇总!$B$2:$AH$2694,7,0)&gt;10,10,IF(VLOOKUP($C88,工时汇总!$B$2:$AH$2694,7,0)&gt;=8,5,IF(VLOOKUP($C88,工时汇总!$B$2:$AH$2694,7,0)&lt;8,0))))</f>
        <v>10</v>
      </c>
      <c r="J88" s="12">
        <f ca="1">IF(VLOOKUP($C88,工时汇总!$B$2:$AH$2694,8,0)&gt;15,15,IF(VLOOKUP($C88,工时汇总!$B$2:$AH$2694,8,0)&gt;10,10,IF(VLOOKUP($C88,工时汇总!$B$2:$AH$2694,8,0)&gt;=8,5,IF(VLOOKUP($C88,工时汇总!$B$2:$AH$2694,8,0)&lt;8,0))))</f>
        <v>10</v>
      </c>
      <c r="K88" s="12">
        <f ca="1">IF(VLOOKUP($C88,工时汇总!$B$2:$AH$2694,9,0)&gt;15,15,IF(VLOOKUP($C88,工时汇总!$B$2:$AH$2694,9,0)&gt;10,10,IF(VLOOKUP($C88,工时汇总!$B$2:$AH$2694,9,0)&gt;=8,5,IF(VLOOKUP($C88,工时汇总!$B$2:$AH$2694,9,0)&lt;8,0))))</f>
        <v>10</v>
      </c>
      <c r="L88" s="12">
        <f ca="1">IF(VLOOKUP($C88,工时汇总!$B$2:$AH$2694,10,0)&gt;15,15,IF(VLOOKUP($C88,工时汇总!$B$2:$AH$2694,10,0)&gt;10,10,IF(VLOOKUP($C88,工时汇总!$B$2:$AH$2694,10,0)&gt;=8,5,IF(VLOOKUP($C88,工时汇总!$B$2:$AH$2694,10,0)&lt;8,0))))</f>
        <v>10</v>
      </c>
      <c r="M88" s="12">
        <f ca="1">IF(VLOOKUP($C88,工时汇总!$B$2:$AH$2694,11,0)&gt;15,15,IF(VLOOKUP($C88,工时汇总!$B$2:$AH$2694,11,0)&gt;10,10,IF(VLOOKUP($C88,工时汇总!$B$2:$AH$2694,11,0)&gt;=8,5,IF(VLOOKUP($C88,工时汇总!$B$2:$AH$2694,11,0)&lt;8,0))))</f>
        <v>10</v>
      </c>
      <c r="N88" s="12">
        <f ca="1">IF(VLOOKUP($C88,工时汇总!$B$2:$AH$2694,12,0)&gt;15,15,IF(VLOOKUP($C88,工时汇总!$B$2:$AH$2694,12,0)&gt;10,10,IF(VLOOKUP($C88,工时汇总!$B$2:$AH$2694,12,0)&gt;=8,5,IF(VLOOKUP($C88,工时汇总!$B$2:$AH$2694,12,0)&lt;8,0))))</f>
        <v>10</v>
      </c>
      <c r="O88" s="12">
        <f ca="1">IF(VLOOKUP($C88,工时汇总!$B$2:$AH$2694,13,0)&gt;15,15,IF(VLOOKUP($C88,工时汇总!$B$2:$AH$2694,13,0)&gt;10,10,IF(VLOOKUP($C88,工时汇总!$B$2:$AH$2694,13,0)&gt;=8,5,IF(VLOOKUP($C88,工时汇总!$B$2:$AH$2694,13,0)&lt;8,0))))</f>
        <v>10</v>
      </c>
      <c r="P88" s="12">
        <f ca="1">IF(VLOOKUP($C88,工时汇总!$B$2:$AH$2694,14,0)&gt;15,15,IF(VLOOKUP($C88,工时汇总!$B$2:$AH$2694,14,0)&gt;10,10,IF(VLOOKUP($C88,工时汇总!$B$2:$AH$2694,14,0)&gt;=8,5,IF(VLOOKUP($C88,工时汇总!$B$2:$AH$2694,14,0)&lt;8,0))))</f>
        <v>5</v>
      </c>
      <c r="Q88" s="12">
        <f ca="1">IF(VLOOKUP($C88,工时汇总!$B$2:$AH$2694,15,0)&gt;15,15,IF(VLOOKUP($C88,工时汇总!$B$2:$AH$2694,15,0)&gt;10,10,IF(VLOOKUP($C88,工时汇总!$B$2:$AH$2694,15,0)&gt;=8,5,IF(VLOOKUP($C88,工时汇总!$B$2:$AH$2694,15,0)&lt;8,0))))</f>
        <v>10</v>
      </c>
      <c r="R88" s="12">
        <f ca="1">IF(VLOOKUP($C88,工时汇总!$B$2:$AH$2694,16,0)&gt;15,15,IF(VLOOKUP($C88,工时汇总!$B$2:$AH$2694,16,0)&gt;10,10,IF(VLOOKUP($C88,工时汇总!$B$2:$AH$2694,16,0)&gt;=8,5,IF(VLOOKUP($C88,工时汇总!$B$2:$AH$2694,16,0)&lt;8,0))))</f>
        <v>10</v>
      </c>
      <c r="S88" s="12">
        <f ca="1">IF(VLOOKUP($C88,工时汇总!$B$2:$AH$2694,17,0)&gt;15,15,IF(VLOOKUP($C88,工时汇总!$B$2:$AH$2694,17,0)&gt;10,10,IF(VLOOKUP($C88,工时汇总!$B$2:$AH$2694,17,0)&gt;=8,5,IF(VLOOKUP($C88,工时汇总!$B$2:$AH$2694,17,0)&lt;8,0))))</f>
        <v>10</v>
      </c>
      <c r="T88" s="12">
        <f ca="1">IF(VLOOKUP($C88,工时汇总!$B$2:$AH$2694,18,0)&gt;15,15,IF(VLOOKUP($C88,工时汇总!$B$2:$AH$2694,18,0)&gt;10,10,IF(VLOOKUP($C88,工时汇总!$B$2:$AH$2694,18,0)&gt;=8,5,IF(VLOOKUP($C88,工时汇总!$B$2:$AH$2694,18,0)&lt;8,0))))</f>
        <v>10</v>
      </c>
      <c r="U88" s="12">
        <f ca="1">IF(VLOOKUP($C88,工时汇总!$B$2:$AH$2694,19,0)&gt;15,15,IF(VLOOKUP($C88,工时汇总!$B$2:$AH$2694,19,0)&gt;10,10,IF(VLOOKUP($C88,工时汇总!$B$2:$AH$2694,19,0)&gt;=8,5,IF(VLOOKUP($C88,工时汇总!$B$2:$AH$2694,19,0)&lt;8,0))))</f>
        <v>10</v>
      </c>
      <c r="V88" s="12">
        <f ca="1">IF(VLOOKUP($C88,工时汇总!$B$2:$AH$2694,20,0)&gt;15,15,IF(VLOOKUP($C88,工时汇总!$B$2:$AH$2694,20,0)&gt;10,10,IF(VLOOKUP($C88,工时汇总!$B$2:$AH$2694,20,0)&gt;=8,5,IF(VLOOKUP($C88,工时汇总!$B$2:$AH$2694,20,0)&lt;8,0))))</f>
        <v>10</v>
      </c>
      <c r="W88" s="12">
        <f ca="1">IF(VLOOKUP($C88,工时汇总!$B$2:$AH$2694,21,0)&gt;15,15,IF(VLOOKUP($C88,工时汇总!$B$2:$AH$2694,21,0)&gt;10,10,IF(VLOOKUP($C88,工时汇总!$B$2:$AH$2694,21,0)&gt;=8,5,IF(VLOOKUP($C88,工时汇总!$B$2:$AH$2694,21,0)&lt;8,0))))</f>
        <v>10</v>
      </c>
      <c r="X88" s="12">
        <f ca="1">IF(VLOOKUP($C88,工时汇总!$B$2:$AH$2694,22,0)&gt;15,15,IF(VLOOKUP($C88,工时汇总!$B$2:$AH$2694,22,0)&gt;10,10,IF(VLOOKUP($C88,工时汇总!$B$2:$AH$2694,22,0)&gt;=8,5,IF(VLOOKUP($C88,工时汇总!$B$2:$AH$2694,22,0)&lt;8,0))))</f>
        <v>10</v>
      </c>
      <c r="Y88" s="12">
        <f ca="1">IF(VLOOKUP($C88,工时汇总!$B$2:$AH$2694,23,0)&gt;15,15,IF(VLOOKUP($C88,工时汇总!$B$2:$AH$2694,23,0)&gt;10,10,IF(VLOOKUP($C88,工时汇总!$B$2:$AH$2694,23,0)&gt;=8,5,IF(VLOOKUP($C88,工时汇总!$B$2:$AH$2694,23,0)&lt;8,0))))</f>
        <v>10</v>
      </c>
      <c r="Z88" s="12">
        <f ca="1">IF(VLOOKUP($C88,工时汇总!$B$2:$AH$2694,24,0)&gt;15,15,IF(VLOOKUP($C88,工时汇总!$B$2:$AH$2694,24,0)&gt;10,10,IF(VLOOKUP($C88,工时汇总!$B$2:$AH$2694,24,0)&gt;=8,5,IF(VLOOKUP($C88,工时汇总!$B$2:$AH$2694,24,0)&lt;8,0))))</f>
        <v>10</v>
      </c>
      <c r="AA88" s="12">
        <f ca="1">IF(VLOOKUP($C88,工时汇总!$B$2:$AH$2694,25,0)&gt;15,15,IF(VLOOKUP($C88,工时汇总!$B$2:$AH$2694,25,0)&gt;10,10,IF(VLOOKUP($C88,工时汇总!$B$2:$AH$2694,25,0)&gt;=8,5,IF(VLOOKUP($C88,工时汇总!$B$2:$AH$2694,25,0)&lt;8,0))))</f>
        <v>10</v>
      </c>
      <c r="AB88" s="12">
        <f ca="1">IF(VLOOKUP($C88,工时汇总!$B$2:$AH$2694,26,0)&gt;15,15,IF(VLOOKUP($C88,工时汇总!$B$2:$AH$2694,26,0)&gt;10,10,IF(VLOOKUP($C88,工时汇总!$B$2:$AH$2694,26,0)&gt;=8,5,IF(VLOOKUP($C88,工时汇总!$B$2:$AH$2694,26,0)&lt;8,0))))</f>
        <v>10</v>
      </c>
      <c r="AC88" s="12">
        <f ca="1">IF(VLOOKUP($C88,工时汇总!$B$2:$AH$2694,27,0)&gt;15,15,IF(VLOOKUP($C88,工时汇总!$B$2:$AH$2694,27,0)&gt;10,10,IF(VLOOKUP($C88,工时汇总!$B$2:$AH$2694,27,0)&gt;=8,5,IF(VLOOKUP($C88,工时汇总!$B$2:$AH$2694,27,0)&lt;8,0))))</f>
        <v>10</v>
      </c>
      <c r="AD88" s="12">
        <f ca="1">IF(VLOOKUP($C88,工时汇总!$B$2:$AH$2694,28,0)&gt;15,15,IF(VLOOKUP($C88,工时汇总!$B$2:$AH$2694,28,0)&gt;10,10,IF(VLOOKUP($C88,工时汇总!$B$2:$AH$2694,28,0)&gt;=8,5,IF(VLOOKUP($C88,工时汇总!$B$2:$AH$2694,28,0)&lt;8,0))))</f>
        <v>10</v>
      </c>
      <c r="AE88" s="12">
        <f ca="1">IF(VLOOKUP($C88,工时汇总!$B$2:$AH$2694,29,0)&gt;15,15,IF(VLOOKUP($C88,工时汇总!$B$2:$AH$2694,29,0)&gt;10,10,IF(VLOOKUP($C88,工时汇总!$B$2:$AH$2694,29,0)&gt;=8,5,IF(VLOOKUP($C88,工时汇总!$B$2:$AH$2694,29,0)&lt;8,0))))</f>
        <v>10</v>
      </c>
      <c r="AF88" s="12">
        <f ca="1">IF(VLOOKUP($C88,工时汇总!$B$2:$AH$2694,30,0)&gt;15,15,IF(VLOOKUP($C88,工时汇总!$B$2:$AH$2694,30,0)&gt;10,10,IF(VLOOKUP($C88,工时汇总!$B$2:$AH$2694,30,0)&gt;=8,5,IF(VLOOKUP($C88,工时汇总!$B$2:$AH$2694,30,0)&lt;8,0))))</f>
        <v>10</v>
      </c>
      <c r="AG88" s="12">
        <f ca="1">IF(VLOOKUP($C88,工时汇总!$B$2:$AH$2694,31,0)&gt;15,15,IF(VLOOKUP($C88,工时汇总!$B$2:$AH$2694,31,0)&gt;10,10,IF(VLOOKUP($C88,工时汇总!$B$2:$AH$2694,31,0)&gt;=8,5,IF(VLOOKUP($C88,工时汇总!$B$2:$AH$2694,31,0)&lt;8,0))))</f>
        <v>10</v>
      </c>
      <c r="AH88" s="12">
        <f ca="1">IF(VLOOKUP($C88,工时汇总!$B$2:$AH$2694,32,0)&gt;15,15,IF(VLOOKUP($C88,工时汇总!$B$2:$AH$2694,32,0)&gt;10,10,IF(VLOOKUP($C88,工时汇总!$B$2:$AH$2694,32,0)&gt;=8,5,IF(VLOOKUP($C88,工时汇总!$B$2:$AH$2694,32,0)&lt;8,0))))</f>
        <v>10</v>
      </c>
      <c r="AI88" s="12">
        <f ca="1">IF(VLOOKUP($C88,工时汇总!$B$2:$AH$2694,33,0)&gt;15,15,IF(VLOOKUP($C88,工时汇总!$B$2:$AH$2694,33,0)&gt;10,10,IF(VLOOKUP($C88,工时汇总!$B$2:$AH$2694,33,0)&gt;=8,5,IF(VLOOKUP($C88,工时汇总!$B$2:$AH$2694,33,0)&lt;8,0))))</f>
        <v>0</v>
      </c>
    </row>
    <row r="89" customHeight="1" spans="1:35">
      <c r="A89" s="35" t="s">
        <v>577</v>
      </c>
      <c r="B89" s="15" t="s">
        <v>583</v>
      </c>
      <c r="C89" s="25" t="s">
        <v>235</v>
      </c>
      <c r="D89" s="43">
        <f ca="1" t="shared" si="16"/>
        <v>295</v>
      </c>
      <c r="E89" s="12">
        <f ca="1">IF(VLOOKUP($C89,工时汇总!$B$2:$AH$2694,3,0)&gt;15,15,IF(VLOOKUP($C89,工时汇总!$B$2:$AH$2694,3,0)&gt;10,10,IF(VLOOKUP($C89,工时汇总!$B$2:$AH$2694,3,0)&gt;=8,5,IF(VLOOKUP($C89,工时汇总!$B$2:$AH$2694,3,0)&lt;8,0))))</f>
        <v>10</v>
      </c>
      <c r="F89" s="12">
        <f ca="1">IF(VLOOKUP($C89,工时汇总!$B$2:$AH$2694,4,0)&gt;15,15,IF(VLOOKUP($C89,工时汇总!$B$2:$AH$2694,4,0)&gt;10,10,IF(VLOOKUP($C89,工时汇总!$B$2:$AH$2694,4,0)&gt;=8,5,IF(VLOOKUP($C89,工时汇总!$B$2:$AH$2694,4,0)&lt;8,0))))</f>
        <v>10</v>
      </c>
      <c r="G89" s="12">
        <f ca="1">IF(VLOOKUP($C89,工时汇总!$B$2:$AH$2694,5,0)&gt;15,15,IF(VLOOKUP($C89,工时汇总!$B$2:$AH$2694,5,0)&gt;10,10,IF(VLOOKUP($C89,工时汇总!$B$2:$AH$2694,5,0)&gt;=8,5,IF(VLOOKUP($C89,工时汇总!$B$2:$AH$2694,5,0)&lt;8,0))))</f>
        <v>10</v>
      </c>
      <c r="H89" s="12">
        <f ca="1">IF(VLOOKUP($C89,工时汇总!$B$2:$AH$2694,6,0)&gt;15,15,IF(VLOOKUP($C89,工时汇总!$B$2:$AH$2694,6,0)&gt;10,10,IF(VLOOKUP($C89,工时汇总!$B$2:$AH$2694,6,0)&gt;=8,5,IF(VLOOKUP($C89,工时汇总!$B$2:$AH$2694,6,0)&lt;8,0))))</f>
        <v>10</v>
      </c>
      <c r="I89" s="12">
        <f ca="1">IF(VLOOKUP($C89,工时汇总!$B$2:$AH$2694,7,0)&gt;15,15,IF(VLOOKUP($C89,工时汇总!$B$2:$AH$2694,7,0)&gt;10,10,IF(VLOOKUP($C89,工时汇总!$B$2:$AH$2694,7,0)&gt;=8,5,IF(VLOOKUP($C89,工时汇总!$B$2:$AH$2694,7,0)&lt;8,0))))</f>
        <v>10</v>
      </c>
      <c r="J89" s="12">
        <f ca="1">IF(VLOOKUP($C89,工时汇总!$B$2:$AH$2694,8,0)&gt;15,15,IF(VLOOKUP($C89,工时汇总!$B$2:$AH$2694,8,0)&gt;10,10,IF(VLOOKUP($C89,工时汇总!$B$2:$AH$2694,8,0)&gt;=8,5,IF(VLOOKUP($C89,工时汇总!$B$2:$AH$2694,8,0)&lt;8,0))))</f>
        <v>10</v>
      </c>
      <c r="K89" s="12">
        <f ca="1">IF(VLOOKUP($C89,工时汇总!$B$2:$AH$2694,9,0)&gt;15,15,IF(VLOOKUP($C89,工时汇总!$B$2:$AH$2694,9,0)&gt;10,10,IF(VLOOKUP($C89,工时汇总!$B$2:$AH$2694,9,0)&gt;=8,5,IF(VLOOKUP($C89,工时汇总!$B$2:$AH$2694,9,0)&lt;8,0))))</f>
        <v>10</v>
      </c>
      <c r="L89" s="12">
        <f ca="1">IF(VLOOKUP($C89,工时汇总!$B$2:$AH$2694,10,0)&gt;15,15,IF(VLOOKUP($C89,工时汇总!$B$2:$AH$2694,10,0)&gt;10,10,IF(VLOOKUP($C89,工时汇总!$B$2:$AH$2694,10,0)&gt;=8,5,IF(VLOOKUP($C89,工时汇总!$B$2:$AH$2694,10,0)&lt;8,0))))</f>
        <v>10</v>
      </c>
      <c r="M89" s="12">
        <f ca="1">IF(VLOOKUP($C89,工时汇总!$B$2:$AH$2694,11,0)&gt;15,15,IF(VLOOKUP($C89,工时汇总!$B$2:$AH$2694,11,0)&gt;10,10,IF(VLOOKUP($C89,工时汇总!$B$2:$AH$2694,11,0)&gt;=8,5,IF(VLOOKUP($C89,工时汇总!$B$2:$AH$2694,11,0)&lt;8,0))))</f>
        <v>10</v>
      </c>
      <c r="N89" s="12">
        <f ca="1">IF(VLOOKUP($C89,工时汇总!$B$2:$AH$2694,12,0)&gt;15,15,IF(VLOOKUP($C89,工时汇总!$B$2:$AH$2694,12,0)&gt;10,10,IF(VLOOKUP($C89,工时汇总!$B$2:$AH$2694,12,0)&gt;=8,5,IF(VLOOKUP($C89,工时汇总!$B$2:$AH$2694,12,0)&lt;8,0))))</f>
        <v>10</v>
      </c>
      <c r="O89" s="12">
        <f ca="1">IF(VLOOKUP($C89,工时汇总!$B$2:$AH$2694,13,0)&gt;15,15,IF(VLOOKUP($C89,工时汇总!$B$2:$AH$2694,13,0)&gt;10,10,IF(VLOOKUP($C89,工时汇总!$B$2:$AH$2694,13,0)&gt;=8,5,IF(VLOOKUP($C89,工时汇总!$B$2:$AH$2694,13,0)&lt;8,0))))</f>
        <v>10</v>
      </c>
      <c r="P89" s="12">
        <f ca="1">IF(VLOOKUP($C89,工时汇总!$B$2:$AH$2694,14,0)&gt;15,15,IF(VLOOKUP($C89,工时汇总!$B$2:$AH$2694,14,0)&gt;10,10,IF(VLOOKUP($C89,工时汇总!$B$2:$AH$2694,14,0)&gt;=8,5,IF(VLOOKUP($C89,工时汇总!$B$2:$AH$2694,14,0)&lt;8,0))))</f>
        <v>10</v>
      </c>
      <c r="Q89" s="12">
        <f ca="1">IF(VLOOKUP($C89,工时汇总!$B$2:$AH$2694,15,0)&gt;15,15,IF(VLOOKUP($C89,工时汇总!$B$2:$AH$2694,15,0)&gt;10,10,IF(VLOOKUP($C89,工时汇总!$B$2:$AH$2694,15,0)&gt;=8,5,IF(VLOOKUP($C89,工时汇总!$B$2:$AH$2694,15,0)&lt;8,0))))</f>
        <v>10</v>
      </c>
      <c r="R89" s="12">
        <f ca="1">IF(VLOOKUP($C89,工时汇总!$B$2:$AH$2694,16,0)&gt;15,15,IF(VLOOKUP($C89,工时汇总!$B$2:$AH$2694,16,0)&gt;10,10,IF(VLOOKUP($C89,工时汇总!$B$2:$AH$2694,16,0)&gt;=8,5,IF(VLOOKUP($C89,工时汇总!$B$2:$AH$2694,16,0)&lt;8,0))))</f>
        <v>10</v>
      </c>
      <c r="S89" s="12">
        <f ca="1">IF(VLOOKUP($C89,工时汇总!$B$2:$AH$2694,17,0)&gt;15,15,IF(VLOOKUP($C89,工时汇总!$B$2:$AH$2694,17,0)&gt;10,10,IF(VLOOKUP($C89,工时汇总!$B$2:$AH$2694,17,0)&gt;=8,5,IF(VLOOKUP($C89,工时汇总!$B$2:$AH$2694,17,0)&lt;8,0))))</f>
        <v>10</v>
      </c>
      <c r="T89" s="12">
        <f ca="1">IF(VLOOKUP($C89,工时汇总!$B$2:$AH$2694,18,0)&gt;15,15,IF(VLOOKUP($C89,工时汇总!$B$2:$AH$2694,18,0)&gt;10,10,IF(VLOOKUP($C89,工时汇总!$B$2:$AH$2694,18,0)&gt;=8,5,IF(VLOOKUP($C89,工时汇总!$B$2:$AH$2694,18,0)&lt;8,0))))</f>
        <v>10</v>
      </c>
      <c r="U89" s="12">
        <f ca="1">IF(VLOOKUP($C89,工时汇总!$B$2:$AH$2694,19,0)&gt;15,15,IF(VLOOKUP($C89,工时汇总!$B$2:$AH$2694,19,0)&gt;10,10,IF(VLOOKUP($C89,工时汇总!$B$2:$AH$2694,19,0)&gt;=8,5,IF(VLOOKUP($C89,工时汇总!$B$2:$AH$2694,19,0)&lt;8,0))))</f>
        <v>10</v>
      </c>
      <c r="V89" s="12">
        <f ca="1">IF(VLOOKUP($C89,工时汇总!$B$2:$AH$2694,20,0)&gt;15,15,IF(VLOOKUP($C89,工时汇总!$B$2:$AH$2694,20,0)&gt;10,10,IF(VLOOKUP($C89,工时汇总!$B$2:$AH$2694,20,0)&gt;=8,5,IF(VLOOKUP($C89,工时汇总!$B$2:$AH$2694,20,0)&lt;8,0))))</f>
        <v>10</v>
      </c>
      <c r="W89" s="12">
        <f ca="1">IF(VLOOKUP($C89,工时汇总!$B$2:$AH$2694,21,0)&gt;15,15,IF(VLOOKUP($C89,工时汇总!$B$2:$AH$2694,21,0)&gt;10,10,IF(VLOOKUP($C89,工时汇总!$B$2:$AH$2694,21,0)&gt;=8,5,IF(VLOOKUP($C89,工时汇总!$B$2:$AH$2694,21,0)&lt;8,0))))</f>
        <v>5</v>
      </c>
      <c r="X89" s="12">
        <f ca="1">IF(VLOOKUP($C89,工时汇总!$B$2:$AH$2694,22,0)&gt;15,15,IF(VLOOKUP($C89,工时汇总!$B$2:$AH$2694,22,0)&gt;10,10,IF(VLOOKUP($C89,工时汇总!$B$2:$AH$2694,22,0)&gt;=8,5,IF(VLOOKUP($C89,工时汇总!$B$2:$AH$2694,22,0)&lt;8,0))))</f>
        <v>10</v>
      </c>
      <c r="Y89" s="12">
        <f ca="1">IF(VLOOKUP($C89,工时汇总!$B$2:$AH$2694,23,0)&gt;15,15,IF(VLOOKUP($C89,工时汇总!$B$2:$AH$2694,23,0)&gt;10,10,IF(VLOOKUP($C89,工时汇总!$B$2:$AH$2694,23,0)&gt;=8,5,IF(VLOOKUP($C89,工时汇总!$B$2:$AH$2694,23,0)&lt;8,0))))</f>
        <v>10</v>
      </c>
      <c r="Z89" s="12">
        <f ca="1">IF(VLOOKUP($C89,工时汇总!$B$2:$AH$2694,24,0)&gt;15,15,IF(VLOOKUP($C89,工时汇总!$B$2:$AH$2694,24,0)&gt;10,10,IF(VLOOKUP($C89,工时汇总!$B$2:$AH$2694,24,0)&gt;=8,5,IF(VLOOKUP($C89,工时汇总!$B$2:$AH$2694,24,0)&lt;8,0))))</f>
        <v>10</v>
      </c>
      <c r="AA89" s="12">
        <f ca="1">IF(VLOOKUP($C89,工时汇总!$B$2:$AH$2694,25,0)&gt;15,15,IF(VLOOKUP($C89,工时汇总!$B$2:$AH$2694,25,0)&gt;10,10,IF(VLOOKUP($C89,工时汇总!$B$2:$AH$2694,25,0)&gt;=8,5,IF(VLOOKUP($C89,工时汇总!$B$2:$AH$2694,25,0)&lt;8,0))))</f>
        <v>10</v>
      </c>
      <c r="AB89" s="12">
        <f ca="1">IF(VLOOKUP($C89,工时汇总!$B$2:$AH$2694,26,0)&gt;15,15,IF(VLOOKUP($C89,工时汇总!$B$2:$AH$2694,26,0)&gt;10,10,IF(VLOOKUP($C89,工时汇总!$B$2:$AH$2694,26,0)&gt;=8,5,IF(VLOOKUP($C89,工时汇总!$B$2:$AH$2694,26,0)&lt;8,0))))</f>
        <v>10</v>
      </c>
      <c r="AC89" s="12">
        <f ca="1">IF(VLOOKUP($C89,工时汇总!$B$2:$AH$2694,27,0)&gt;15,15,IF(VLOOKUP($C89,工时汇总!$B$2:$AH$2694,27,0)&gt;10,10,IF(VLOOKUP($C89,工时汇总!$B$2:$AH$2694,27,0)&gt;=8,5,IF(VLOOKUP($C89,工时汇总!$B$2:$AH$2694,27,0)&lt;8,0))))</f>
        <v>10</v>
      </c>
      <c r="AD89" s="12">
        <f ca="1">IF(VLOOKUP($C89,工时汇总!$B$2:$AH$2694,28,0)&gt;15,15,IF(VLOOKUP($C89,工时汇总!$B$2:$AH$2694,28,0)&gt;10,10,IF(VLOOKUP($C89,工时汇总!$B$2:$AH$2694,28,0)&gt;=8,5,IF(VLOOKUP($C89,工时汇总!$B$2:$AH$2694,28,0)&lt;8,0))))</f>
        <v>10</v>
      </c>
      <c r="AE89" s="12">
        <f ca="1">IF(VLOOKUP($C89,工时汇总!$B$2:$AH$2694,29,0)&gt;15,15,IF(VLOOKUP($C89,工时汇总!$B$2:$AH$2694,29,0)&gt;10,10,IF(VLOOKUP($C89,工时汇总!$B$2:$AH$2694,29,0)&gt;=8,5,IF(VLOOKUP($C89,工时汇总!$B$2:$AH$2694,29,0)&lt;8,0))))</f>
        <v>10</v>
      </c>
      <c r="AF89" s="12">
        <f ca="1">IF(VLOOKUP($C89,工时汇总!$B$2:$AH$2694,30,0)&gt;15,15,IF(VLOOKUP($C89,工时汇总!$B$2:$AH$2694,30,0)&gt;10,10,IF(VLOOKUP($C89,工时汇总!$B$2:$AH$2694,30,0)&gt;=8,5,IF(VLOOKUP($C89,工时汇总!$B$2:$AH$2694,30,0)&lt;8,0))))</f>
        <v>10</v>
      </c>
      <c r="AG89" s="12">
        <f ca="1">IF(VLOOKUP($C89,工时汇总!$B$2:$AH$2694,31,0)&gt;15,15,IF(VLOOKUP($C89,工时汇总!$B$2:$AH$2694,31,0)&gt;10,10,IF(VLOOKUP($C89,工时汇总!$B$2:$AH$2694,31,0)&gt;=8,5,IF(VLOOKUP($C89,工时汇总!$B$2:$AH$2694,31,0)&lt;8,0))))</f>
        <v>10</v>
      </c>
      <c r="AH89" s="12">
        <f ca="1">IF(VLOOKUP($C89,工时汇总!$B$2:$AH$2694,32,0)&gt;15,15,IF(VLOOKUP($C89,工时汇总!$B$2:$AH$2694,32,0)&gt;10,10,IF(VLOOKUP($C89,工时汇总!$B$2:$AH$2694,32,0)&gt;=8,5,IF(VLOOKUP($C89,工时汇总!$B$2:$AH$2694,32,0)&lt;8,0))))</f>
        <v>10</v>
      </c>
      <c r="AI89" s="12">
        <f ca="1">IF(VLOOKUP($C89,工时汇总!$B$2:$AH$2694,33,0)&gt;15,15,IF(VLOOKUP($C89,工时汇总!$B$2:$AH$2694,33,0)&gt;10,10,IF(VLOOKUP($C89,工时汇总!$B$2:$AH$2694,33,0)&gt;=8,5,IF(VLOOKUP($C89,工时汇总!$B$2:$AH$2694,33,0)&lt;8,0))))</f>
        <v>0</v>
      </c>
    </row>
    <row r="90" customHeight="1" spans="1:35">
      <c r="A90" s="35" t="s">
        <v>577</v>
      </c>
      <c r="B90" s="15" t="s">
        <v>584</v>
      </c>
      <c r="C90" s="25" t="s">
        <v>237</v>
      </c>
      <c r="D90" s="43">
        <f ca="1" t="shared" si="16"/>
        <v>275</v>
      </c>
      <c r="E90" s="12">
        <f ca="1">IF(VLOOKUP($C90,工时汇总!$B$2:$AH$2694,3,0)&gt;15,15,IF(VLOOKUP($C90,工时汇总!$B$2:$AH$2694,3,0)&gt;10,10,IF(VLOOKUP($C90,工时汇总!$B$2:$AH$2694,3,0)&gt;=8,5,IF(VLOOKUP($C90,工时汇总!$B$2:$AH$2694,3,0)&lt;8,0))))</f>
        <v>10</v>
      </c>
      <c r="F90" s="12">
        <f ca="1">IF(VLOOKUP($C90,工时汇总!$B$2:$AH$2694,4,0)&gt;15,15,IF(VLOOKUP($C90,工时汇总!$B$2:$AH$2694,4,0)&gt;10,10,IF(VLOOKUP($C90,工时汇总!$B$2:$AH$2694,4,0)&gt;=8,5,IF(VLOOKUP($C90,工时汇总!$B$2:$AH$2694,4,0)&lt;8,0))))</f>
        <v>10</v>
      </c>
      <c r="G90" s="12">
        <f ca="1">IF(VLOOKUP($C90,工时汇总!$B$2:$AH$2694,5,0)&gt;15,15,IF(VLOOKUP($C90,工时汇总!$B$2:$AH$2694,5,0)&gt;10,10,IF(VLOOKUP($C90,工时汇总!$B$2:$AH$2694,5,0)&gt;=8,5,IF(VLOOKUP($C90,工时汇总!$B$2:$AH$2694,5,0)&lt;8,0))))</f>
        <v>10</v>
      </c>
      <c r="H90" s="12">
        <f ca="1">IF(VLOOKUP($C90,工时汇总!$B$2:$AH$2694,6,0)&gt;15,15,IF(VLOOKUP($C90,工时汇总!$B$2:$AH$2694,6,0)&gt;10,10,IF(VLOOKUP($C90,工时汇总!$B$2:$AH$2694,6,0)&gt;=8,5,IF(VLOOKUP($C90,工时汇总!$B$2:$AH$2694,6,0)&lt;8,0))))</f>
        <v>10</v>
      </c>
      <c r="I90" s="12">
        <f ca="1">IF(VLOOKUP($C90,工时汇总!$B$2:$AH$2694,7,0)&gt;15,15,IF(VLOOKUP($C90,工时汇总!$B$2:$AH$2694,7,0)&gt;10,10,IF(VLOOKUP($C90,工时汇总!$B$2:$AH$2694,7,0)&gt;=8,5,IF(VLOOKUP($C90,工时汇总!$B$2:$AH$2694,7,0)&lt;8,0))))</f>
        <v>5</v>
      </c>
      <c r="J90" s="12">
        <f ca="1">IF(VLOOKUP($C90,工时汇总!$B$2:$AH$2694,8,0)&gt;15,15,IF(VLOOKUP($C90,工时汇总!$B$2:$AH$2694,8,0)&gt;10,10,IF(VLOOKUP($C90,工时汇总!$B$2:$AH$2694,8,0)&gt;=8,5,IF(VLOOKUP($C90,工时汇总!$B$2:$AH$2694,8,0)&lt;8,0))))</f>
        <v>10</v>
      </c>
      <c r="K90" s="12">
        <f ca="1">IF(VLOOKUP($C90,工时汇总!$B$2:$AH$2694,9,0)&gt;15,15,IF(VLOOKUP($C90,工时汇总!$B$2:$AH$2694,9,0)&gt;10,10,IF(VLOOKUP($C90,工时汇总!$B$2:$AH$2694,9,0)&gt;=8,5,IF(VLOOKUP($C90,工时汇总!$B$2:$AH$2694,9,0)&lt;8,0))))</f>
        <v>10</v>
      </c>
      <c r="L90" s="12">
        <f ca="1">IF(VLOOKUP($C90,工时汇总!$B$2:$AH$2694,10,0)&gt;15,15,IF(VLOOKUP($C90,工时汇总!$B$2:$AH$2694,10,0)&gt;10,10,IF(VLOOKUP($C90,工时汇总!$B$2:$AH$2694,10,0)&gt;=8,5,IF(VLOOKUP($C90,工时汇总!$B$2:$AH$2694,10,0)&lt;8,0))))</f>
        <v>10</v>
      </c>
      <c r="M90" s="12">
        <f ca="1">IF(VLOOKUP($C90,工时汇总!$B$2:$AH$2694,11,0)&gt;15,15,IF(VLOOKUP($C90,工时汇总!$B$2:$AH$2694,11,0)&gt;10,10,IF(VLOOKUP($C90,工时汇总!$B$2:$AH$2694,11,0)&gt;=8,5,IF(VLOOKUP($C90,工时汇总!$B$2:$AH$2694,11,0)&lt;8,0))))</f>
        <v>10</v>
      </c>
      <c r="N90" s="12">
        <f ca="1">IF(VLOOKUP($C90,工时汇总!$B$2:$AH$2694,12,0)&gt;15,15,IF(VLOOKUP($C90,工时汇总!$B$2:$AH$2694,12,0)&gt;10,10,IF(VLOOKUP($C90,工时汇总!$B$2:$AH$2694,12,0)&gt;=8,5,IF(VLOOKUP($C90,工时汇总!$B$2:$AH$2694,12,0)&lt;8,0))))</f>
        <v>10</v>
      </c>
      <c r="O90" s="12">
        <f ca="1">IF(VLOOKUP($C90,工时汇总!$B$2:$AH$2694,13,0)&gt;15,15,IF(VLOOKUP($C90,工时汇总!$B$2:$AH$2694,13,0)&gt;10,10,IF(VLOOKUP($C90,工时汇总!$B$2:$AH$2694,13,0)&gt;=8,5,IF(VLOOKUP($C90,工时汇总!$B$2:$AH$2694,13,0)&lt;8,0))))</f>
        <v>10</v>
      </c>
      <c r="P90" s="12">
        <f ca="1">IF(VLOOKUP($C90,工时汇总!$B$2:$AH$2694,14,0)&gt;15,15,IF(VLOOKUP($C90,工时汇总!$B$2:$AH$2694,14,0)&gt;10,10,IF(VLOOKUP($C90,工时汇总!$B$2:$AH$2694,14,0)&gt;=8,5,IF(VLOOKUP($C90,工时汇总!$B$2:$AH$2694,14,0)&lt;8,0))))</f>
        <v>5</v>
      </c>
      <c r="Q90" s="12">
        <f ca="1">IF(VLOOKUP($C90,工时汇总!$B$2:$AH$2694,15,0)&gt;15,15,IF(VLOOKUP($C90,工时汇总!$B$2:$AH$2694,15,0)&gt;10,10,IF(VLOOKUP($C90,工时汇总!$B$2:$AH$2694,15,0)&gt;=8,5,IF(VLOOKUP($C90,工时汇总!$B$2:$AH$2694,15,0)&lt;8,0))))</f>
        <v>10</v>
      </c>
      <c r="R90" s="12">
        <f ca="1">IF(VLOOKUP($C90,工时汇总!$B$2:$AH$2694,16,0)&gt;15,15,IF(VLOOKUP($C90,工时汇总!$B$2:$AH$2694,16,0)&gt;10,10,IF(VLOOKUP($C90,工时汇总!$B$2:$AH$2694,16,0)&gt;=8,5,IF(VLOOKUP($C90,工时汇总!$B$2:$AH$2694,16,0)&lt;8,0))))</f>
        <v>10</v>
      </c>
      <c r="S90" s="12">
        <f ca="1">IF(VLOOKUP($C90,工时汇总!$B$2:$AH$2694,17,0)&gt;15,15,IF(VLOOKUP($C90,工时汇总!$B$2:$AH$2694,17,0)&gt;10,10,IF(VLOOKUP($C90,工时汇总!$B$2:$AH$2694,17,0)&gt;=8,5,IF(VLOOKUP($C90,工时汇总!$B$2:$AH$2694,17,0)&lt;8,0))))</f>
        <v>10</v>
      </c>
      <c r="T90" s="12">
        <f ca="1">IF(VLOOKUP($C90,工时汇总!$B$2:$AH$2694,18,0)&gt;15,15,IF(VLOOKUP($C90,工时汇总!$B$2:$AH$2694,18,0)&gt;10,10,IF(VLOOKUP($C90,工时汇总!$B$2:$AH$2694,18,0)&gt;=8,5,IF(VLOOKUP($C90,工时汇总!$B$2:$AH$2694,18,0)&lt;8,0))))</f>
        <v>10</v>
      </c>
      <c r="U90" s="12">
        <f ca="1">IF(VLOOKUP($C90,工时汇总!$B$2:$AH$2694,19,0)&gt;15,15,IF(VLOOKUP($C90,工时汇总!$B$2:$AH$2694,19,0)&gt;10,10,IF(VLOOKUP($C90,工时汇总!$B$2:$AH$2694,19,0)&gt;=8,5,IF(VLOOKUP($C90,工时汇总!$B$2:$AH$2694,19,0)&lt;8,0))))</f>
        <v>10</v>
      </c>
      <c r="V90" s="12">
        <f ca="1">IF(VLOOKUP($C90,工时汇总!$B$2:$AH$2694,20,0)&gt;15,15,IF(VLOOKUP($C90,工时汇总!$B$2:$AH$2694,20,0)&gt;10,10,IF(VLOOKUP($C90,工时汇总!$B$2:$AH$2694,20,0)&gt;=8,5,IF(VLOOKUP($C90,工时汇总!$B$2:$AH$2694,20,0)&lt;8,0))))</f>
        <v>10</v>
      </c>
      <c r="W90" s="12">
        <f ca="1">IF(VLOOKUP($C90,工时汇总!$B$2:$AH$2694,21,0)&gt;15,15,IF(VLOOKUP($C90,工时汇总!$B$2:$AH$2694,21,0)&gt;10,10,IF(VLOOKUP($C90,工时汇总!$B$2:$AH$2694,21,0)&gt;=8,5,IF(VLOOKUP($C90,工时汇总!$B$2:$AH$2694,21,0)&lt;8,0))))</f>
        <v>10</v>
      </c>
      <c r="X90" s="12">
        <f ca="1">IF(VLOOKUP($C90,工时汇总!$B$2:$AH$2694,22,0)&gt;15,15,IF(VLOOKUP($C90,工时汇总!$B$2:$AH$2694,22,0)&gt;10,10,IF(VLOOKUP($C90,工时汇总!$B$2:$AH$2694,22,0)&gt;=8,5,IF(VLOOKUP($C90,工时汇总!$B$2:$AH$2694,22,0)&lt;8,0))))</f>
        <v>10</v>
      </c>
      <c r="Y90" s="12">
        <f ca="1">IF(VLOOKUP($C90,工时汇总!$B$2:$AH$2694,23,0)&gt;15,15,IF(VLOOKUP($C90,工时汇总!$B$2:$AH$2694,23,0)&gt;10,10,IF(VLOOKUP($C90,工时汇总!$B$2:$AH$2694,23,0)&gt;=8,5,IF(VLOOKUP($C90,工时汇总!$B$2:$AH$2694,23,0)&lt;8,0))))</f>
        <v>10</v>
      </c>
      <c r="Z90" s="12">
        <f ca="1">IF(VLOOKUP($C90,工时汇总!$B$2:$AH$2694,24,0)&gt;15,15,IF(VLOOKUP($C90,工时汇总!$B$2:$AH$2694,24,0)&gt;10,10,IF(VLOOKUP($C90,工时汇总!$B$2:$AH$2694,24,0)&gt;=8,5,IF(VLOOKUP($C90,工时汇总!$B$2:$AH$2694,24,0)&lt;8,0))))</f>
        <v>10</v>
      </c>
      <c r="AA90" s="12">
        <f ca="1">IF(VLOOKUP($C90,工时汇总!$B$2:$AH$2694,25,0)&gt;15,15,IF(VLOOKUP($C90,工时汇总!$B$2:$AH$2694,25,0)&gt;10,10,IF(VLOOKUP($C90,工时汇总!$B$2:$AH$2694,25,0)&gt;=8,5,IF(VLOOKUP($C90,工时汇总!$B$2:$AH$2694,25,0)&lt;8,0))))</f>
        <v>10</v>
      </c>
      <c r="AB90" s="12">
        <f ca="1">IF(VLOOKUP($C90,工时汇总!$B$2:$AH$2694,26,0)&gt;15,15,IF(VLOOKUP($C90,工时汇总!$B$2:$AH$2694,26,0)&gt;10,10,IF(VLOOKUP($C90,工时汇总!$B$2:$AH$2694,26,0)&gt;=8,5,IF(VLOOKUP($C90,工时汇总!$B$2:$AH$2694,26,0)&lt;8,0))))</f>
        <v>5</v>
      </c>
      <c r="AC90" s="12">
        <f ca="1">IF(VLOOKUP($C90,工时汇总!$B$2:$AH$2694,27,0)&gt;15,15,IF(VLOOKUP($C90,工时汇总!$B$2:$AH$2694,27,0)&gt;10,10,IF(VLOOKUP($C90,工时汇总!$B$2:$AH$2694,27,0)&gt;=8,5,IF(VLOOKUP($C90,工时汇总!$B$2:$AH$2694,27,0)&lt;8,0))))</f>
        <v>10</v>
      </c>
      <c r="AD90" s="12">
        <f ca="1">IF(VLOOKUP($C90,工时汇总!$B$2:$AH$2694,28,0)&gt;15,15,IF(VLOOKUP($C90,工时汇总!$B$2:$AH$2694,28,0)&gt;10,10,IF(VLOOKUP($C90,工时汇总!$B$2:$AH$2694,28,0)&gt;=8,5,IF(VLOOKUP($C90,工时汇总!$B$2:$AH$2694,28,0)&lt;8,0))))</f>
        <v>0</v>
      </c>
      <c r="AE90" s="12">
        <f ca="1">IF(VLOOKUP($C90,工时汇总!$B$2:$AH$2694,29,0)&gt;15,15,IF(VLOOKUP($C90,工时汇总!$B$2:$AH$2694,29,0)&gt;10,10,IF(VLOOKUP($C90,工时汇总!$B$2:$AH$2694,29,0)&gt;=8,5,IF(VLOOKUP($C90,工时汇总!$B$2:$AH$2694,29,0)&lt;8,0))))</f>
        <v>10</v>
      </c>
      <c r="AF90" s="12">
        <f ca="1">IF(VLOOKUP($C90,工时汇总!$B$2:$AH$2694,30,0)&gt;15,15,IF(VLOOKUP($C90,工时汇总!$B$2:$AH$2694,30,0)&gt;10,10,IF(VLOOKUP($C90,工时汇总!$B$2:$AH$2694,30,0)&gt;=8,5,IF(VLOOKUP($C90,工时汇总!$B$2:$AH$2694,30,0)&lt;8,0))))</f>
        <v>10</v>
      </c>
      <c r="AG90" s="12">
        <f ca="1">IF(VLOOKUP($C90,工时汇总!$B$2:$AH$2694,31,0)&gt;15,15,IF(VLOOKUP($C90,工时汇总!$B$2:$AH$2694,31,0)&gt;10,10,IF(VLOOKUP($C90,工时汇总!$B$2:$AH$2694,31,0)&gt;=8,5,IF(VLOOKUP($C90,工时汇总!$B$2:$AH$2694,31,0)&lt;8,0))))</f>
        <v>10</v>
      </c>
      <c r="AH90" s="12">
        <f ca="1">IF(VLOOKUP($C90,工时汇总!$B$2:$AH$2694,32,0)&gt;15,15,IF(VLOOKUP($C90,工时汇总!$B$2:$AH$2694,32,0)&gt;10,10,IF(VLOOKUP($C90,工时汇总!$B$2:$AH$2694,32,0)&gt;=8,5,IF(VLOOKUP($C90,工时汇总!$B$2:$AH$2694,32,0)&lt;8,0))))</f>
        <v>10</v>
      </c>
      <c r="AI90" s="12">
        <f ca="1">IF(VLOOKUP($C90,工时汇总!$B$2:$AH$2694,33,0)&gt;15,15,IF(VLOOKUP($C90,工时汇总!$B$2:$AH$2694,33,0)&gt;10,10,IF(VLOOKUP($C90,工时汇总!$B$2:$AH$2694,33,0)&gt;=8,5,IF(VLOOKUP($C90,工时汇总!$B$2:$AH$2694,33,0)&lt;8,0))))</f>
        <v>0</v>
      </c>
    </row>
    <row r="91" customHeight="1" spans="1:35">
      <c r="A91" s="35" t="s">
        <v>577</v>
      </c>
      <c r="B91" s="15" t="s">
        <v>585</v>
      </c>
      <c r="C91" s="25" t="s">
        <v>239</v>
      </c>
      <c r="D91" s="43">
        <f ca="1" t="shared" si="16"/>
        <v>280</v>
      </c>
      <c r="E91" s="12">
        <f ca="1">IF(VLOOKUP($C91,工时汇总!$B$2:$AH$2694,3,0)&gt;15,15,IF(VLOOKUP($C91,工时汇总!$B$2:$AH$2694,3,0)&gt;10,10,IF(VLOOKUP($C91,工时汇总!$B$2:$AH$2694,3,0)&gt;=8,5,IF(VLOOKUP($C91,工时汇总!$B$2:$AH$2694,3,0)&lt;8,0))))</f>
        <v>10</v>
      </c>
      <c r="F91" s="12">
        <f ca="1">IF(VLOOKUP($C91,工时汇总!$B$2:$AH$2694,4,0)&gt;15,15,IF(VLOOKUP($C91,工时汇总!$B$2:$AH$2694,4,0)&gt;10,10,IF(VLOOKUP($C91,工时汇总!$B$2:$AH$2694,4,0)&gt;=8,5,IF(VLOOKUP($C91,工时汇总!$B$2:$AH$2694,4,0)&lt;8,0))))</f>
        <v>10</v>
      </c>
      <c r="G91" s="12">
        <f ca="1">IF(VLOOKUP($C91,工时汇总!$B$2:$AH$2694,5,0)&gt;15,15,IF(VLOOKUP($C91,工时汇总!$B$2:$AH$2694,5,0)&gt;10,10,IF(VLOOKUP($C91,工时汇总!$B$2:$AH$2694,5,0)&gt;=8,5,IF(VLOOKUP($C91,工时汇总!$B$2:$AH$2694,5,0)&lt;8,0))))</f>
        <v>10</v>
      </c>
      <c r="H91" s="12">
        <f ca="1">IF(VLOOKUP($C91,工时汇总!$B$2:$AH$2694,6,0)&gt;15,15,IF(VLOOKUP($C91,工时汇总!$B$2:$AH$2694,6,0)&gt;10,10,IF(VLOOKUP($C91,工时汇总!$B$2:$AH$2694,6,0)&gt;=8,5,IF(VLOOKUP($C91,工时汇总!$B$2:$AH$2694,6,0)&lt;8,0))))</f>
        <v>10</v>
      </c>
      <c r="I91" s="12">
        <f ca="1">IF(VLOOKUP($C91,工时汇总!$B$2:$AH$2694,7,0)&gt;15,15,IF(VLOOKUP($C91,工时汇总!$B$2:$AH$2694,7,0)&gt;10,10,IF(VLOOKUP($C91,工时汇总!$B$2:$AH$2694,7,0)&gt;=8,5,IF(VLOOKUP($C91,工时汇总!$B$2:$AH$2694,7,0)&lt;8,0))))</f>
        <v>5</v>
      </c>
      <c r="J91" s="12">
        <f ca="1">IF(VLOOKUP($C91,工时汇总!$B$2:$AH$2694,8,0)&gt;15,15,IF(VLOOKUP($C91,工时汇总!$B$2:$AH$2694,8,0)&gt;10,10,IF(VLOOKUP($C91,工时汇总!$B$2:$AH$2694,8,0)&gt;=8,5,IF(VLOOKUP($C91,工时汇总!$B$2:$AH$2694,8,0)&lt;8,0))))</f>
        <v>10</v>
      </c>
      <c r="K91" s="12">
        <f ca="1">IF(VLOOKUP($C91,工时汇总!$B$2:$AH$2694,9,0)&gt;15,15,IF(VLOOKUP($C91,工时汇总!$B$2:$AH$2694,9,0)&gt;10,10,IF(VLOOKUP($C91,工时汇总!$B$2:$AH$2694,9,0)&gt;=8,5,IF(VLOOKUP($C91,工时汇总!$B$2:$AH$2694,9,0)&lt;8,0))))</f>
        <v>10</v>
      </c>
      <c r="L91" s="12">
        <f ca="1">IF(VLOOKUP($C91,工时汇总!$B$2:$AH$2694,10,0)&gt;15,15,IF(VLOOKUP($C91,工时汇总!$B$2:$AH$2694,10,0)&gt;10,10,IF(VLOOKUP($C91,工时汇总!$B$2:$AH$2694,10,0)&gt;=8,5,IF(VLOOKUP($C91,工时汇总!$B$2:$AH$2694,10,0)&lt;8,0))))</f>
        <v>10</v>
      </c>
      <c r="M91" s="12">
        <f ca="1">IF(VLOOKUP($C91,工时汇总!$B$2:$AH$2694,11,0)&gt;15,15,IF(VLOOKUP($C91,工时汇总!$B$2:$AH$2694,11,0)&gt;10,10,IF(VLOOKUP($C91,工时汇总!$B$2:$AH$2694,11,0)&gt;=8,5,IF(VLOOKUP($C91,工时汇总!$B$2:$AH$2694,11,0)&lt;8,0))))</f>
        <v>10</v>
      </c>
      <c r="N91" s="12">
        <f ca="1">IF(VLOOKUP($C91,工时汇总!$B$2:$AH$2694,12,0)&gt;15,15,IF(VLOOKUP($C91,工时汇总!$B$2:$AH$2694,12,0)&gt;10,10,IF(VLOOKUP($C91,工时汇总!$B$2:$AH$2694,12,0)&gt;=8,5,IF(VLOOKUP($C91,工时汇总!$B$2:$AH$2694,12,0)&lt;8,0))))</f>
        <v>10</v>
      </c>
      <c r="O91" s="12">
        <f ca="1">IF(VLOOKUP($C91,工时汇总!$B$2:$AH$2694,13,0)&gt;15,15,IF(VLOOKUP($C91,工时汇总!$B$2:$AH$2694,13,0)&gt;10,10,IF(VLOOKUP($C91,工时汇总!$B$2:$AH$2694,13,0)&gt;=8,5,IF(VLOOKUP($C91,工时汇总!$B$2:$AH$2694,13,0)&lt;8,0))))</f>
        <v>10</v>
      </c>
      <c r="P91" s="12">
        <f ca="1">IF(VLOOKUP($C91,工时汇总!$B$2:$AH$2694,14,0)&gt;15,15,IF(VLOOKUP($C91,工时汇总!$B$2:$AH$2694,14,0)&gt;10,10,IF(VLOOKUP($C91,工时汇总!$B$2:$AH$2694,14,0)&gt;=8,5,IF(VLOOKUP($C91,工时汇总!$B$2:$AH$2694,14,0)&lt;8,0))))</f>
        <v>5</v>
      </c>
      <c r="Q91" s="12">
        <f ca="1">IF(VLOOKUP($C91,工时汇总!$B$2:$AH$2694,15,0)&gt;15,15,IF(VLOOKUP($C91,工时汇总!$B$2:$AH$2694,15,0)&gt;10,10,IF(VLOOKUP($C91,工时汇总!$B$2:$AH$2694,15,0)&gt;=8,5,IF(VLOOKUP($C91,工时汇总!$B$2:$AH$2694,15,0)&lt;8,0))))</f>
        <v>10</v>
      </c>
      <c r="R91" s="12">
        <f ca="1">IF(VLOOKUP($C91,工时汇总!$B$2:$AH$2694,16,0)&gt;15,15,IF(VLOOKUP($C91,工时汇总!$B$2:$AH$2694,16,0)&gt;10,10,IF(VLOOKUP($C91,工时汇总!$B$2:$AH$2694,16,0)&gt;=8,5,IF(VLOOKUP($C91,工时汇总!$B$2:$AH$2694,16,0)&lt;8,0))))</f>
        <v>10</v>
      </c>
      <c r="S91" s="12">
        <f ca="1">IF(VLOOKUP($C91,工时汇总!$B$2:$AH$2694,17,0)&gt;15,15,IF(VLOOKUP($C91,工时汇总!$B$2:$AH$2694,17,0)&gt;10,10,IF(VLOOKUP($C91,工时汇总!$B$2:$AH$2694,17,0)&gt;=8,5,IF(VLOOKUP($C91,工时汇总!$B$2:$AH$2694,17,0)&lt;8,0))))</f>
        <v>10</v>
      </c>
      <c r="T91" s="12">
        <f ca="1">IF(VLOOKUP($C91,工时汇总!$B$2:$AH$2694,18,0)&gt;15,15,IF(VLOOKUP($C91,工时汇总!$B$2:$AH$2694,18,0)&gt;10,10,IF(VLOOKUP($C91,工时汇总!$B$2:$AH$2694,18,0)&gt;=8,5,IF(VLOOKUP($C91,工时汇总!$B$2:$AH$2694,18,0)&lt;8,0))))</f>
        <v>10</v>
      </c>
      <c r="U91" s="12">
        <f ca="1">IF(VLOOKUP($C91,工时汇总!$B$2:$AH$2694,19,0)&gt;15,15,IF(VLOOKUP($C91,工时汇总!$B$2:$AH$2694,19,0)&gt;10,10,IF(VLOOKUP($C91,工时汇总!$B$2:$AH$2694,19,0)&gt;=8,5,IF(VLOOKUP($C91,工时汇总!$B$2:$AH$2694,19,0)&lt;8,0))))</f>
        <v>10</v>
      </c>
      <c r="V91" s="12">
        <f ca="1">IF(VLOOKUP($C91,工时汇总!$B$2:$AH$2694,20,0)&gt;15,15,IF(VLOOKUP($C91,工时汇总!$B$2:$AH$2694,20,0)&gt;10,10,IF(VLOOKUP($C91,工时汇总!$B$2:$AH$2694,20,0)&gt;=8,5,IF(VLOOKUP($C91,工时汇总!$B$2:$AH$2694,20,0)&lt;8,0))))</f>
        <v>10</v>
      </c>
      <c r="W91" s="12">
        <f ca="1">IF(VLOOKUP($C91,工时汇总!$B$2:$AH$2694,21,0)&gt;15,15,IF(VLOOKUP($C91,工时汇总!$B$2:$AH$2694,21,0)&gt;10,10,IF(VLOOKUP($C91,工时汇总!$B$2:$AH$2694,21,0)&gt;=8,5,IF(VLOOKUP($C91,工时汇总!$B$2:$AH$2694,21,0)&lt;8,0))))</f>
        <v>10</v>
      </c>
      <c r="X91" s="12">
        <f ca="1">IF(VLOOKUP($C91,工时汇总!$B$2:$AH$2694,22,0)&gt;15,15,IF(VLOOKUP($C91,工时汇总!$B$2:$AH$2694,22,0)&gt;10,10,IF(VLOOKUP($C91,工时汇总!$B$2:$AH$2694,22,0)&gt;=8,5,IF(VLOOKUP($C91,工时汇总!$B$2:$AH$2694,22,0)&lt;8,0))))</f>
        <v>10</v>
      </c>
      <c r="Y91" s="12">
        <f ca="1">IF(VLOOKUP($C91,工时汇总!$B$2:$AH$2694,23,0)&gt;15,15,IF(VLOOKUP($C91,工时汇总!$B$2:$AH$2694,23,0)&gt;10,10,IF(VLOOKUP($C91,工时汇总!$B$2:$AH$2694,23,0)&gt;=8,5,IF(VLOOKUP($C91,工时汇总!$B$2:$AH$2694,23,0)&lt;8,0))))</f>
        <v>10</v>
      </c>
      <c r="Z91" s="12">
        <f ca="1">IF(VLOOKUP($C91,工时汇总!$B$2:$AH$2694,24,0)&gt;15,15,IF(VLOOKUP($C91,工时汇总!$B$2:$AH$2694,24,0)&gt;10,10,IF(VLOOKUP($C91,工时汇总!$B$2:$AH$2694,24,0)&gt;=8,5,IF(VLOOKUP($C91,工时汇总!$B$2:$AH$2694,24,0)&lt;8,0))))</f>
        <v>10</v>
      </c>
      <c r="AA91" s="12">
        <f ca="1">IF(VLOOKUP($C91,工时汇总!$B$2:$AH$2694,25,0)&gt;15,15,IF(VLOOKUP($C91,工时汇总!$B$2:$AH$2694,25,0)&gt;10,10,IF(VLOOKUP($C91,工时汇总!$B$2:$AH$2694,25,0)&gt;=8,5,IF(VLOOKUP($C91,工时汇总!$B$2:$AH$2694,25,0)&lt;8,0))))</f>
        <v>10</v>
      </c>
      <c r="AB91" s="12">
        <f ca="1">IF(VLOOKUP($C91,工时汇总!$B$2:$AH$2694,26,0)&gt;15,15,IF(VLOOKUP($C91,工时汇总!$B$2:$AH$2694,26,0)&gt;10,10,IF(VLOOKUP($C91,工时汇总!$B$2:$AH$2694,26,0)&gt;=8,5,IF(VLOOKUP($C91,工时汇总!$B$2:$AH$2694,26,0)&lt;8,0))))</f>
        <v>10</v>
      </c>
      <c r="AC91" s="12">
        <f ca="1">IF(VLOOKUP($C91,工时汇总!$B$2:$AH$2694,27,0)&gt;15,15,IF(VLOOKUP($C91,工时汇总!$B$2:$AH$2694,27,0)&gt;10,10,IF(VLOOKUP($C91,工时汇总!$B$2:$AH$2694,27,0)&gt;=8,5,IF(VLOOKUP($C91,工时汇总!$B$2:$AH$2694,27,0)&lt;8,0))))</f>
        <v>10</v>
      </c>
      <c r="AD91" s="12">
        <f ca="1">IF(VLOOKUP($C91,工时汇总!$B$2:$AH$2694,28,0)&gt;15,15,IF(VLOOKUP($C91,工时汇总!$B$2:$AH$2694,28,0)&gt;10,10,IF(VLOOKUP($C91,工时汇总!$B$2:$AH$2694,28,0)&gt;=8,5,IF(VLOOKUP($C91,工时汇总!$B$2:$AH$2694,28,0)&lt;8,0))))</f>
        <v>0</v>
      </c>
      <c r="AE91" s="12">
        <f ca="1">IF(VLOOKUP($C91,工时汇总!$B$2:$AH$2694,29,0)&gt;15,15,IF(VLOOKUP($C91,工时汇总!$B$2:$AH$2694,29,0)&gt;10,10,IF(VLOOKUP($C91,工时汇总!$B$2:$AH$2694,29,0)&gt;=8,5,IF(VLOOKUP($C91,工时汇总!$B$2:$AH$2694,29,0)&lt;8,0))))</f>
        <v>10</v>
      </c>
      <c r="AF91" s="12">
        <f ca="1">IF(VLOOKUP($C91,工时汇总!$B$2:$AH$2694,30,0)&gt;15,15,IF(VLOOKUP($C91,工时汇总!$B$2:$AH$2694,30,0)&gt;10,10,IF(VLOOKUP($C91,工时汇总!$B$2:$AH$2694,30,0)&gt;=8,5,IF(VLOOKUP($C91,工时汇总!$B$2:$AH$2694,30,0)&lt;8,0))))</f>
        <v>10</v>
      </c>
      <c r="AG91" s="12">
        <f ca="1">IF(VLOOKUP($C91,工时汇总!$B$2:$AH$2694,31,0)&gt;15,15,IF(VLOOKUP($C91,工时汇总!$B$2:$AH$2694,31,0)&gt;10,10,IF(VLOOKUP($C91,工时汇总!$B$2:$AH$2694,31,0)&gt;=8,5,IF(VLOOKUP($C91,工时汇总!$B$2:$AH$2694,31,0)&lt;8,0))))</f>
        <v>10</v>
      </c>
      <c r="AH91" s="12">
        <f ca="1">IF(VLOOKUP($C91,工时汇总!$B$2:$AH$2694,32,0)&gt;15,15,IF(VLOOKUP($C91,工时汇总!$B$2:$AH$2694,32,0)&gt;10,10,IF(VLOOKUP($C91,工时汇总!$B$2:$AH$2694,32,0)&gt;=8,5,IF(VLOOKUP($C91,工时汇总!$B$2:$AH$2694,32,0)&lt;8,0))))</f>
        <v>10</v>
      </c>
      <c r="AI91" s="12">
        <f ca="1">IF(VLOOKUP($C91,工时汇总!$B$2:$AH$2694,33,0)&gt;15,15,IF(VLOOKUP($C91,工时汇总!$B$2:$AH$2694,33,0)&gt;10,10,IF(VLOOKUP($C91,工时汇总!$B$2:$AH$2694,33,0)&gt;=8,5,IF(VLOOKUP($C91,工时汇总!$B$2:$AH$2694,33,0)&lt;8,0))))</f>
        <v>0</v>
      </c>
    </row>
    <row r="92" customHeight="1" spans="1:35">
      <c r="A92" s="35" t="s">
        <v>577</v>
      </c>
      <c r="B92" s="15" t="s">
        <v>586</v>
      </c>
      <c r="C92" s="25" t="s">
        <v>241</v>
      </c>
      <c r="D92" s="43">
        <f ca="1" t="shared" si="16"/>
        <v>290</v>
      </c>
      <c r="E92" s="12">
        <f ca="1">IF(VLOOKUP($C92,工时汇总!$B$2:$AH$2694,3,0)&gt;15,15,IF(VLOOKUP($C92,工时汇总!$B$2:$AH$2694,3,0)&gt;10,10,IF(VLOOKUP($C92,工时汇总!$B$2:$AH$2694,3,0)&gt;=8,5,IF(VLOOKUP($C92,工时汇总!$B$2:$AH$2694,3,0)&lt;8,0))))</f>
        <v>10</v>
      </c>
      <c r="F92" s="12">
        <f ca="1">IF(VLOOKUP($C92,工时汇总!$B$2:$AH$2694,4,0)&gt;15,15,IF(VLOOKUP($C92,工时汇总!$B$2:$AH$2694,4,0)&gt;10,10,IF(VLOOKUP($C92,工时汇总!$B$2:$AH$2694,4,0)&gt;=8,5,IF(VLOOKUP($C92,工时汇总!$B$2:$AH$2694,4,0)&lt;8,0))))</f>
        <v>10</v>
      </c>
      <c r="G92" s="12">
        <f ca="1">IF(VLOOKUP($C92,工时汇总!$B$2:$AH$2694,5,0)&gt;15,15,IF(VLOOKUP($C92,工时汇总!$B$2:$AH$2694,5,0)&gt;10,10,IF(VLOOKUP($C92,工时汇总!$B$2:$AH$2694,5,0)&gt;=8,5,IF(VLOOKUP($C92,工时汇总!$B$2:$AH$2694,5,0)&lt;8,0))))</f>
        <v>10</v>
      </c>
      <c r="H92" s="12">
        <f ca="1">IF(VLOOKUP($C92,工时汇总!$B$2:$AH$2694,6,0)&gt;15,15,IF(VLOOKUP($C92,工时汇总!$B$2:$AH$2694,6,0)&gt;10,10,IF(VLOOKUP($C92,工时汇总!$B$2:$AH$2694,6,0)&gt;=8,5,IF(VLOOKUP($C92,工时汇总!$B$2:$AH$2694,6,0)&lt;8,0))))</f>
        <v>10</v>
      </c>
      <c r="I92" s="12">
        <f ca="1">IF(VLOOKUP($C92,工时汇总!$B$2:$AH$2694,7,0)&gt;15,15,IF(VLOOKUP($C92,工时汇总!$B$2:$AH$2694,7,0)&gt;10,10,IF(VLOOKUP($C92,工时汇总!$B$2:$AH$2694,7,0)&gt;=8,5,IF(VLOOKUP($C92,工时汇总!$B$2:$AH$2694,7,0)&lt;8,0))))</f>
        <v>5</v>
      </c>
      <c r="J92" s="12">
        <f ca="1">IF(VLOOKUP($C92,工时汇总!$B$2:$AH$2694,8,0)&gt;15,15,IF(VLOOKUP($C92,工时汇总!$B$2:$AH$2694,8,0)&gt;10,10,IF(VLOOKUP($C92,工时汇总!$B$2:$AH$2694,8,0)&gt;=8,5,IF(VLOOKUP($C92,工时汇总!$B$2:$AH$2694,8,0)&lt;8,0))))</f>
        <v>10</v>
      </c>
      <c r="K92" s="12">
        <f ca="1">IF(VLOOKUP($C92,工时汇总!$B$2:$AH$2694,9,0)&gt;15,15,IF(VLOOKUP($C92,工时汇总!$B$2:$AH$2694,9,0)&gt;10,10,IF(VLOOKUP($C92,工时汇总!$B$2:$AH$2694,9,0)&gt;=8,5,IF(VLOOKUP($C92,工时汇总!$B$2:$AH$2694,9,0)&lt;8,0))))</f>
        <v>10</v>
      </c>
      <c r="L92" s="12">
        <f ca="1">IF(VLOOKUP($C92,工时汇总!$B$2:$AH$2694,10,0)&gt;15,15,IF(VLOOKUP($C92,工时汇总!$B$2:$AH$2694,10,0)&gt;10,10,IF(VLOOKUP($C92,工时汇总!$B$2:$AH$2694,10,0)&gt;=8,5,IF(VLOOKUP($C92,工时汇总!$B$2:$AH$2694,10,0)&lt;8,0))))</f>
        <v>10</v>
      </c>
      <c r="M92" s="12">
        <f ca="1">IF(VLOOKUP($C92,工时汇总!$B$2:$AH$2694,11,0)&gt;15,15,IF(VLOOKUP($C92,工时汇总!$B$2:$AH$2694,11,0)&gt;10,10,IF(VLOOKUP($C92,工时汇总!$B$2:$AH$2694,11,0)&gt;=8,5,IF(VLOOKUP($C92,工时汇总!$B$2:$AH$2694,11,0)&lt;8,0))))</f>
        <v>10</v>
      </c>
      <c r="N92" s="12">
        <f ca="1">IF(VLOOKUP($C92,工时汇总!$B$2:$AH$2694,12,0)&gt;15,15,IF(VLOOKUP($C92,工时汇总!$B$2:$AH$2694,12,0)&gt;10,10,IF(VLOOKUP($C92,工时汇总!$B$2:$AH$2694,12,0)&gt;=8,5,IF(VLOOKUP($C92,工时汇总!$B$2:$AH$2694,12,0)&lt;8,0))))</f>
        <v>10</v>
      </c>
      <c r="O92" s="12">
        <f ca="1">IF(VLOOKUP($C92,工时汇总!$B$2:$AH$2694,13,0)&gt;15,15,IF(VLOOKUP($C92,工时汇总!$B$2:$AH$2694,13,0)&gt;10,10,IF(VLOOKUP($C92,工时汇总!$B$2:$AH$2694,13,0)&gt;=8,5,IF(VLOOKUP($C92,工时汇总!$B$2:$AH$2694,13,0)&lt;8,0))))</f>
        <v>10</v>
      </c>
      <c r="P92" s="12">
        <f ca="1">IF(VLOOKUP($C92,工时汇总!$B$2:$AH$2694,14,0)&gt;15,15,IF(VLOOKUP($C92,工时汇总!$B$2:$AH$2694,14,0)&gt;10,10,IF(VLOOKUP($C92,工时汇总!$B$2:$AH$2694,14,0)&gt;=8,5,IF(VLOOKUP($C92,工时汇总!$B$2:$AH$2694,14,0)&lt;8,0))))</f>
        <v>5</v>
      </c>
      <c r="Q92" s="12">
        <f ca="1">IF(VLOOKUP($C92,工时汇总!$B$2:$AH$2694,15,0)&gt;15,15,IF(VLOOKUP($C92,工时汇总!$B$2:$AH$2694,15,0)&gt;10,10,IF(VLOOKUP($C92,工时汇总!$B$2:$AH$2694,15,0)&gt;=8,5,IF(VLOOKUP($C92,工时汇总!$B$2:$AH$2694,15,0)&lt;8,0))))</f>
        <v>10</v>
      </c>
      <c r="R92" s="12">
        <f ca="1">IF(VLOOKUP($C92,工时汇总!$B$2:$AH$2694,16,0)&gt;15,15,IF(VLOOKUP($C92,工时汇总!$B$2:$AH$2694,16,0)&gt;10,10,IF(VLOOKUP($C92,工时汇总!$B$2:$AH$2694,16,0)&gt;=8,5,IF(VLOOKUP($C92,工时汇总!$B$2:$AH$2694,16,0)&lt;8,0))))</f>
        <v>10</v>
      </c>
      <c r="S92" s="12">
        <f ca="1">IF(VLOOKUP($C92,工时汇总!$B$2:$AH$2694,17,0)&gt;15,15,IF(VLOOKUP($C92,工时汇总!$B$2:$AH$2694,17,0)&gt;10,10,IF(VLOOKUP($C92,工时汇总!$B$2:$AH$2694,17,0)&gt;=8,5,IF(VLOOKUP($C92,工时汇总!$B$2:$AH$2694,17,0)&lt;8,0))))</f>
        <v>10</v>
      </c>
      <c r="T92" s="12">
        <f ca="1">IF(VLOOKUP($C92,工时汇总!$B$2:$AH$2694,18,0)&gt;15,15,IF(VLOOKUP($C92,工时汇总!$B$2:$AH$2694,18,0)&gt;10,10,IF(VLOOKUP($C92,工时汇总!$B$2:$AH$2694,18,0)&gt;=8,5,IF(VLOOKUP($C92,工时汇总!$B$2:$AH$2694,18,0)&lt;8,0))))</f>
        <v>10</v>
      </c>
      <c r="U92" s="12">
        <f ca="1">IF(VLOOKUP($C92,工时汇总!$B$2:$AH$2694,19,0)&gt;15,15,IF(VLOOKUP($C92,工时汇总!$B$2:$AH$2694,19,0)&gt;10,10,IF(VLOOKUP($C92,工时汇总!$B$2:$AH$2694,19,0)&gt;=8,5,IF(VLOOKUP($C92,工时汇总!$B$2:$AH$2694,19,0)&lt;8,0))))</f>
        <v>10</v>
      </c>
      <c r="V92" s="12">
        <f ca="1">IF(VLOOKUP($C92,工时汇总!$B$2:$AH$2694,20,0)&gt;15,15,IF(VLOOKUP($C92,工时汇总!$B$2:$AH$2694,20,0)&gt;10,10,IF(VLOOKUP($C92,工时汇总!$B$2:$AH$2694,20,0)&gt;=8,5,IF(VLOOKUP($C92,工时汇总!$B$2:$AH$2694,20,0)&lt;8,0))))</f>
        <v>10</v>
      </c>
      <c r="W92" s="12">
        <f ca="1">IF(VLOOKUP($C92,工时汇总!$B$2:$AH$2694,21,0)&gt;15,15,IF(VLOOKUP($C92,工时汇总!$B$2:$AH$2694,21,0)&gt;10,10,IF(VLOOKUP($C92,工时汇总!$B$2:$AH$2694,21,0)&gt;=8,5,IF(VLOOKUP($C92,工时汇总!$B$2:$AH$2694,21,0)&lt;8,0))))</f>
        <v>10</v>
      </c>
      <c r="X92" s="12">
        <f ca="1">IF(VLOOKUP($C92,工时汇总!$B$2:$AH$2694,22,0)&gt;15,15,IF(VLOOKUP($C92,工时汇总!$B$2:$AH$2694,22,0)&gt;10,10,IF(VLOOKUP($C92,工时汇总!$B$2:$AH$2694,22,0)&gt;=8,5,IF(VLOOKUP($C92,工时汇总!$B$2:$AH$2694,22,0)&lt;8,0))))</f>
        <v>10</v>
      </c>
      <c r="Y92" s="12">
        <f ca="1">IF(VLOOKUP($C92,工时汇总!$B$2:$AH$2694,23,0)&gt;15,15,IF(VLOOKUP($C92,工时汇总!$B$2:$AH$2694,23,0)&gt;10,10,IF(VLOOKUP($C92,工时汇总!$B$2:$AH$2694,23,0)&gt;=8,5,IF(VLOOKUP($C92,工时汇总!$B$2:$AH$2694,23,0)&lt;8,0))))</f>
        <v>10</v>
      </c>
      <c r="Z92" s="12">
        <f ca="1">IF(VLOOKUP($C92,工时汇总!$B$2:$AH$2694,24,0)&gt;15,15,IF(VLOOKUP($C92,工时汇总!$B$2:$AH$2694,24,0)&gt;10,10,IF(VLOOKUP($C92,工时汇总!$B$2:$AH$2694,24,0)&gt;=8,5,IF(VLOOKUP($C92,工时汇总!$B$2:$AH$2694,24,0)&lt;8,0))))</f>
        <v>10</v>
      </c>
      <c r="AA92" s="12">
        <f ca="1">IF(VLOOKUP($C92,工时汇总!$B$2:$AH$2694,25,0)&gt;15,15,IF(VLOOKUP($C92,工时汇总!$B$2:$AH$2694,25,0)&gt;10,10,IF(VLOOKUP($C92,工时汇总!$B$2:$AH$2694,25,0)&gt;=8,5,IF(VLOOKUP($C92,工时汇总!$B$2:$AH$2694,25,0)&lt;8,0))))</f>
        <v>10</v>
      </c>
      <c r="AB92" s="12">
        <f ca="1">IF(VLOOKUP($C92,工时汇总!$B$2:$AH$2694,26,0)&gt;15,15,IF(VLOOKUP($C92,工时汇总!$B$2:$AH$2694,26,0)&gt;10,10,IF(VLOOKUP($C92,工时汇总!$B$2:$AH$2694,26,0)&gt;=8,5,IF(VLOOKUP($C92,工时汇总!$B$2:$AH$2694,26,0)&lt;8,0))))</f>
        <v>10</v>
      </c>
      <c r="AC92" s="12">
        <f ca="1">IF(VLOOKUP($C92,工时汇总!$B$2:$AH$2694,27,0)&gt;15,15,IF(VLOOKUP($C92,工时汇总!$B$2:$AH$2694,27,0)&gt;10,10,IF(VLOOKUP($C92,工时汇总!$B$2:$AH$2694,27,0)&gt;=8,5,IF(VLOOKUP($C92,工时汇总!$B$2:$AH$2694,27,0)&lt;8,0))))</f>
        <v>10</v>
      </c>
      <c r="AD92" s="12">
        <f ca="1">IF(VLOOKUP($C92,工时汇总!$B$2:$AH$2694,28,0)&gt;15,15,IF(VLOOKUP($C92,工时汇总!$B$2:$AH$2694,28,0)&gt;10,10,IF(VLOOKUP($C92,工时汇总!$B$2:$AH$2694,28,0)&gt;=8,5,IF(VLOOKUP($C92,工时汇总!$B$2:$AH$2694,28,0)&lt;8,0))))</f>
        <v>10</v>
      </c>
      <c r="AE92" s="12">
        <f ca="1">IF(VLOOKUP($C92,工时汇总!$B$2:$AH$2694,29,0)&gt;15,15,IF(VLOOKUP($C92,工时汇总!$B$2:$AH$2694,29,0)&gt;10,10,IF(VLOOKUP($C92,工时汇总!$B$2:$AH$2694,29,0)&gt;=8,5,IF(VLOOKUP($C92,工时汇总!$B$2:$AH$2694,29,0)&lt;8,0))))</f>
        <v>10</v>
      </c>
      <c r="AF92" s="12">
        <f ca="1">IF(VLOOKUP($C92,工时汇总!$B$2:$AH$2694,30,0)&gt;15,15,IF(VLOOKUP($C92,工时汇总!$B$2:$AH$2694,30,0)&gt;10,10,IF(VLOOKUP($C92,工时汇总!$B$2:$AH$2694,30,0)&gt;=8,5,IF(VLOOKUP($C92,工时汇总!$B$2:$AH$2694,30,0)&lt;8,0))))</f>
        <v>10</v>
      </c>
      <c r="AG92" s="12">
        <f ca="1">IF(VLOOKUP($C92,工时汇总!$B$2:$AH$2694,31,0)&gt;15,15,IF(VLOOKUP($C92,工时汇总!$B$2:$AH$2694,31,0)&gt;10,10,IF(VLOOKUP($C92,工时汇总!$B$2:$AH$2694,31,0)&gt;=8,5,IF(VLOOKUP($C92,工时汇总!$B$2:$AH$2694,31,0)&lt;8,0))))</f>
        <v>10</v>
      </c>
      <c r="AH92" s="12">
        <f ca="1">IF(VLOOKUP($C92,工时汇总!$B$2:$AH$2694,32,0)&gt;15,15,IF(VLOOKUP($C92,工时汇总!$B$2:$AH$2694,32,0)&gt;10,10,IF(VLOOKUP($C92,工时汇总!$B$2:$AH$2694,32,0)&gt;=8,5,IF(VLOOKUP($C92,工时汇总!$B$2:$AH$2694,32,0)&lt;8,0))))</f>
        <v>10</v>
      </c>
      <c r="AI92" s="12">
        <f ca="1">IF(VLOOKUP($C92,工时汇总!$B$2:$AH$2694,33,0)&gt;15,15,IF(VLOOKUP($C92,工时汇总!$B$2:$AH$2694,33,0)&gt;10,10,IF(VLOOKUP($C92,工时汇总!$B$2:$AH$2694,33,0)&gt;=8,5,IF(VLOOKUP($C92,工时汇总!$B$2:$AH$2694,33,0)&lt;8,0))))</f>
        <v>0</v>
      </c>
    </row>
    <row r="93" customHeight="1" spans="1:35">
      <c r="A93" s="35" t="s">
        <v>577</v>
      </c>
      <c r="B93" s="15" t="s">
        <v>587</v>
      </c>
      <c r="C93" s="25" t="s">
        <v>243</v>
      </c>
      <c r="D93" s="43">
        <f ca="1" t="shared" ref="D93" si="17">SUM(E93:AI93)</f>
        <v>275</v>
      </c>
      <c r="E93" s="12">
        <f ca="1">IF(VLOOKUP($C93,工时汇总!$B$2:$AH$2694,3,0)&gt;15,15,IF(VLOOKUP($C93,工时汇总!$B$2:$AH$2694,3,0)&gt;10,10,IF(VLOOKUP($C93,工时汇总!$B$2:$AH$2694,3,0)&gt;=8,5,IF(VLOOKUP($C93,工时汇总!$B$2:$AH$2694,3,0)&lt;8,0))))</f>
        <v>10</v>
      </c>
      <c r="F93" s="12">
        <f ca="1">IF(VLOOKUP($C93,工时汇总!$B$2:$AH$2694,4,0)&gt;15,15,IF(VLOOKUP($C93,工时汇总!$B$2:$AH$2694,4,0)&gt;10,10,IF(VLOOKUP($C93,工时汇总!$B$2:$AH$2694,4,0)&gt;=8,5,IF(VLOOKUP($C93,工时汇总!$B$2:$AH$2694,4,0)&lt;8,0))))</f>
        <v>10</v>
      </c>
      <c r="G93" s="12">
        <f ca="1">IF(VLOOKUP($C93,工时汇总!$B$2:$AH$2694,5,0)&gt;15,15,IF(VLOOKUP($C93,工时汇总!$B$2:$AH$2694,5,0)&gt;10,10,IF(VLOOKUP($C93,工时汇总!$B$2:$AH$2694,5,0)&gt;=8,5,IF(VLOOKUP($C93,工时汇总!$B$2:$AH$2694,5,0)&lt;8,0))))</f>
        <v>10</v>
      </c>
      <c r="H93" s="12">
        <f ca="1">IF(VLOOKUP($C93,工时汇总!$B$2:$AH$2694,6,0)&gt;15,15,IF(VLOOKUP($C93,工时汇总!$B$2:$AH$2694,6,0)&gt;10,10,IF(VLOOKUP($C93,工时汇总!$B$2:$AH$2694,6,0)&gt;=8,5,IF(VLOOKUP($C93,工时汇总!$B$2:$AH$2694,6,0)&lt;8,0))))</f>
        <v>10</v>
      </c>
      <c r="I93" s="12">
        <f ca="1">IF(VLOOKUP($C93,工时汇总!$B$2:$AH$2694,7,0)&gt;15,15,IF(VLOOKUP($C93,工时汇总!$B$2:$AH$2694,7,0)&gt;10,10,IF(VLOOKUP($C93,工时汇总!$B$2:$AH$2694,7,0)&gt;=8,5,IF(VLOOKUP($C93,工时汇总!$B$2:$AH$2694,7,0)&lt;8,0))))</f>
        <v>5</v>
      </c>
      <c r="J93" s="12">
        <f ca="1">IF(VLOOKUP($C93,工时汇总!$B$2:$AH$2694,8,0)&gt;15,15,IF(VLOOKUP($C93,工时汇总!$B$2:$AH$2694,8,0)&gt;10,10,IF(VLOOKUP($C93,工时汇总!$B$2:$AH$2694,8,0)&gt;=8,5,IF(VLOOKUP($C93,工时汇总!$B$2:$AH$2694,8,0)&lt;8,0))))</f>
        <v>10</v>
      </c>
      <c r="K93" s="12">
        <f ca="1">IF(VLOOKUP($C93,工时汇总!$B$2:$AH$2694,9,0)&gt;15,15,IF(VLOOKUP($C93,工时汇总!$B$2:$AH$2694,9,0)&gt;10,10,IF(VLOOKUP($C93,工时汇总!$B$2:$AH$2694,9,0)&gt;=8,5,IF(VLOOKUP($C93,工时汇总!$B$2:$AH$2694,9,0)&lt;8,0))))</f>
        <v>10</v>
      </c>
      <c r="L93" s="12">
        <f ca="1">IF(VLOOKUP($C93,工时汇总!$B$2:$AH$2694,10,0)&gt;15,15,IF(VLOOKUP($C93,工时汇总!$B$2:$AH$2694,10,0)&gt;10,10,IF(VLOOKUP($C93,工时汇总!$B$2:$AH$2694,10,0)&gt;=8,5,IF(VLOOKUP($C93,工时汇总!$B$2:$AH$2694,10,0)&lt;8,0))))</f>
        <v>10</v>
      </c>
      <c r="M93" s="12">
        <f ca="1">IF(VLOOKUP($C93,工时汇总!$B$2:$AH$2694,11,0)&gt;15,15,IF(VLOOKUP($C93,工时汇总!$B$2:$AH$2694,11,0)&gt;10,10,IF(VLOOKUP($C93,工时汇总!$B$2:$AH$2694,11,0)&gt;=8,5,IF(VLOOKUP($C93,工时汇总!$B$2:$AH$2694,11,0)&lt;8,0))))</f>
        <v>10</v>
      </c>
      <c r="N93" s="12">
        <f ca="1">IF(VLOOKUP($C93,工时汇总!$B$2:$AH$2694,12,0)&gt;15,15,IF(VLOOKUP($C93,工时汇总!$B$2:$AH$2694,12,0)&gt;10,10,IF(VLOOKUP($C93,工时汇总!$B$2:$AH$2694,12,0)&gt;=8,5,IF(VLOOKUP($C93,工时汇总!$B$2:$AH$2694,12,0)&lt;8,0))))</f>
        <v>10</v>
      </c>
      <c r="O93" s="12">
        <f ca="1">IF(VLOOKUP($C93,工时汇总!$B$2:$AH$2694,13,0)&gt;15,15,IF(VLOOKUP($C93,工时汇总!$B$2:$AH$2694,13,0)&gt;10,10,IF(VLOOKUP($C93,工时汇总!$B$2:$AH$2694,13,0)&gt;=8,5,IF(VLOOKUP($C93,工时汇总!$B$2:$AH$2694,13,0)&lt;8,0))))</f>
        <v>10</v>
      </c>
      <c r="P93" s="12">
        <f ca="1">IF(VLOOKUP($C93,工时汇总!$B$2:$AH$2694,14,0)&gt;15,15,IF(VLOOKUP($C93,工时汇总!$B$2:$AH$2694,14,0)&gt;10,10,IF(VLOOKUP($C93,工时汇总!$B$2:$AH$2694,14,0)&gt;=8,5,IF(VLOOKUP($C93,工时汇总!$B$2:$AH$2694,14,0)&lt;8,0))))</f>
        <v>5</v>
      </c>
      <c r="Q93" s="12">
        <f ca="1">IF(VLOOKUP($C93,工时汇总!$B$2:$AH$2694,15,0)&gt;15,15,IF(VLOOKUP($C93,工时汇总!$B$2:$AH$2694,15,0)&gt;10,10,IF(VLOOKUP($C93,工时汇总!$B$2:$AH$2694,15,0)&gt;=8,5,IF(VLOOKUP($C93,工时汇总!$B$2:$AH$2694,15,0)&lt;8,0))))</f>
        <v>10</v>
      </c>
      <c r="R93" s="12">
        <f ca="1">IF(VLOOKUP($C93,工时汇总!$B$2:$AH$2694,16,0)&gt;15,15,IF(VLOOKUP($C93,工时汇总!$B$2:$AH$2694,16,0)&gt;10,10,IF(VLOOKUP($C93,工时汇总!$B$2:$AH$2694,16,0)&gt;=8,5,IF(VLOOKUP($C93,工时汇总!$B$2:$AH$2694,16,0)&lt;8,0))))</f>
        <v>10</v>
      </c>
      <c r="S93" s="12">
        <f ca="1">IF(VLOOKUP($C93,工时汇总!$B$2:$AH$2694,17,0)&gt;15,15,IF(VLOOKUP($C93,工时汇总!$B$2:$AH$2694,17,0)&gt;10,10,IF(VLOOKUP($C93,工时汇总!$B$2:$AH$2694,17,0)&gt;=8,5,IF(VLOOKUP($C93,工时汇总!$B$2:$AH$2694,17,0)&lt;8,0))))</f>
        <v>10</v>
      </c>
      <c r="T93" s="12">
        <f ca="1">IF(VLOOKUP($C93,工时汇总!$B$2:$AH$2694,18,0)&gt;15,15,IF(VLOOKUP($C93,工时汇总!$B$2:$AH$2694,18,0)&gt;10,10,IF(VLOOKUP($C93,工时汇总!$B$2:$AH$2694,18,0)&gt;=8,5,IF(VLOOKUP($C93,工时汇总!$B$2:$AH$2694,18,0)&lt;8,0))))</f>
        <v>10</v>
      </c>
      <c r="U93" s="12">
        <f ca="1">IF(VLOOKUP($C93,工时汇总!$B$2:$AH$2694,19,0)&gt;15,15,IF(VLOOKUP($C93,工时汇总!$B$2:$AH$2694,19,0)&gt;10,10,IF(VLOOKUP($C93,工时汇总!$B$2:$AH$2694,19,0)&gt;=8,5,IF(VLOOKUP($C93,工时汇总!$B$2:$AH$2694,19,0)&lt;8,0))))</f>
        <v>10</v>
      </c>
      <c r="V93" s="12">
        <f ca="1">IF(VLOOKUP($C93,工时汇总!$B$2:$AH$2694,20,0)&gt;15,15,IF(VLOOKUP($C93,工时汇总!$B$2:$AH$2694,20,0)&gt;10,10,IF(VLOOKUP($C93,工时汇总!$B$2:$AH$2694,20,0)&gt;=8,5,IF(VLOOKUP($C93,工时汇总!$B$2:$AH$2694,20,0)&lt;8,0))))</f>
        <v>10</v>
      </c>
      <c r="W93" s="12">
        <f ca="1">IF(VLOOKUP($C93,工时汇总!$B$2:$AH$2694,21,0)&gt;15,15,IF(VLOOKUP($C93,工时汇总!$B$2:$AH$2694,21,0)&gt;10,10,IF(VLOOKUP($C93,工时汇总!$B$2:$AH$2694,21,0)&gt;=8,5,IF(VLOOKUP($C93,工时汇总!$B$2:$AH$2694,21,0)&lt;8,0))))</f>
        <v>10</v>
      </c>
      <c r="X93" s="12">
        <f ca="1">IF(VLOOKUP($C93,工时汇总!$B$2:$AH$2694,22,0)&gt;15,15,IF(VLOOKUP($C93,工时汇总!$B$2:$AH$2694,22,0)&gt;10,10,IF(VLOOKUP($C93,工时汇总!$B$2:$AH$2694,22,0)&gt;=8,5,IF(VLOOKUP($C93,工时汇总!$B$2:$AH$2694,22,0)&lt;8,0))))</f>
        <v>10</v>
      </c>
      <c r="Y93" s="12">
        <f ca="1">IF(VLOOKUP($C93,工时汇总!$B$2:$AH$2694,23,0)&gt;15,15,IF(VLOOKUP($C93,工时汇总!$B$2:$AH$2694,23,0)&gt;10,10,IF(VLOOKUP($C93,工时汇总!$B$2:$AH$2694,23,0)&gt;=8,5,IF(VLOOKUP($C93,工时汇总!$B$2:$AH$2694,23,0)&lt;8,0))))</f>
        <v>10</v>
      </c>
      <c r="Z93" s="12">
        <f ca="1">IF(VLOOKUP($C93,工时汇总!$B$2:$AH$2694,24,0)&gt;15,15,IF(VLOOKUP($C93,工时汇总!$B$2:$AH$2694,24,0)&gt;10,10,IF(VLOOKUP($C93,工时汇总!$B$2:$AH$2694,24,0)&gt;=8,5,IF(VLOOKUP($C93,工时汇总!$B$2:$AH$2694,24,0)&lt;8,0))))</f>
        <v>10</v>
      </c>
      <c r="AA93" s="12">
        <f ca="1">IF(VLOOKUP($C93,工时汇总!$B$2:$AH$2694,25,0)&gt;15,15,IF(VLOOKUP($C93,工时汇总!$B$2:$AH$2694,25,0)&gt;10,10,IF(VLOOKUP($C93,工时汇总!$B$2:$AH$2694,25,0)&gt;=8,5,IF(VLOOKUP($C93,工时汇总!$B$2:$AH$2694,25,0)&lt;8,0))))</f>
        <v>10</v>
      </c>
      <c r="AB93" s="12">
        <f ca="1">IF(VLOOKUP($C93,工时汇总!$B$2:$AH$2694,26,0)&gt;15,15,IF(VLOOKUP($C93,工时汇总!$B$2:$AH$2694,26,0)&gt;10,10,IF(VLOOKUP($C93,工时汇总!$B$2:$AH$2694,26,0)&gt;=8,5,IF(VLOOKUP($C93,工时汇总!$B$2:$AH$2694,26,0)&lt;8,0))))</f>
        <v>10</v>
      </c>
      <c r="AC93" s="12">
        <f ca="1">IF(VLOOKUP($C93,工时汇总!$B$2:$AH$2694,27,0)&gt;15,15,IF(VLOOKUP($C93,工时汇总!$B$2:$AH$2694,27,0)&gt;10,10,IF(VLOOKUP($C93,工时汇总!$B$2:$AH$2694,27,0)&gt;=8,5,IF(VLOOKUP($C93,工时汇总!$B$2:$AH$2694,27,0)&lt;8,0))))</f>
        <v>10</v>
      </c>
      <c r="AD93" s="12">
        <f ca="1">IF(VLOOKUP($C93,工时汇总!$B$2:$AH$2694,28,0)&gt;15,15,IF(VLOOKUP($C93,工时汇总!$B$2:$AH$2694,28,0)&gt;10,10,IF(VLOOKUP($C93,工时汇总!$B$2:$AH$2694,28,0)&gt;=8,5,IF(VLOOKUP($C93,工时汇总!$B$2:$AH$2694,28,0)&lt;8,0))))</f>
        <v>0</v>
      </c>
      <c r="AE93" s="12">
        <f ca="1">IF(VLOOKUP($C93,工时汇总!$B$2:$AH$2694,29,0)&gt;15,15,IF(VLOOKUP($C93,工时汇总!$B$2:$AH$2694,29,0)&gt;10,10,IF(VLOOKUP($C93,工时汇总!$B$2:$AH$2694,29,0)&gt;=8,5,IF(VLOOKUP($C93,工时汇总!$B$2:$AH$2694,29,0)&lt;8,0))))</f>
        <v>10</v>
      </c>
      <c r="AF93" s="12">
        <f ca="1">IF(VLOOKUP($C93,工时汇总!$B$2:$AH$2694,30,0)&gt;15,15,IF(VLOOKUP($C93,工时汇总!$B$2:$AH$2694,30,0)&gt;10,10,IF(VLOOKUP($C93,工时汇总!$B$2:$AH$2694,30,0)&gt;=8,5,IF(VLOOKUP($C93,工时汇总!$B$2:$AH$2694,30,0)&lt;8,0))))</f>
        <v>5</v>
      </c>
      <c r="AG93" s="12">
        <f ca="1">IF(VLOOKUP($C93,工时汇总!$B$2:$AH$2694,31,0)&gt;15,15,IF(VLOOKUP($C93,工时汇总!$B$2:$AH$2694,31,0)&gt;10,10,IF(VLOOKUP($C93,工时汇总!$B$2:$AH$2694,31,0)&gt;=8,5,IF(VLOOKUP($C93,工时汇总!$B$2:$AH$2694,31,0)&lt;8,0))))</f>
        <v>10</v>
      </c>
      <c r="AH93" s="12">
        <f ca="1">IF(VLOOKUP($C93,工时汇总!$B$2:$AH$2694,32,0)&gt;15,15,IF(VLOOKUP($C93,工时汇总!$B$2:$AH$2694,32,0)&gt;10,10,IF(VLOOKUP($C93,工时汇总!$B$2:$AH$2694,32,0)&gt;=8,5,IF(VLOOKUP($C93,工时汇总!$B$2:$AH$2694,32,0)&lt;8,0))))</f>
        <v>10</v>
      </c>
      <c r="AI93" s="12">
        <f ca="1">IF(VLOOKUP($C93,工时汇总!$B$2:$AH$2694,33,0)&gt;15,15,IF(VLOOKUP($C93,工时汇总!$B$2:$AH$2694,33,0)&gt;10,10,IF(VLOOKUP($C93,工时汇总!$B$2:$AH$2694,33,0)&gt;=8,5,IF(VLOOKUP($C93,工时汇总!$B$2:$AH$2694,33,0)&lt;8,0))))</f>
        <v>0</v>
      </c>
    </row>
    <row r="94" customHeight="1" spans="1:35">
      <c r="A94" s="35" t="s">
        <v>577</v>
      </c>
      <c r="B94" s="15" t="s">
        <v>588</v>
      </c>
      <c r="C94" s="25" t="s">
        <v>245</v>
      </c>
      <c r="D94" s="43">
        <f ca="1" t="shared" ref="D94:D98" si="18">SUM(E94:AI94)</f>
        <v>280</v>
      </c>
      <c r="E94" s="12">
        <f ca="1">IF(VLOOKUP($C94,工时汇总!$B$2:$AH$2694,3,0)&gt;15,15,IF(VLOOKUP($C94,工时汇总!$B$2:$AH$2694,3,0)&gt;10,10,IF(VLOOKUP($C94,工时汇总!$B$2:$AH$2694,3,0)&gt;=8,5,IF(VLOOKUP($C94,工时汇总!$B$2:$AH$2694,3,0)&lt;8,0))))</f>
        <v>10</v>
      </c>
      <c r="F94" s="12">
        <f ca="1">IF(VLOOKUP($C94,工时汇总!$B$2:$AH$2694,4,0)&gt;15,15,IF(VLOOKUP($C94,工时汇总!$B$2:$AH$2694,4,0)&gt;10,10,IF(VLOOKUP($C94,工时汇总!$B$2:$AH$2694,4,0)&gt;=8,5,IF(VLOOKUP($C94,工时汇总!$B$2:$AH$2694,4,0)&lt;8,0))))</f>
        <v>10</v>
      </c>
      <c r="G94" s="12">
        <f ca="1">IF(VLOOKUP($C94,工时汇总!$B$2:$AH$2694,5,0)&gt;15,15,IF(VLOOKUP($C94,工时汇总!$B$2:$AH$2694,5,0)&gt;10,10,IF(VLOOKUP($C94,工时汇总!$B$2:$AH$2694,5,0)&gt;=8,5,IF(VLOOKUP($C94,工时汇总!$B$2:$AH$2694,5,0)&lt;8,0))))</f>
        <v>10</v>
      </c>
      <c r="H94" s="12">
        <f ca="1">IF(VLOOKUP($C94,工时汇总!$B$2:$AH$2694,6,0)&gt;15,15,IF(VLOOKUP($C94,工时汇总!$B$2:$AH$2694,6,0)&gt;10,10,IF(VLOOKUP($C94,工时汇总!$B$2:$AH$2694,6,0)&gt;=8,5,IF(VLOOKUP($C94,工时汇总!$B$2:$AH$2694,6,0)&lt;8,0))))</f>
        <v>10</v>
      </c>
      <c r="I94" s="12">
        <f ca="1">IF(VLOOKUP($C94,工时汇总!$B$2:$AH$2694,7,0)&gt;15,15,IF(VLOOKUP($C94,工时汇总!$B$2:$AH$2694,7,0)&gt;10,10,IF(VLOOKUP($C94,工时汇总!$B$2:$AH$2694,7,0)&gt;=8,5,IF(VLOOKUP($C94,工时汇总!$B$2:$AH$2694,7,0)&lt;8,0))))</f>
        <v>5</v>
      </c>
      <c r="J94" s="12">
        <f ca="1">IF(VLOOKUP($C94,工时汇总!$B$2:$AH$2694,8,0)&gt;15,15,IF(VLOOKUP($C94,工时汇总!$B$2:$AH$2694,8,0)&gt;10,10,IF(VLOOKUP($C94,工时汇总!$B$2:$AH$2694,8,0)&gt;=8,5,IF(VLOOKUP($C94,工时汇总!$B$2:$AH$2694,8,0)&lt;8,0))))</f>
        <v>10</v>
      </c>
      <c r="K94" s="12">
        <f ca="1">IF(VLOOKUP($C94,工时汇总!$B$2:$AH$2694,9,0)&gt;15,15,IF(VLOOKUP($C94,工时汇总!$B$2:$AH$2694,9,0)&gt;10,10,IF(VLOOKUP($C94,工时汇总!$B$2:$AH$2694,9,0)&gt;=8,5,IF(VLOOKUP($C94,工时汇总!$B$2:$AH$2694,9,0)&lt;8,0))))</f>
        <v>10</v>
      </c>
      <c r="L94" s="12">
        <f ca="1">IF(VLOOKUP($C94,工时汇总!$B$2:$AH$2694,10,0)&gt;15,15,IF(VLOOKUP($C94,工时汇总!$B$2:$AH$2694,10,0)&gt;10,10,IF(VLOOKUP($C94,工时汇总!$B$2:$AH$2694,10,0)&gt;=8,5,IF(VLOOKUP($C94,工时汇总!$B$2:$AH$2694,10,0)&lt;8,0))))</f>
        <v>10</v>
      </c>
      <c r="M94" s="12">
        <f ca="1">IF(VLOOKUP($C94,工时汇总!$B$2:$AH$2694,11,0)&gt;15,15,IF(VLOOKUP($C94,工时汇总!$B$2:$AH$2694,11,0)&gt;10,10,IF(VLOOKUP($C94,工时汇总!$B$2:$AH$2694,11,0)&gt;=8,5,IF(VLOOKUP($C94,工时汇总!$B$2:$AH$2694,11,0)&lt;8,0))))</f>
        <v>10</v>
      </c>
      <c r="N94" s="12">
        <f ca="1">IF(VLOOKUP($C94,工时汇总!$B$2:$AH$2694,12,0)&gt;15,15,IF(VLOOKUP($C94,工时汇总!$B$2:$AH$2694,12,0)&gt;10,10,IF(VLOOKUP($C94,工时汇总!$B$2:$AH$2694,12,0)&gt;=8,5,IF(VLOOKUP($C94,工时汇总!$B$2:$AH$2694,12,0)&lt;8,0))))</f>
        <v>10</v>
      </c>
      <c r="O94" s="12">
        <f ca="1">IF(VLOOKUP($C94,工时汇总!$B$2:$AH$2694,13,0)&gt;15,15,IF(VLOOKUP($C94,工时汇总!$B$2:$AH$2694,13,0)&gt;10,10,IF(VLOOKUP($C94,工时汇总!$B$2:$AH$2694,13,0)&gt;=8,5,IF(VLOOKUP($C94,工时汇总!$B$2:$AH$2694,13,0)&lt;8,0))))</f>
        <v>10</v>
      </c>
      <c r="P94" s="12">
        <f ca="1">IF(VLOOKUP($C94,工时汇总!$B$2:$AH$2694,14,0)&gt;15,15,IF(VLOOKUP($C94,工时汇总!$B$2:$AH$2694,14,0)&gt;10,10,IF(VLOOKUP($C94,工时汇总!$B$2:$AH$2694,14,0)&gt;=8,5,IF(VLOOKUP($C94,工时汇总!$B$2:$AH$2694,14,0)&lt;8,0))))</f>
        <v>5</v>
      </c>
      <c r="Q94" s="12">
        <f ca="1">IF(VLOOKUP($C94,工时汇总!$B$2:$AH$2694,15,0)&gt;15,15,IF(VLOOKUP($C94,工时汇总!$B$2:$AH$2694,15,0)&gt;10,10,IF(VLOOKUP($C94,工时汇总!$B$2:$AH$2694,15,0)&gt;=8,5,IF(VLOOKUP($C94,工时汇总!$B$2:$AH$2694,15,0)&lt;8,0))))</f>
        <v>10</v>
      </c>
      <c r="R94" s="12">
        <f ca="1">IF(VLOOKUP($C94,工时汇总!$B$2:$AH$2694,16,0)&gt;15,15,IF(VLOOKUP($C94,工时汇总!$B$2:$AH$2694,16,0)&gt;10,10,IF(VLOOKUP($C94,工时汇总!$B$2:$AH$2694,16,0)&gt;=8,5,IF(VLOOKUP($C94,工时汇总!$B$2:$AH$2694,16,0)&lt;8,0))))</f>
        <v>10</v>
      </c>
      <c r="S94" s="12">
        <f ca="1">IF(VLOOKUP($C94,工时汇总!$B$2:$AH$2694,17,0)&gt;15,15,IF(VLOOKUP($C94,工时汇总!$B$2:$AH$2694,17,0)&gt;10,10,IF(VLOOKUP($C94,工时汇总!$B$2:$AH$2694,17,0)&gt;=8,5,IF(VLOOKUP($C94,工时汇总!$B$2:$AH$2694,17,0)&lt;8,0))))</f>
        <v>10</v>
      </c>
      <c r="T94" s="12">
        <f ca="1">IF(VLOOKUP($C94,工时汇总!$B$2:$AH$2694,18,0)&gt;15,15,IF(VLOOKUP($C94,工时汇总!$B$2:$AH$2694,18,0)&gt;10,10,IF(VLOOKUP($C94,工时汇总!$B$2:$AH$2694,18,0)&gt;=8,5,IF(VLOOKUP($C94,工时汇总!$B$2:$AH$2694,18,0)&lt;8,0))))</f>
        <v>10</v>
      </c>
      <c r="U94" s="12">
        <f ca="1">IF(VLOOKUP($C94,工时汇总!$B$2:$AH$2694,19,0)&gt;15,15,IF(VLOOKUP($C94,工时汇总!$B$2:$AH$2694,19,0)&gt;10,10,IF(VLOOKUP($C94,工时汇总!$B$2:$AH$2694,19,0)&gt;=8,5,IF(VLOOKUP($C94,工时汇总!$B$2:$AH$2694,19,0)&lt;8,0))))</f>
        <v>10</v>
      </c>
      <c r="V94" s="12">
        <f ca="1">IF(VLOOKUP($C94,工时汇总!$B$2:$AH$2694,20,0)&gt;15,15,IF(VLOOKUP($C94,工时汇总!$B$2:$AH$2694,20,0)&gt;10,10,IF(VLOOKUP($C94,工时汇总!$B$2:$AH$2694,20,0)&gt;=8,5,IF(VLOOKUP($C94,工时汇总!$B$2:$AH$2694,20,0)&lt;8,0))))</f>
        <v>10</v>
      </c>
      <c r="W94" s="12">
        <f ca="1">IF(VLOOKUP($C94,工时汇总!$B$2:$AH$2694,21,0)&gt;15,15,IF(VLOOKUP($C94,工时汇总!$B$2:$AH$2694,21,0)&gt;10,10,IF(VLOOKUP($C94,工时汇总!$B$2:$AH$2694,21,0)&gt;=8,5,IF(VLOOKUP($C94,工时汇总!$B$2:$AH$2694,21,0)&lt;8,0))))</f>
        <v>10</v>
      </c>
      <c r="X94" s="12">
        <f ca="1">IF(VLOOKUP($C94,工时汇总!$B$2:$AH$2694,22,0)&gt;15,15,IF(VLOOKUP($C94,工时汇总!$B$2:$AH$2694,22,0)&gt;10,10,IF(VLOOKUP($C94,工时汇总!$B$2:$AH$2694,22,0)&gt;=8,5,IF(VLOOKUP($C94,工时汇总!$B$2:$AH$2694,22,0)&lt;8,0))))</f>
        <v>10</v>
      </c>
      <c r="Y94" s="12">
        <f ca="1">IF(VLOOKUP($C94,工时汇总!$B$2:$AH$2694,23,0)&gt;15,15,IF(VLOOKUP($C94,工时汇总!$B$2:$AH$2694,23,0)&gt;10,10,IF(VLOOKUP($C94,工时汇总!$B$2:$AH$2694,23,0)&gt;=8,5,IF(VLOOKUP($C94,工时汇总!$B$2:$AH$2694,23,0)&lt;8,0))))</f>
        <v>10</v>
      </c>
      <c r="Z94" s="12">
        <f ca="1">IF(VLOOKUP($C94,工时汇总!$B$2:$AH$2694,24,0)&gt;15,15,IF(VLOOKUP($C94,工时汇总!$B$2:$AH$2694,24,0)&gt;10,10,IF(VLOOKUP($C94,工时汇总!$B$2:$AH$2694,24,0)&gt;=8,5,IF(VLOOKUP($C94,工时汇总!$B$2:$AH$2694,24,0)&lt;8,0))))</f>
        <v>10</v>
      </c>
      <c r="AA94" s="12">
        <f ca="1">IF(VLOOKUP($C94,工时汇总!$B$2:$AH$2694,25,0)&gt;15,15,IF(VLOOKUP($C94,工时汇总!$B$2:$AH$2694,25,0)&gt;10,10,IF(VLOOKUP($C94,工时汇总!$B$2:$AH$2694,25,0)&gt;=8,5,IF(VLOOKUP($C94,工时汇总!$B$2:$AH$2694,25,0)&lt;8,0))))</f>
        <v>10</v>
      </c>
      <c r="AB94" s="12">
        <f ca="1">IF(VLOOKUP($C94,工时汇总!$B$2:$AH$2694,26,0)&gt;15,15,IF(VLOOKUP($C94,工时汇总!$B$2:$AH$2694,26,0)&gt;10,10,IF(VLOOKUP($C94,工时汇总!$B$2:$AH$2694,26,0)&gt;=8,5,IF(VLOOKUP($C94,工时汇总!$B$2:$AH$2694,26,0)&lt;8,0))))</f>
        <v>10</v>
      </c>
      <c r="AC94" s="12">
        <f ca="1">IF(VLOOKUP($C94,工时汇总!$B$2:$AH$2694,27,0)&gt;15,15,IF(VLOOKUP($C94,工时汇总!$B$2:$AH$2694,27,0)&gt;10,10,IF(VLOOKUP($C94,工时汇总!$B$2:$AH$2694,27,0)&gt;=8,5,IF(VLOOKUP($C94,工时汇总!$B$2:$AH$2694,27,0)&lt;8,0))))</f>
        <v>10</v>
      </c>
      <c r="AD94" s="12">
        <f ca="1">IF(VLOOKUP($C94,工时汇总!$B$2:$AH$2694,28,0)&gt;15,15,IF(VLOOKUP($C94,工时汇总!$B$2:$AH$2694,28,0)&gt;10,10,IF(VLOOKUP($C94,工时汇总!$B$2:$AH$2694,28,0)&gt;=8,5,IF(VLOOKUP($C94,工时汇总!$B$2:$AH$2694,28,0)&lt;8,0))))</f>
        <v>0</v>
      </c>
      <c r="AE94" s="12">
        <f ca="1">IF(VLOOKUP($C94,工时汇总!$B$2:$AH$2694,29,0)&gt;15,15,IF(VLOOKUP($C94,工时汇总!$B$2:$AH$2694,29,0)&gt;10,10,IF(VLOOKUP($C94,工时汇总!$B$2:$AH$2694,29,0)&gt;=8,5,IF(VLOOKUP($C94,工时汇总!$B$2:$AH$2694,29,0)&lt;8,0))))</f>
        <v>10</v>
      </c>
      <c r="AF94" s="12">
        <f ca="1">IF(VLOOKUP($C94,工时汇总!$B$2:$AH$2694,30,0)&gt;15,15,IF(VLOOKUP($C94,工时汇总!$B$2:$AH$2694,30,0)&gt;10,10,IF(VLOOKUP($C94,工时汇总!$B$2:$AH$2694,30,0)&gt;=8,5,IF(VLOOKUP($C94,工时汇总!$B$2:$AH$2694,30,0)&lt;8,0))))</f>
        <v>10</v>
      </c>
      <c r="AG94" s="12">
        <f ca="1">IF(VLOOKUP($C94,工时汇总!$B$2:$AH$2694,31,0)&gt;15,15,IF(VLOOKUP($C94,工时汇总!$B$2:$AH$2694,31,0)&gt;10,10,IF(VLOOKUP($C94,工时汇总!$B$2:$AH$2694,31,0)&gt;=8,5,IF(VLOOKUP($C94,工时汇总!$B$2:$AH$2694,31,0)&lt;8,0))))</f>
        <v>10</v>
      </c>
      <c r="AH94" s="12">
        <f ca="1">IF(VLOOKUP($C94,工时汇总!$B$2:$AH$2694,32,0)&gt;15,15,IF(VLOOKUP($C94,工时汇总!$B$2:$AH$2694,32,0)&gt;10,10,IF(VLOOKUP($C94,工时汇总!$B$2:$AH$2694,32,0)&gt;=8,5,IF(VLOOKUP($C94,工时汇总!$B$2:$AH$2694,32,0)&lt;8,0))))</f>
        <v>10</v>
      </c>
      <c r="AI94" s="12">
        <f ca="1">IF(VLOOKUP($C94,工时汇总!$B$2:$AH$2694,33,0)&gt;15,15,IF(VLOOKUP($C94,工时汇总!$B$2:$AH$2694,33,0)&gt;10,10,IF(VLOOKUP($C94,工时汇总!$B$2:$AH$2694,33,0)&gt;=8,5,IF(VLOOKUP($C94,工时汇总!$B$2:$AH$2694,33,0)&lt;8,0))))</f>
        <v>0</v>
      </c>
    </row>
    <row r="95" customHeight="1" spans="1:35">
      <c r="A95" s="35" t="s">
        <v>577</v>
      </c>
      <c r="B95" s="15" t="s">
        <v>589</v>
      </c>
      <c r="C95" s="25" t="s">
        <v>590</v>
      </c>
      <c r="D95" s="43">
        <f ca="1" t="shared" si="18"/>
        <v>0</v>
      </c>
      <c r="E95" s="12">
        <f ca="1">IF(VLOOKUP($C95,工时汇总!$B$2:$AH$2694,3,0)&gt;15,15,IF(VLOOKUP($C95,工时汇总!$B$2:$AH$2694,3,0)&gt;10,10,IF(VLOOKUP($C95,工时汇总!$B$2:$AH$2694,3,0)&gt;=8,5,IF(VLOOKUP($C95,工时汇总!$B$2:$AH$2694,3,0)&lt;8,0))))</f>
        <v>0</v>
      </c>
      <c r="F95" s="12">
        <f ca="1">IF(VLOOKUP($C95,工时汇总!$B$2:$AH$2694,4,0)&gt;15,15,IF(VLOOKUP($C95,工时汇总!$B$2:$AH$2694,4,0)&gt;10,10,IF(VLOOKUP($C95,工时汇总!$B$2:$AH$2694,4,0)&gt;=8,5,IF(VLOOKUP($C95,工时汇总!$B$2:$AH$2694,4,0)&lt;8,0))))</f>
        <v>0</v>
      </c>
      <c r="G95" s="12">
        <f ca="1">IF(VLOOKUP($C95,工时汇总!$B$2:$AH$2694,5,0)&gt;15,15,IF(VLOOKUP($C95,工时汇总!$B$2:$AH$2694,5,0)&gt;10,10,IF(VLOOKUP($C95,工时汇总!$B$2:$AH$2694,5,0)&gt;=8,5,IF(VLOOKUP($C95,工时汇总!$B$2:$AH$2694,5,0)&lt;8,0))))</f>
        <v>0</v>
      </c>
      <c r="H95" s="12">
        <f ca="1">IF(VLOOKUP($C95,工时汇总!$B$2:$AH$2694,6,0)&gt;15,15,IF(VLOOKUP($C95,工时汇总!$B$2:$AH$2694,6,0)&gt;10,10,IF(VLOOKUP($C95,工时汇总!$B$2:$AH$2694,6,0)&gt;=8,5,IF(VLOOKUP($C95,工时汇总!$B$2:$AH$2694,6,0)&lt;8,0))))</f>
        <v>0</v>
      </c>
      <c r="I95" s="12">
        <f ca="1">IF(VLOOKUP($C95,工时汇总!$B$2:$AH$2694,7,0)&gt;15,15,IF(VLOOKUP($C95,工时汇总!$B$2:$AH$2694,7,0)&gt;10,10,IF(VLOOKUP($C95,工时汇总!$B$2:$AH$2694,7,0)&gt;=8,5,IF(VLOOKUP($C95,工时汇总!$B$2:$AH$2694,7,0)&lt;8,0))))</f>
        <v>0</v>
      </c>
      <c r="J95" s="12">
        <f ca="1">IF(VLOOKUP($C95,工时汇总!$B$2:$AH$2694,8,0)&gt;15,15,IF(VLOOKUP($C95,工时汇总!$B$2:$AH$2694,8,0)&gt;10,10,IF(VLOOKUP($C95,工时汇总!$B$2:$AH$2694,8,0)&gt;=8,5,IF(VLOOKUP($C95,工时汇总!$B$2:$AH$2694,8,0)&lt;8,0))))</f>
        <v>0</v>
      </c>
      <c r="K95" s="12">
        <f ca="1">IF(VLOOKUP($C95,工时汇总!$B$2:$AH$2694,9,0)&gt;15,15,IF(VLOOKUP($C95,工时汇总!$B$2:$AH$2694,9,0)&gt;10,10,IF(VLOOKUP($C95,工时汇总!$B$2:$AH$2694,9,0)&gt;=8,5,IF(VLOOKUP($C95,工时汇总!$B$2:$AH$2694,9,0)&lt;8,0))))</f>
        <v>0</v>
      </c>
      <c r="L95" s="12">
        <f ca="1">IF(VLOOKUP($C95,工时汇总!$B$2:$AH$2694,10,0)&gt;15,15,IF(VLOOKUP($C95,工时汇总!$B$2:$AH$2694,10,0)&gt;10,10,IF(VLOOKUP($C95,工时汇总!$B$2:$AH$2694,10,0)&gt;=8,5,IF(VLOOKUP($C95,工时汇总!$B$2:$AH$2694,10,0)&lt;8,0))))</f>
        <v>0</v>
      </c>
      <c r="M95" s="12">
        <f ca="1">IF(VLOOKUP($C95,工时汇总!$B$2:$AH$2694,11,0)&gt;15,15,IF(VLOOKUP($C95,工时汇总!$B$2:$AH$2694,11,0)&gt;10,10,IF(VLOOKUP($C95,工时汇总!$B$2:$AH$2694,11,0)&gt;=8,5,IF(VLOOKUP($C95,工时汇总!$B$2:$AH$2694,11,0)&lt;8,0))))</f>
        <v>0</v>
      </c>
      <c r="N95" s="12">
        <f ca="1">IF(VLOOKUP($C95,工时汇总!$B$2:$AH$2694,12,0)&gt;15,15,IF(VLOOKUP($C95,工时汇总!$B$2:$AH$2694,12,0)&gt;10,10,IF(VLOOKUP($C95,工时汇总!$B$2:$AH$2694,12,0)&gt;=8,5,IF(VLOOKUP($C95,工时汇总!$B$2:$AH$2694,12,0)&lt;8,0))))</f>
        <v>0</v>
      </c>
      <c r="O95" s="12">
        <f ca="1">IF(VLOOKUP($C95,工时汇总!$B$2:$AH$2694,13,0)&gt;15,15,IF(VLOOKUP($C95,工时汇总!$B$2:$AH$2694,13,0)&gt;10,10,IF(VLOOKUP($C95,工时汇总!$B$2:$AH$2694,13,0)&gt;=8,5,IF(VLOOKUP($C95,工时汇总!$B$2:$AH$2694,13,0)&lt;8,0))))</f>
        <v>0</v>
      </c>
      <c r="P95" s="12">
        <f ca="1">IF(VLOOKUP($C95,工时汇总!$B$2:$AH$2694,14,0)&gt;15,15,IF(VLOOKUP($C95,工时汇总!$B$2:$AH$2694,14,0)&gt;10,10,IF(VLOOKUP($C95,工时汇总!$B$2:$AH$2694,14,0)&gt;=8,5,IF(VLOOKUP($C95,工时汇总!$B$2:$AH$2694,14,0)&lt;8,0))))</f>
        <v>0</v>
      </c>
      <c r="Q95" s="12">
        <f ca="1">IF(VLOOKUP($C95,工时汇总!$B$2:$AH$2694,15,0)&gt;15,15,IF(VLOOKUP($C95,工时汇总!$B$2:$AH$2694,15,0)&gt;10,10,IF(VLOOKUP($C95,工时汇总!$B$2:$AH$2694,15,0)&gt;=8,5,IF(VLOOKUP($C95,工时汇总!$B$2:$AH$2694,15,0)&lt;8,0))))</f>
        <v>0</v>
      </c>
      <c r="R95" s="12">
        <f ca="1">IF(VLOOKUP($C95,工时汇总!$B$2:$AH$2694,16,0)&gt;15,15,IF(VLOOKUP($C95,工时汇总!$B$2:$AH$2694,16,0)&gt;10,10,IF(VLOOKUP($C95,工时汇总!$B$2:$AH$2694,16,0)&gt;=8,5,IF(VLOOKUP($C95,工时汇总!$B$2:$AH$2694,16,0)&lt;8,0))))</f>
        <v>0</v>
      </c>
      <c r="S95" s="12">
        <f ca="1">IF(VLOOKUP($C95,工时汇总!$B$2:$AH$2694,17,0)&gt;15,15,IF(VLOOKUP($C95,工时汇总!$B$2:$AH$2694,17,0)&gt;10,10,IF(VLOOKUP($C95,工时汇总!$B$2:$AH$2694,17,0)&gt;=8,5,IF(VLOOKUP($C95,工时汇总!$B$2:$AH$2694,17,0)&lt;8,0))))</f>
        <v>0</v>
      </c>
      <c r="T95" s="12">
        <f ca="1">IF(VLOOKUP($C95,工时汇总!$B$2:$AH$2694,18,0)&gt;15,15,IF(VLOOKUP($C95,工时汇总!$B$2:$AH$2694,18,0)&gt;10,10,IF(VLOOKUP($C95,工时汇总!$B$2:$AH$2694,18,0)&gt;=8,5,IF(VLOOKUP($C95,工时汇总!$B$2:$AH$2694,18,0)&lt;8,0))))</f>
        <v>0</v>
      </c>
      <c r="U95" s="12">
        <f ca="1">IF(VLOOKUP($C95,工时汇总!$B$2:$AH$2694,19,0)&gt;15,15,IF(VLOOKUP($C95,工时汇总!$B$2:$AH$2694,19,0)&gt;10,10,IF(VLOOKUP($C95,工时汇总!$B$2:$AH$2694,19,0)&gt;=8,5,IF(VLOOKUP($C95,工时汇总!$B$2:$AH$2694,19,0)&lt;8,0))))</f>
        <v>0</v>
      </c>
      <c r="V95" s="12">
        <f ca="1">IF(VLOOKUP($C95,工时汇总!$B$2:$AH$2694,20,0)&gt;15,15,IF(VLOOKUP($C95,工时汇总!$B$2:$AH$2694,20,0)&gt;10,10,IF(VLOOKUP($C95,工时汇总!$B$2:$AH$2694,20,0)&gt;=8,5,IF(VLOOKUP($C95,工时汇总!$B$2:$AH$2694,20,0)&lt;8,0))))</f>
        <v>0</v>
      </c>
      <c r="W95" s="12">
        <f ca="1">IF(VLOOKUP($C95,工时汇总!$B$2:$AH$2694,21,0)&gt;15,15,IF(VLOOKUP($C95,工时汇总!$B$2:$AH$2694,21,0)&gt;10,10,IF(VLOOKUP($C95,工时汇总!$B$2:$AH$2694,21,0)&gt;=8,5,IF(VLOOKUP($C95,工时汇总!$B$2:$AH$2694,21,0)&lt;8,0))))</f>
        <v>0</v>
      </c>
      <c r="X95" s="12">
        <f ca="1">IF(VLOOKUP($C95,工时汇总!$B$2:$AH$2694,22,0)&gt;15,15,IF(VLOOKUP($C95,工时汇总!$B$2:$AH$2694,22,0)&gt;10,10,IF(VLOOKUP($C95,工时汇总!$B$2:$AH$2694,22,0)&gt;=8,5,IF(VLOOKUP($C95,工时汇总!$B$2:$AH$2694,22,0)&lt;8,0))))</f>
        <v>0</v>
      </c>
      <c r="Y95" s="12">
        <f ca="1">IF(VLOOKUP($C95,工时汇总!$B$2:$AH$2694,23,0)&gt;15,15,IF(VLOOKUP($C95,工时汇总!$B$2:$AH$2694,23,0)&gt;10,10,IF(VLOOKUP($C95,工时汇总!$B$2:$AH$2694,23,0)&gt;=8,5,IF(VLOOKUP($C95,工时汇总!$B$2:$AH$2694,23,0)&lt;8,0))))</f>
        <v>0</v>
      </c>
      <c r="Z95" s="12">
        <f ca="1">IF(VLOOKUP($C95,工时汇总!$B$2:$AH$2694,24,0)&gt;15,15,IF(VLOOKUP($C95,工时汇总!$B$2:$AH$2694,24,0)&gt;10,10,IF(VLOOKUP($C95,工时汇总!$B$2:$AH$2694,24,0)&gt;=8,5,IF(VLOOKUP($C95,工时汇总!$B$2:$AH$2694,24,0)&lt;8,0))))</f>
        <v>0</v>
      </c>
      <c r="AA95" s="12">
        <f ca="1">IF(VLOOKUP($C95,工时汇总!$B$2:$AH$2694,25,0)&gt;15,15,IF(VLOOKUP($C95,工时汇总!$B$2:$AH$2694,25,0)&gt;10,10,IF(VLOOKUP($C95,工时汇总!$B$2:$AH$2694,25,0)&gt;=8,5,IF(VLOOKUP($C95,工时汇总!$B$2:$AH$2694,25,0)&lt;8,0))))</f>
        <v>0</v>
      </c>
      <c r="AB95" s="12">
        <f ca="1">IF(VLOOKUP($C95,工时汇总!$B$2:$AH$2694,26,0)&gt;15,15,IF(VLOOKUP($C95,工时汇总!$B$2:$AH$2694,26,0)&gt;10,10,IF(VLOOKUP($C95,工时汇总!$B$2:$AH$2694,26,0)&gt;=8,5,IF(VLOOKUP($C95,工时汇总!$B$2:$AH$2694,26,0)&lt;8,0))))</f>
        <v>0</v>
      </c>
      <c r="AC95" s="12">
        <f ca="1">IF(VLOOKUP($C95,工时汇总!$B$2:$AH$2694,27,0)&gt;15,15,IF(VLOOKUP($C95,工时汇总!$B$2:$AH$2694,27,0)&gt;10,10,IF(VLOOKUP($C95,工时汇总!$B$2:$AH$2694,27,0)&gt;=8,5,IF(VLOOKUP($C95,工时汇总!$B$2:$AH$2694,27,0)&lt;8,0))))</f>
        <v>0</v>
      </c>
      <c r="AD95" s="12">
        <f ca="1">IF(VLOOKUP($C95,工时汇总!$B$2:$AH$2694,28,0)&gt;15,15,IF(VLOOKUP($C95,工时汇总!$B$2:$AH$2694,28,0)&gt;10,10,IF(VLOOKUP($C95,工时汇总!$B$2:$AH$2694,28,0)&gt;=8,5,IF(VLOOKUP($C95,工时汇总!$B$2:$AH$2694,28,0)&lt;8,0))))</f>
        <v>0</v>
      </c>
      <c r="AE95" s="12">
        <f ca="1">IF(VLOOKUP($C95,工时汇总!$B$2:$AH$2694,29,0)&gt;15,15,IF(VLOOKUP($C95,工时汇总!$B$2:$AH$2694,29,0)&gt;10,10,IF(VLOOKUP($C95,工时汇总!$B$2:$AH$2694,29,0)&gt;=8,5,IF(VLOOKUP($C95,工时汇总!$B$2:$AH$2694,29,0)&lt;8,0))))</f>
        <v>0</v>
      </c>
      <c r="AF95" s="12">
        <f ca="1">IF(VLOOKUP($C95,工时汇总!$B$2:$AH$2694,30,0)&gt;15,15,IF(VLOOKUP($C95,工时汇总!$B$2:$AH$2694,30,0)&gt;10,10,IF(VLOOKUP($C95,工时汇总!$B$2:$AH$2694,30,0)&gt;=8,5,IF(VLOOKUP($C95,工时汇总!$B$2:$AH$2694,30,0)&lt;8,0))))</f>
        <v>0</v>
      </c>
      <c r="AG95" s="12">
        <f ca="1">IF(VLOOKUP($C95,工时汇总!$B$2:$AH$2694,31,0)&gt;15,15,IF(VLOOKUP($C95,工时汇总!$B$2:$AH$2694,31,0)&gt;10,10,IF(VLOOKUP($C95,工时汇总!$B$2:$AH$2694,31,0)&gt;=8,5,IF(VLOOKUP($C95,工时汇总!$B$2:$AH$2694,31,0)&lt;8,0))))</f>
        <v>0</v>
      </c>
      <c r="AH95" s="12">
        <f ca="1">IF(VLOOKUP($C95,工时汇总!$B$2:$AH$2694,32,0)&gt;15,15,IF(VLOOKUP($C95,工时汇总!$B$2:$AH$2694,32,0)&gt;10,10,IF(VLOOKUP($C95,工时汇总!$B$2:$AH$2694,32,0)&gt;=8,5,IF(VLOOKUP($C95,工时汇总!$B$2:$AH$2694,32,0)&lt;8,0))))</f>
        <v>0</v>
      </c>
      <c r="AI95" s="12">
        <f ca="1">IF(VLOOKUP($C95,工时汇总!$B$2:$AH$2694,33,0)&gt;15,15,IF(VLOOKUP($C95,工时汇总!$B$2:$AH$2694,33,0)&gt;10,10,IF(VLOOKUP($C95,工时汇总!$B$2:$AH$2694,33,0)&gt;=8,5,IF(VLOOKUP($C95,工时汇总!$B$2:$AH$2694,33,0)&lt;8,0))))</f>
        <v>0</v>
      </c>
    </row>
    <row r="96" customHeight="1" spans="1:35">
      <c r="A96" s="35" t="s">
        <v>577</v>
      </c>
      <c r="B96" s="15" t="s">
        <v>591</v>
      </c>
      <c r="C96" s="25" t="s">
        <v>247</v>
      </c>
      <c r="D96" s="43">
        <f ca="1" t="shared" si="18"/>
        <v>280</v>
      </c>
      <c r="E96" s="12">
        <f ca="1">IF(VLOOKUP($C96,工时汇总!$B$2:$AH$2694,3,0)&gt;15,15,IF(VLOOKUP($C96,工时汇总!$B$2:$AH$2694,3,0)&gt;10,10,IF(VLOOKUP($C96,工时汇总!$B$2:$AH$2694,3,0)&gt;=8,5,IF(VLOOKUP($C96,工时汇总!$B$2:$AH$2694,3,0)&lt;8,0))))</f>
        <v>10</v>
      </c>
      <c r="F96" s="12">
        <f ca="1">IF(VLOOKUP($C96,工时汇总!$B$2:$AH$2694,4,0)&gt;15,15,IF(VLOOKUP($C96,工时汇总!$B$2:$AH$2694,4,0)&gt;10,10,IF(VLOOKUP($C96,工时汇总!$B$2:$AH$2694,4,0)&gt;=8,5,IF(VLOOKUP($C96,工时汇总!$B$2:$AH$2694,4,0)&lt;8,0))))</f>
        <v>10</v>
      </c>
      <c r="G96" s="12">
        <f ca="1">IF(VLOOKUP($C96,工时汇总!$B$2:$AH$2694,5,0)&gt;15,15,IF(VLOOKUP($C96,工时汇总!$B$2:$AH$2694,5,0)&gt;10,10,IF(VLOOKUP($C96,工时汇总!$B$2:$AH$2694,5,0)&gt;=8,5,IF(VLOOKUP($C96,工时汇总!$B$2:$AH$2694,5,0)&lt;8,0))))</f>
        <v>10</v>
      </c>
      <c r="H96" s="12">
        <f ca="1">IF(VLOOKUP($C96,工时汇总!$B$2:$AH$2694,6,0)&gt;15,15,IF(VLOOKUP($C96,工时汇总!$B$2:$AH$2694,6,0)&gt;10,10,IF(VLOOKUP($C96,工时汇总!$B$2:$AH$2694,6,0)&gt;=8,5,IF(VLOOKUP($C96,工时汇总!$B$2:$AH$2694,6,0)&lt;8,0))))</f>
        <v>10</v>
      </c>
      <c r="I96" s="12">
        <f ca="1">IF(VLOOKUP($C96,工时汇总!$B$2:$AH$2694,7,0)&gt;15,15,IF(VLOOKUP($C96,工时汇总!$B$2:$AH$2694,7,0)&gt;10,10,IF(VLOOKUP($C96,工时汇总!$B$2:$AH$2694,7,0)&gt;=8,5,IF(VLOOKUP($C96,工时汇总!$B$2:$AH$2694,7,0)&lt;8,0))))</f>
        <v>5</v>
      </c>
      <c r="J96" s="12">
        <f ca="1">IF(VLOOKUP($C96,工时汇总!$B$2:$AH$2694,8,0)&gt;15,15,IF(VLOOKUP($C96,工时汇总!$B$2:$AH$2694,8,0)&gt;10,10,IF(VLOOKUP($C96,工时汇总!$B$2:$AH$2694,8,0)&gt;=8,5,IF(VLOOKUP($C96,工时汇总!$B$2:$AH$2694,8,0)&lt;8,0))))</f>
        <v>10</v>
      </c>
      <c r="K96" s="12">
        <f ca="1">IF(VLOOKUP($C96,工时汇总!$B$2:$AH$2694,9,0)&gt;15,15,IF(VLOOKUP($C96,工时汇总!$B$2:$AH$2694,9,0)&gt;10,10,IF(VLOOKUP($C96,工时汇总!$B$2:$AH$2694,9,0)&gt;=8,5,IF(VLOOKUP($C96,工时汇总!$B$2:$AH$2694,9,0)&lt;8,0))))</f>
        <v>10</v>
      </c>
      <c r="L96" s="12">
        <f ca="1">IF(VLOOKUP($C96,工时汇总!$B$2:$AH$2694,10,0)&gt;15,15,IF(VLOOKUP($C96,工时汇总!$B$2:$AH$2694,10,0)&gt;10,10,IF(VLOOKUP($C96,工时汇总!$B$2:$AH$2694,10,0)&gt;=8,5,IF(VLOOKUP($C96,工时汇总!$B$2:$AH$2694,10,0)&lt;8,0))))</f>
        <v>10</v>
      </c>
      <c r="M96" s="12">
        <f ca="1">IF(VLOOKUP($C96,工时汇总!$B$2:$AH$2694,11,0)&gt;15,15,IF(VLOOKUP($C96,工时汇总!$B$2:$AH$2694,11,0)&gt;10,10,IF(VLOOKUP($C96,工时汇总!$B$2:$AH$2694,11,0)&gt;=8,5,IF(VLOOKUP($C96,工时汇总!$B$2:$AH$2694,11,0)&lt;8,0))))</f>
        <v>10</v>
      </c>
      <c r="N96" s="12">
        <f ca="1">IF(VLOOKUP($C96,工时汇总!$B$2:$AH$2694,12,0)&gt;15,15,IF(VLOOKUP($C96,工时汇总!$B$2:$AH$2694,12,0)&gt;10,10,IF(VLOOKUP($C96,工时汇总!$B$2:$AH$2694,12,0)&gt;=8,5,IF(VLOOKUP($C96,工时汇总!$B$2:$AH$2694,12,0)&lt;8,0))))</f>
        <v>10</v>
      </c>
      <c r="O96" s="12">
        <f ca="1">IF(VLOOKUP($C96,工时汇总!$B$2:$AH$2694,13,0)&gt;15,15,IF(VLOOKUP($C96,工时汇总!$B$2:$AH$2694,13,0)&gt;10,10,IF(VLOOKUP($C96,工时汇总!$B$2:$AH$2694,13,0)&gt;=8,5,IF(VLOOKUP($C96,工时汇总!$B$2:$AH$2694,13,0)&lt;8,0))))</f>
        <v>10</v>
      </c>
      <c r="P96" s="12">
        <f ca="1">IF(VLOOKUP($C96,工时汇总!$B$2:$AH$2694,14,0)&gt;15,15,IF(VLOOKUP($C96,工时汇总!$B$2:$AH$2694,14,0)&gt;10,10,IF(VLOOKUP($C96,工时汇总!$B$2:$AH$2694,14,0)&gt;=8,5,IF(VLOOKUP($C96,工时汇总!$B$2:$AH$2694,14,0)&lt;8,0))))</f>
        <v>5</v>
      </c>
      <c r="Q96" s="12">
        <f ca="1">IF(VLOOKUP($C96,工时汇总!$B$2:$AH$2694,15,0)&gt;15,15,IF(VLOOKUP($C96,工时汇总!$B$2:$AH$2694,15,0)&gt;10,10,IF(VLOOKUP($C96,工时汇总!$B$2:$AH$2694,15,0)&gt;=8,5,IF(VLOOKUP($C96,工时汇总!$B$2:$AH$2694,15,0)&lt;8,0))))</f>
        <v>10</v>
      </c>
      <c r="R96" s="12">
        <f ca="1">IF(VLOOKUP($C96,工时汇总!$B$2:$AH$2694,16,0)&gt;15,15,IF(VLOOKUP($C96,工时汇总!$B$2:$AH$2694,16,0)&gt;10,10,IF(VLOOKUP($C96,工时汇总!$B$2:$AH$2694,16,0)&gt;=8,5,IF(VLOOKUP($C96,工时汇总!$B$2:$AH$2694,16,0)&lt;8,0))))</f>
        <v>10</v>
      </c>
      <c r="S96" s="12">
        <f ca="1">IF(VLOOKUP($C96,工时汇总!$B$2:$AH$2694,17,0)&gt;15,15,IF(VLOOKUP($C96,工时汇总!$B$2:$AH$2694,17,0)&gt;10,10,IF(VLOOKUP($C96,工时汇总!$B$2:$AH$2694,17,0)&gt;=8,5,IF(VLOOKUP($C96,工时汇总!$B$2:$AH$2694,17,0)&lt;8,0))))</f>
        <v>10</v>
      </c>
      <c r="T96" s="12">
        <f ca="1">IF(VLOOKUP($C96,工时汇总!$B$2:$AH$2694,18,0)&gt;15,15,IF(VLOOKUP($C96,工时汇总!$B$2:$AH$2694,18,0)&gt;10,10,IF(VLOOKUP($C96,工时汇总!$B$2:$AH$2694,18,0)&gt;=8,5,IF(VLOOKUP($C96,工时汇总!$B$2:$AH$2694,18,0)&lt;8,0))))</f>
        <v>10</v>
      </c>
      <c r="U96" s="12">
        <f ca="1">IF(VLOOKUP($C96,工时汇总!$B$2:$AH$2694,19,0)&gt;15,15,IF(VLOOKUP($C96,工时汇总!$B$2:$AH$2694,19,0)&gt;10,10,IF(VLOOKUP($C96,工时汇总!$B$2:$AH$2694,19,0)&gt;=8,5,IF(VLOOKUP($C96,工时汇总!$B$2:$AH$2694,19,0)&lt;8,0))))</f>
        <v>10</v>
      </c>
      <c r="V96" s="12">
        <f ca="1">IF(VLOOKUP($C96,工时汇总!$B$2:$AH$2694,20,0)&gt;15,15,IF(VLOOKUP($C96,工时汇总!$B$2:$AH$2694,20,0)&gt;10,10,IF(VLOOKUP($C96,工时汇总!$B$2:$AH$2694,20,0)&gt;=8,5,IF(VLOOKUP($C96,工时汇总!$B$2:$AH$2694,20,0)&lt;8,0))))</f>
        <v>10</v>
      </c>
      <c r="W96" s="12">
        <f ca="1">IF(VLOOKUP($C96,工时汇总!$B$2:$AH$2694,21,0)&gt;15,15,IF(VLOOKUP($C96,工时汇总!$B$2:$AH$2694,21,0)&gt;10,10,IF(VLOOKUP($C96,工时汇总!$B$2:$AH$2694,21,0)&gt;=8,5,IF(VLOOKUP($C96,工时汇总!$B$2:$AH$2694,21,0)&lt;8,0))))</f>
        <v>10</v>
      </c>
      <c r="X96" s="12">
        <f ca="1">IF(VLOOKUP($C96,工时汇总!$B$2:$AH$2694,22,0)&gt;15,15,IF(VLOOKUP($C96,工时汇总!$B$2:$AH$2694,22,0)&gt;10,10,IF(VLOOKUP($C96,工时汇总!$B$2:$AH$2694,22,0)&gt;=8,5,IF(VLOOKUP($C96,工时汇总!$B$2:$AH$2694,22,0)&lt;8,0))))</f>
        <v>10</v>
      </c>
      <c r="Y96" s="12">
        <f ca="1">IF(VLOOKUP($C96,工时汇总!$B$2:$AH$2694,23,0)&gt;15,15,IF(VLOOKUP($C96,工时汇总!$B$2:$AH$2694,23,0)&gt;10,10,IF(VLOOKUP($C96,工时汇总!$B$2:$AH$2694,23,0)&gt;=8,5,IF(VLOOKUP($C96,工时汇总!$B$2:$AH$2694,23,0)&lt;8,0))))</f>
        <v>10</v>
      </c>
      <c r="Z96" s="12">
        <f ca="1">IF(VLOOKUP($C96,工时汇总!$B$2:$AH$2694,24,0)&gt;15,15,IF(VLOOKUP($C96,工时汇总!$B$2:$AH$2694,24,0)&gt;10,10,IF(VLOOKUP($C96,工时汇总!$B$2:$AH$2694,24,0)&gt;=8,5,IF(VLOOKUP($C96,工时汇总!$B$2:$AH$2694,24,0)&lt;8,0))))</f>
        <v>10</v>
      </c>
      <c r="AA96" s="12">
        <f ca="1">IF(VLOOKUP($C96,工时汇总!$B$2:$AH$2694,25,0)&gt;15,15,IF(VLOOKUP($C96,工时汇总!$B$2:$AH$2694,25,0)&gt;10,10,IF(VLOOKUP($C96,工时汇总!$B$2:$AH$2694,25,0)&gt;=8,5,IF(VLOOKUP($C96,工时汇总!$B$2:$AH$2694,25,0)&lt;8,0))))</f>
        <v>10</v>
      </c>
      <c r="AB96" s="12">
        <f ca="1">IF(VLOOKUP($C96,工时汇总!$B$2:$AH$2694,26,0)&gt;15,15,IF(VLOOKUP($C96,工时汇总!$B$2:$AH$2694,26,0)&gt;10,10,IF(VLOOKUP($C96,工时汇总!$B$2:$AH$2694,26,0)&gt;=8,5,IF(VLOOKUP($C96,工时汇总!$B$2:$AH$2694,26,0)&lt;8,0))))</f>
        <v>10</v>
      </c>
      <c r="AC96" s="12">
        <f ca="1">IF(VLOOKUP($C96,工时汇总!$B$2:$AH$2694,27,0)&gt;15,15,IF(VLOOKUP($C96,工时汇总!$B$2:$AH$2694,27,0)&gt;10,10,IF(VLOOKUP($C96,工时汇总!$B$2:$AH$2694,27,0)&gt;=8,5,IF(VLOOKUP($C96,工时汇总!$B$2:$AH$2694,27,0)&lt;8,0))))</f>
        <v>10</v>
      </c>
      <c r="AD96" s="12">
        <f ca="1">IF(VLOOKUP($C96,工时汇总!$B$2:$AH$2694,28,0)&gt;15,15,IF(VLOOKUP($C96,工时汇总!$B$2:$AH$2694,28,0)&gt;10,10,IF(VLOOKUP($C96,工时汇总!$B$2:$AH$2694,28,0)&gt;=8,5,IF(VLOOKUP($C96,工时汇总!$B$2:$AH$2694,28,0)&lt;8,0))))</f>
        <v>0</v>
      </c>
      <c r="AE96" s="12">
        <f ca="1">IF(VLOOKUP($C96,工时汇总!$B$2:$AH$2694,29,0)&gt;15,15,IF(VLOOKUP($C96,工时汇总!$B$2:$AH$2694,29,0)&gt;10,10,IF(VLOOKUP($C96,工时汇总!$B$2:$AH$2694,29,0)&gt;=8,5,IF(VLOOKUP($C96,工时汇总!$B$2:$AH$2694,29,0)&lt;8,0))))</f>
        <v>10</v>
      </c>
      <c r="AF96" s="12">
        <f ca="1">IF(VLOOKUP($C96,工时汇总!$B$2:$AH$2694,30,0)&gt;15,15,IF(VLOOKUP($C96,工时汇总!$B$2:$AH$2694,30,0)&gt;10,10,IF(VLOOKUP($C96,工时汇总!$B$2:$AH$2694,30,0)&gt;=8,5,IF(VLOOKUP($C96,工时汇总!$B$2:$AH$2694,30,0)&lt;8,0))))</f>
        <v>10</v>
      </c>
      <c r="AG96" s="12">
        <f ca="1">IF(VLOOKUP($C96,工时汇总!$B$2:$AH$2694,31,0)&gt;15,15,IF(VLOOKUP($C96,工时汇总!$B$2:$AH$2694,31,0)&gt;10,10,IF(VLOOKUP($C96,工时汇总!$B$2:$AH$2694,31,0)&gt;=8,5,IF(VLOOKUP($C96,工时汇总!$B$2:$AH$2694,31,0)&lt;8,0))))</f>
        <v>10</v>
      </c>
      <c r="AH96" s="12">
        <f ca="1">IF(VLOOKUP($C96,工时汇总!$B$2:$AH$2694,32,0)&gt;15,15,IF(VLOOKUP($C96,工时汇总!$B$2:$AH$2694,32,0)&gt;10,10,IF(VLOOKUP($C96,工时汇总!$B$2:$AH$2694,32,0)&gt;=8,5,IF(VLOOKUP($C96,工时汇总!$B$2:$AH$2694,32,0)&lt;8,0))))</f>
        <v>10</v>
      </c>
      <c r="AI96" s="12">
        <f ca="1">IF(VLOOKUP($C96,工时汇总!$B$2:$AH$2694,33,0)&gt;15,15,IF(VLOOKUP($C96,工时汇总!$B$2:$AH$2694,33,0)&gt;10,10,IF(VLOOKUP($C96,工时汇总!$B$2:$AH$2694,33,0)&gt;=8,5,IF(VLOOKUP($C96,工时汇总!$B$2:$AH$2694,33,0)&lt;8,0))))</f>
        <v>0</v>
      </c>
    </row>
    <row r="97" customHeight="1" spans="1:35">
      <c r="A97" s="35" t="s">
        <v>577</v>
      </c>
      <c r="B97" s="15" t="s">
        <v>592</v>
      </c>
      <c r="C97" s="25" t="s">
        <v>593</v>
      </c>
      <c r="D97" s="43">
        <f ca="1" t="shared" si="18"/>
        <v>295</v>
      </c>
      <c r="E97" s="12">
        <f ca="1">IF(VLOOKUP($C97,工时汇总!$B$2:$AH$2694,3,0)&gt;15,15,IF(VLOOKUP($C97,工时汇总!$B$2:$AH$2694,3,0)&gt;10,10,IF(VLOOKUP($C97,工时汇总!$B$2:$AH$2694,3,0)&gt;=8,5,IF(VLOOKUP($C97,工时汇总!$B$2:$AH$2694,3,0)&lt;8,0))))</f>
        <v>10</v>
      </c>
      <c r="F97" s="12">
        <f ca="1">IF(VLOOKUP($C97,工时汇总!$B$2:$AH$2694,4,0)&gt;15,15,IF(VLOOKUP($C97,工时汇总!$B$2:$AH$2694,4,0)&gt;10,10,IF(VLOOKUP($C97,工时汇总!$B$2:$AH$2694,4,0)&gt;=8,5,IF(VLOOKUP($C97,工时汇总!$B$2:$AH$2694,4,0)&lt;8,0))))</f>
        <v>10</v>
      </c>
      <c r="G97" s="12">
        <f ca="1">IF(VLOOKUP($C97,工时汇总!$B$2:$AH$2694,5,0)&gt;15,15,IF(VLOOKUP($C97,工时汇总!$B$2:$AH$2694,5,0)&gt;10,10,IF(VLOOKUP($C97,工时汇总!$B$2:$AH$2694,5,0)&gt;=8,5,IF(VLOOKUP($C97,工时汇总!$B$2:$AH$2694,5,0)&lt;8,0))))</f>
        <v>10</v>
      </c>
      <c r="H97" s="12">
        <f ca="1">IF(VLOOKUP($C97,工时汇总!$B$2:$AH$2694,6,0)&gt;15,15,IF(VLOOKUP($C97,工时汇总!$B$2:$AH$2694,6,0)&gt;10,10,IF(VLOOKUP($C97,工时汇总!$B$2:$AH$2694,6,0)&gt;=8,5,IF(VLOOKUP($C97,工时汇总!$B$2:$AH$2694,6,0)&lt;8,0))))</f>
        <v>10</v>
      </c>
      <c r="I97" s="12">
        <f ca="1">IF(VLOOKUP($C97,工时汇总!$B$2:$AH$2694,7,0)&gt;15,15,IF(VLOOKUP($C97,工时汇总!$B$2:$AH$2694,7,0)&gt;10,10,IF(VLOOKUP($C97,工时汇总!$B$2:$AH$2694,7,0)&gt;=8,5,IF(VLOOKUP($C97,工时汇总!$B$2:$AH$2694,7,0)&lt;8,0))))</f>
        <v>10</v>
      </c>
      <c r="J97" s="12">
        <f ca="1">IF(VLOOKUP($C97,工时汇总!$B$2:$AH$2694,8,0)&gt;15,15,IF(VLOOKUP($C97,工时汇总!$B$2:$AH$2694,8,0)&gt;10,10,IF(VLOOKUP($C97,工时汇总!$B$2:$AH$2694,8,0)&gt;=8,5,IF(VLOOKUP($C97,工时汇总!$B$2:$AH$2694,8,0)&lt;8,0))))</f>
        <v>10</v>
      </c>
      <c r="K97" s="12">
        <f ca="1">IF(VLOOKUP($C97,工时汇总!$B$2:$AH$2694,9,0)&gt;15,15,IF(VLOOKUP($C97,工时汇总!$B$2:$AH$2694,9,0)&gt;10,10,IF(VLOOKUP($C97,工时汇总!$B$2:$AH$2694,9,0)&gt;=8,5,IF(VLOOKUP($C97,工时汇总!$B$2:$AH$2694,9,0)&lt;8,0))))</f>
        <v>10</v>
      </c>
      <c r="L97" s="12">
        <f ca="1">IF(VLOOKUP($C97,工时汇总!$B$2:$AH$2694,10,0)&gt;15,15,IF(VLOOKUP($C97,工时汇总!$B$2:$AH$2694,10,0)&gt;10,10,IF(VLOOKUP($C97,工时汇总!$B$2:$AH$2694,10,0)&gt;=8,5,IF(VLOOKUP($C97,工时汇总!$B$2:$AH$2694,10,0)&lt;8,0))))</f>
        <v>10</v>
      </c>
      <c r="M97" s="12">
        <f ca="1">IF(VLOOKUP($C97,工时汇总!$B$2:$AH$2694,11,0)&gt;15,15,IF(VLOOKUP($C97,工时汇总!$B$2:$AH$2694,11,0)&gt;10,10,IF(VLOOKUP($C97,工时汇总!$B$2:$AH$2694,11,0)&gt;=8,5,IF(VLOOKUP($C97,工时汇总!$B$2:$AH$2694,11,0)&lt;8,0))))</f>
        <v>10</v>
      </c>
      <c r="N97" s="12">
        <f ca="1">IF(VLOOKUP($C97,工时汇总!$B$2:$AH$2694,12,0)&gt;15,15,IF(VLOOKUP($C97,工时汇总!$B$2:$AH$2694,12,0)&gt;10,10,IF(VLOOKUP($C97,工时汇总!$B$2:$AH$2694,12,0)&gt;=8,5,IF(VLOOKUP($C97,工时汇总!$B$2:$AH$2694,12,0)&lt;8,0))))</f>
        <v>10</v>
      </c>
      <c r="O97" s="12">
        <f ca="1">IF(VLOOKUP($C97,工时汇总!$B$2:$AH$2694,13,0)&gt;15,15,IF(VLOOKUP($C97,工时汇总!$B$2:$AH$2694,13,0)&gt;10,10,IF(VLOOKUP($C97,工时汇总!$B$2:$AH$2694,13,0)&gt;=8,5,IF(VLOOKUP($C97,工时汇总!$B$2:$AH$2694,13,0)&lt;8,0))))</f>
        <v>10</v>
      </c>
      <c r="P97" s="12">
        <f ca="1">IF(VLOOKUP($C97,工时汇总!$B$2:$AH$2694,14,0)&gt;15,15,IF(VLOOKUP($C97,工时汇总!$B$2:$AH$2694,14,0)&gt;10,10,IF(VLOOKUP($C97,工时汇总!$B$2:$AH$2694,14,0)&gt;=8,5,IF(VLOOKUP($C97,工时汇总!$B$2:$AH$2694,14,0)&lt;8,0))))</f>
        <v>5</v>
      </c>
      <c r="Q97" s="12">
        <f ca="1">IF(VLOOKUP($C97,工时汇总!$B$2:$AH$2694,15,0)&gt;15,15,IF(VLOOKUP($C97,工时汇总!$B$2:$AH$2694,15,0)&gt;10,10,IF(VLOOKUP($C97,工时汇总!$B$2:$AH$2694,15,0)&gt;=8,5,IF(VLOOKUP($C97,工时汇总!$B$2:$AH$2694,15,0)&lt;8,0))))</f>
        <v>10</v>
      </c>
      <c r="R97" s="12">
        <f ca="1">IF(VLOOKUP($C97,工时汇总!$B$2:$AH$2694,16,0)&gt;15,15,IF(VLOOKUP($C97,工时汇总!$B$2:$AH$2694,16,0)&gt;10,10,IF(VLOOKUP($C97,工时汇总!$B$2:$AH$2694,16,0)&gt;=8,5,IF(VLOOKUP($C97,工时汇总!$B$2:$AH$2694,16,0)&lt;8,0))))</f>
        <v>10</v>
      </c>
      <c r="S97" s="12">
        <f ca="1">IF(VLOOKUP($C97,工时汇总!$B$2:$AH$2694,17,0)&gt;15,15,IF(VLOOKUP($C97,工时汇总!$B$2:$AH$2694,17,0)&gt;10,10,IF(VLOOKUP($C97,工时汇总!$B$2:$AH$2694,17,0)&gt;=8,5,IF(VLOOKUP($C97,工时汇总!$B$2:$AH$2694,17,0)&lt;8,0))))</f>
        <v>10</v>
      </c>
      <c r="T97" s="12">
        <f ca="1">IF(VLOOKUP($C97,工时汇总!$B$2:$AH$2694,18,0)&gt;15,15,IF(VLOOKUP($C97,工时汇总!$B$2:$AH$2694,18,0)&gt;10,10,IF(VLOOKUP($C97,工时汇总!$B$2:$AH$2694,18,0)&gt;=8,5,IF(VLOOKUP($C97,工时汇总!$B$2:$AH$2694,18,0)&lt;8,0))))</f>
        <v>10</v>
      </c>
      <c r="U97" s="12">
        <f ca="1">IF(VLOOKUP($C97,工时汇总!$B$2:$AH$2694,19,0)&gt;15,15,IF(VLOOKUP($C97,工时汇总!$B$2:$AH$2694,19,0)&gt;10,10,IF(VLOOKUP($C97,工时汇总!$B$2:$AH$2694,19,0)&gt;=8,5,IF(VLOOKUP($C97,工时汇总!$B$2:$AH$2694,19,0)&lt;8,0))))</f>
        <v>10</v>
      </c>
      <c r="V97" s="12">
        <f ca="1">IF(VLOOKUP($C97,工时汇总!$B$2:$AH$2694,20,0)&gt;15,15,IF(VLOOKUP($C97,工时汇总!$B$2:$AH$2694,20,0)&gt;10,10,IF(VLOOKUP($C97,工时汇总!$B$2:$AH$2694,20,0)&gt;=8,5,IF(VLOOKUP($C97,工时汇总!$B$2:$AH$2694,20,0)&lt;8,0))))</f>
        <v>10</v>
      </c>
      <c r="W97" s="12">
        <f ca="1">IF(VLOOKUP($C97,工时汇总!$B$2:$AH$2694,21,0)&gt;15,15,IF(VLOOKUP($C97,工时汇总!$B$2:$AH$2694,21,0)&gt;10,10,IF(VLOOKUP($C97,工时汇总!$B$2:$AH$2694,21,0)&gt;=8,5,IF(VLOOKUP($C97,工时汇总!$B$2:$AH$2694,21,0)&lt;8,0))))</f>
        <v>10</v>
      </c>
      <c r="X97" s="12">
        <f ca="1">IF(VLOOKUP($C97,工时汇总!$B$2:$AH$2694,22,0)&gt;15,15,IF(VLOOKUP($C97,工时汇总!$B$2:$AH$2694,22,0)&gt;10,10,IF(VLOOKUP($C97,工时汇总!$B$2:$AH$2694,22,0)&gt;=8,5,IF(VLOOKUP($C97,工时汇总!$B$2:$AH$2694,22,0)&lt;8,0))))</f>
        <v>10</v>
      </c>
      <c r="Y97" s="12">
        <f ca="1">IF(VLOOKUP($C97,工时汇总!$B$2:$AH$2694,23,0)&gt;15,15,IF(VLOOKUP($C97,工时汇总!$B$2:$AH$2694,23,0)&gt;10,10,IF(VLOOKUP($C97,工时汇总!$B$2:$AH$2694,23,0)&gt;=8,5,IF(VLOOKUP($C97,工时汇总!$B$2:$AH$2694,23,0)&lt;8,0))))</f>
        <v>10</v>
      </c>
      <c r="Z97" s="12">
        <f ca="1">IF(VLOOKUP($C97,工时汇总!$B$2:$AH$2694,24,0)&gt;15,15,IF(VLOOKUP($C97,工时汇总!$B$2:$AH$2694,24,0)&gt;10,10,IF(VLOOKUP($C97,工时汇总!$B$2:$AH$2694,24,0)&gt;=8,5,IF(VLOOKUP($C97,工时汇总!$B$2:$AH$2694,24,0)&lt;8,0))))</f>
        <v>10</v>
      </c>
      <c r="AA97" s="12">
        <f ca="1">IF(VLOOKUP($C97,工时汇总!$B$2:$AH$2694,25,0)&gt;15,15,IF(VLOOKUP($C97,工时汇总!$B$2:$AH$2694,25,0)&gt;10,10,IF(VLOOKUP($C97,工时汇总!$B$2:$AH$2694,25,0)&gt;=8,5,IF(VLOOKUP($C97,工时汇总!$B$2:$AH$2694,25,0)&lt;8,0))))</f>
        <v>10</v>
      </c>
      <c r="AB97" s="12">
        <f ca="1">IF(VLOOKUP($C97,工时汇总!$B$2:$AH$2694,26,0)&gt;15,15,IF(VLOOKUP($C97,工时汇总!$B$2:$AH$2694,26,0)&gt;10,10,IF(VLOOKUP($C97,工时汇总!$B$2:$AH$2694,26,0)&gt;=8,5,IF(VLOOKUP($C97,工时汇总!$B$2:$AH$2694,26,0)&lt;8,0))))</f>
        <v>10</v>
      </c>
      <c r="AC97" s="12">
        <f ca="1">IF(VLOOKUP($C97,工时汇总!$B$2:$AH$2694,27,0)&gt;15,15,IF(VLOOKUP($C97,工时汇总!$B$2:$AH$2694,27,0)&gt;10,10,IF(VLOOKUP($C97,工时汇总!$B$2:$AH$2694,27,0)&gt;=8,5,IF(VLOOKUP($C97,工时汇总!$B$2:$AH$2694,27,0)&lt;8,0))))</f>
        <v>10</v>
      </c>
      <c r="AD97" s="12">
        <f ca="1">IF(VLOOKUP($C97,工时汇总!$B$2:$AH$2694,28,0)&gt;15,15,IF(VLOOKUP($C97,工时汇总!$B$2:$AH$2694,28,0)&gt;10,10,IF(VLOOKUP($C97,工时汇总!$B$2:$AH$2694,28,0)&gt;=8,5,IF(VLOOKUP($C97,工时汇总!$B$2:$AH$2694,28,0)&lt;8,0))))</f>
        <v>10</v>
      </c>
      <c r="AE97" s="12">
        <f ca="1">IF(VLOOKUP($C97,工时汇总!$B$2:$AH$2694,29,0)&gt;15,15,IF(VLOOKUP($C97,工时汇总!$B$2:$AH$2694,29,0)&gt;10,10,IF(VLOOKUP($C97,工时汇总!$B$2:$AH$2694,29,0)&gt;=8,5,IF(VLOOKUP($C97,工时汇总!$B$2:$AH$2694,29,0)&lt;8,0))))</f>
        <v>10</v>
      </c>
      <c r="AF97" s="12">
        <f ca="1">IF(VLOOKUP($C97,工时汇总!$B$2:$AH$2694,30,0)&gt;15,15,IF(VLOOKUP($C97,工时汇总!$B$2:$AH$2694,30,0)&gt;10,10,IF(VLOOKUP($C97,工时汇总!$B$2:$AH$2694,30,0)&gt;=8,5,IF(VLOOKUP($C97,工时汇总!$B$2:$AH$2694,30,0)&lt;8,0))))</f>
        <v>10</v>
      </c>
      <c r="AG97" s="12">
        <f ca="1">IF(VLOOKUP($C97,工时汇总!$B$2:$AH$2694,31,0)&gt;15,15,IF(VLOOKUP($C97,工时汇总!$B$2:$AH$2694,31,0)&gt;10,10,IF(VLOOKUP($C97,工时汇总!$B$2:$AH$2694,31,0)&gt;=8,5,IF(VLOOKUP($C97,工时汇总!$B$2:$AH$2694,31,0)&lt;8,0))))</f>
        <v>10</v>
      </c>
      <c r="AH97" s="12">
        <f ca="1">IF(VLOOKUP($C97,工时汇总!$B$2:$AH$2694,32,0)&gt;15,15,IF(VLOOKUP($C97,工时汇总!$B$2:$AH$2694,32,0)&gt;10,10,IF(VLOOKUP($C97,工时汇总!$B$2:$AH$2694,32,0)&gt;=8,5,IF(VLOOKUP($C97,工时汇总!$B$2:$AH$2694,32,0)&lt;8,0))))</f>
        <v>10</v>
      </c>
      <c r="AI97" s="12">
        <f ca="1">IF(VLOOKUP($C97,工时汇总!$B$2:$AH$2694,33,0)&gt;15,15,IF(VLOOKUP($C97,工时汇总!$B$2:$AH$2694,33,0)&gt;10,10,IF(VLOOKUP($C97,工时汇总!$B$2:$AH$2694,33,0)&gt;=8,5,IF(VLOOKUP($C97,工时汇总!$B$2:$AH$2694,33,0)&lt;8,0))))</f>
        <v>0</v>
      </c>
    </row>
    <row r="98" customHeight="1" spans="1:35">
      <c r="A98" s="35" t="s">
        <v>577</v>
      </c>
      <c r="B98" s="15" t="s">
        <v>594</v>
      </c>
      <c r="C98" s="25" t="s">
        <v>249</v>
      </c>
      <c r="D98" s="43">
        <f ca="1" t="shared" si="18"/>
        <v>300</v>
      </c>
      <c r="E98" s="12">
        <f ca="1">IF(VLOOKUP($C98,工时汇总!$B$2:$AH$2694,3,0)&gt;15,15,IF(VLOOKUP($C98,工时汇总!$B$2:$AH$2694,3,0)&gt;10,10,IF(VLOOKUP($C98,工时汇总!$B$2:$AH$2694,3,0)&gt;=8,5,IF(VLOOKUP($C98,工时汇总!$B$2:$AH$2694,3,0)&lt;8,0))))</f>
        <v>10</v>
      </c>
      <c r="F98" s="12">
        <f ca="1">IF(VLOOKUP($C98,工时汇总!$B$2:$AH$2694,4,0)&gt;15,15,IF(VLOOKUP($C98,工时汇总!$B$2:$AH$2694,4,0)&gt;10,10,IF(VLOOKUP($C98,工时汇总!$B$2:$AH$2694,4,0)&gt;=8,5,IF(VLOOKUP($C98,工时汇总!$B$2:$AH$2694,4,0)&lt;8,0))))</f>
        <v>10</v>
      </c>
      <c r="G98" s="12">
        <f ca="1">IF(VLOOKUP($C98,工时汇总!$B$2:$AH$2694,5,0)&gt;15,15,IF(VLOOKUP($C98,工时汇总!$B$2:$AH$2694,5,0)&gt;10,10,IF(VLOOKUP($C98,工时汇总!$B$2:$AH$2694,5,0)&gt;=8,5,IF(VLOOKUP($C98,工时汇总!$B$2:$AH$2694,5,0)&lt;8,0))))</f>
        <v>10</v>
      </c>
      <c r="H98" s="12">
        <f ca="1">IF(VLOOKUP($C98,工时汇总!$B$2:$AH$2694,6,0)&gt;15,15,IF(VLOOKUP($C98,工时汇总!$B$2:$AH$2694,6,0)&gt;10,10,IF(VLOOKUP($C98,工时汇总!$B$2:$AH$2694,6,0)&gt;=8,5,IF(VLOOKUP($C98,工时汇总!$B$2:$AH$2694,6,0)&lt;8,0))))</f>
        <v>10</v>
      </c>
      <c r="I98" s="12">
        <f ca="1">IF(VLOOKUP($C98,工时汇总!$B$2:$AH$2694,7,0)&gt;15,15,IF(VLOOKUP($C98,工时汇总!$B$2:$AH$2694,7,0)&gt;10,10,IF(VLOOKUP($C98,工时汇总!$B$2:$AH$2694,7,0)&gt;=8,5,IF(VLOOKUP($C98,工时汇总!$B$2:$AH$2694,7,0)&lt;8,0))))</f>
        <v>10</v>
      </c>
      <c r="J98" s="12">
        <f ca="1">IF(VLOOKUP($C98,工时汇总!$B$2:$AH$2694,8,0)&gt;15,15,IF(VLOOKUP($C98,工时汇总!$B$2:$AH$2694,8,0)&gt;10,10,IF(VLOOKUP($C98,工时汇总!$B$2:$AH$2694,8,0)&gt;=8,5,IF(VLOOKUP($C98,工时汇总!$B$2:$AH$2694,8,0)&lt;8,0))))</f>
        <v>10</v>
      </c>
      <c r="K98" s="12">
        <f ca="1">IF(VLOOKUP($C98,工时汇总!$B$2:$AH$2694,9,0)&gt;15,15,IF(VLOOKUP($C98,工时汇总!$B$2:$AH$2694,9,0)&gt;10,10,IF(VLOOKUP($C98,工时汇总!$B$2:$AH$2694,9,0)&gt;=8,5,IF(VLOOKUP($C98,工时汇总!$B$2:$AH$2694,9,0)&lt;8,0))))</f>
        <v>10</v>
      </c>
      <c r="L98" s="12">
        <f ca="1">IF(VLOOKUP($C98,工时汇总!$B$2:$AH$2694,10,0)&gt;15,15,IF(VLOOKUP($C98,工时汇总!$B$2:$AH$2694,10,0)&gt;10,10,IF(VLOOKUP($C98,工时汇总!$B$2:$AH$2694,10,0)&gt;=8,5,IF(VLOOKUP($C98,工时汇总!$B$2:$AH$2694,10,0)&lt;8,0))))</f>
        <v>10</v>
      </c>
      <c r="M98" s="12">
        <f ca="1">IF(VLOOKUP($C98,工时汇总!$B$2:$AH$2694,11,0)&gt;15,15,IF(VLOOKUP($C98,工时汇总!$B$2:$AH$2694,11,0)&gt;10,10,IF(VLOOKUP($C98,工时汇总!$B$2:$AH$2694,11,0)&gt;=8,5,IF(VLOOKUP($C98,工时汇总!$B$2:$AH$2694,11,0)&lt;8,0))))</f>
        <v>10</v>
      </c>
      <c r="N98" s="12">
        <f ca="1">IF(VLOOKUP($C98,工时汇总!$B$2:$AH$2694,12,0)&gt;15,15,IF(VLOOKUP($C98,工时汇总!$B$2:$AH$2694,12,0)&gt;10,10,IF(VLOOKUP($C98,工时汇总!$B$2:$AH$2694,12,0)&gt;=8,5,IF(VLOOKUP($C98,工时汇总!$B$2:$AH$2694,12,0)&lt;8,0))))</f>
        <v>10</v>
      </c>
      <c r="O98" s="12">
        <f ca="1">IF(VLOOKUP($C98,工时汇总!$B$2:$AH$2694,13,0)&gt;15,15,IF(VLOOKUP($C98,工时汇总!$B$2:$AH$2694,13,0)&gt;10,10,IF(VLOOKUP($C98,工时汇总!$B$2:$AH$2694,13,0)&gt;=8,5,IF(VLOOKUP($C98,工时汇总!$B$2:$AH$2694,13,0)&lt;8,0))))</f>
        <v>10</v>
      </c>
      <c r="P98" s="12">
        <f ca="1">IF(VLOOKUP($C98,工时汇总!$B$2:$AH$2694,14,0)&gt;15,15,IF(VLOOKUP($C98,工时汇总!$B$2:$AH$2694,14,0)&gt;10,10,IF(VLOOKUP($C98,工时汇总!$B$2:$AH$2694,14,0)&gt;=8,5,IF(VLOOKUP($C98,工时汇总!$B$2:$AH$2694,14,0)&lt;8,0))))</f>
        <v>10</v>
      </c>
      <c r="Q98" s="12">
        <f ca="1">IF(VLOOKUP($C98,工时汇总!$B$2:$AH$2694,15,0)&gt;15,15,IF(VLOOKUP($C98,工时汇总!$B$2:$AH$2694,15,0)&gt;10,10,IF(VLOOKUP($C98,工时汇总!$B$2:$AH$2694,15,0)&gt;=8,5,IF(VLOOKUP($C98,工时汇总!$B$2:$AH$2694,15,0)&lt;8,0))))</f>
        <v>10</v>
      </c>
      <c r="R98" s="12">
        <f ca="1">IF(VLOOKUP($C98,工时汇总!$B$2:$AH$2694,16,0)&gt;15,15,IF(VLOOKUP($C98,工时汇总!$B$2:$AH$2694,16,0)&gt;10,10,IF(VLOOKUP($C98,工时汇总!$B$2:$AH$2694,16,0)&gt;=8,5,IF(VLOOKUP($C98,工时汇总!$B$2:$AH$2694,16,0)&lt;8,0))))</f>
        <v>10</v>
      </c>
      <c r="S98" s="12">
        <f ca="1">IF(VLOOKUP($C98,工时汇总!$B$2:$AH$2694,17,0)&gt;15,15,IF(VLOOKUP($C98,工时汇总!$B$2:$AH$2694,17,0)&gt;10,10,IF(VLOOKUP($C98,工时汇总!$B$2:$AH$2694,17,0)&gt;=8,5,IF(VLOOKUP($C98,工时汇总!$B$2:$AH$2694,17,0)&lt;8,0))))</f>
        <v>10</v>
      </c>
      <c r="T98" s="12">
        <f ca="1">IF(VLOOKUP($C98,工时汇总!$B$2:$AH$2694,18,0)&gt;15,15,IF(VLOOKUP($C98,工时汇总!$B$2:$AH$2694,18,0)&gt;10,10,IF(VLOOKUP($C98,工时汇总!$B$2:$AH$2694,18,0)&gt;=8,5,IF(VLOOKUP($C98,工时汇总!$B$2:$AH$2694,18,0)&lt;8,0))))</f>
        <v>10</v>
      </c>
      <c r="U98" s="12">
        <f ca="1">IF(VLOOKUP($C98,工时汇总!$B$2:$AH$2694,19,0)&gt;15,15,IF(VLOOKUP($C98,工时汇总!$B$2:$AH$2694,19,0)&gt;10,10,IF(VLOOKUP($C98,工时汇总!$B$2:$AH$2694,19,0)&gt;=8,5,IF(VLOOKUP($C98,工时汇总!$B$2:$AH$2694,19,0)&lt;8,0))))</f>
        <v>10</v>
      </c>
      <c r="V98" s="12">
        <f ca="1">IF(VLOOKUP($C98,工时汇总!$B$2:$AH$2694,20,0)&gt;15,15,IF(VLOOKUP($C98,工时汇总!$B$2:$AH$2694,20,0)&gt;10,10,IF(VLOOKUP($C98,工时汇总!$B$2:$AH$2694,20,0)&gt;=8,5,IF(VLOOKUP($C98,工时汇总!$B$2:$AH$2694,20,0)&lt;8,0))))</f>
        <v>10</v>
      </c>
      <c r="W98" s="12">
        <f ca="1">IF(VLOOKUP($C98,工时汇总!$B$2:$AH$2694,21,0)&gt;15,15,IF(VLOOKUP($C98,工时汇总!$B$2:$AH$2694,21,0)&gt;10,10,IF(VLOOKUP($C98,工时汇总!$B$2:$AH$2694,21,0)&gt;=8,5,IF(VLOOKUP($C98,工时汇总!$B$2:$AH$2694,21,0)&lt;8,0))))</f>
        <v>10</v>
      </c>
      <c r="X98" s="12">
        <f ca="1">IF(VLOOKUP($C98,工时汇总!$B$2:$AH$2694,22,0)&gt;15,15,IF(VLOOKUP($C98,工时汇总!$B$2:$AH$2694,22,0)&gt;10,10,IF(VLOOKUP($C98,工时汇总!$B$2:$AH$2694,22,0)&gt;=8,5,IF(VLOOKUP($C98,工时汇总!$B$2:$AH$2694,22,0)&lt;8,0))))</f>
        <v>10</v>
      </c>
      <c r="Y98" s="12">
        <f ca="1">IF(VLOOKUP($C98,工时汇总!$B$2:$AH$2694,23,0)&gt;15,15,IF(VLOOKUP($C98,工时汇总!$B$2:$AH$2694,23,0)&gt;10,10,IF(VLOOKUP($C98,工时汇总!$B$2:$AH$2694,23,0)&gt;=8,5,IF(VLOOKUP($C98,工时汇总!$B$2:$AH$2694,23,0)&lt;8,0))))</f>
        <v>10</v>
      </c>
      <c r="Z98" s="12">
        <f ca="1">IF(VLOOKUP($C98,工时汇总!$B$2:$AH$2694,24,0)&gt;15,15,IF(VLOOKUP($C98,工时汇总!$B$2:$AH$2694,24,0)&gt;10,10,IF(VLOOKUP($C98,工时汇总!$B$2:$AH$2694,24,0)&gt;=8,5,IF(VLOOKUP($C98,工时汇总!$B$2:$AH$2694,24,0)&lt;8,0))))</f>
        <v>10</v>
      </c>
      <c r="AA98" s="12">
        <f ca="1">IF(VLOOKUP($C98,工时汇总!$B$2:$AH$2694,25,0)&gt;15,15,IF(VLOOKUP($C98,工时汇总!$B$2:$AH$2694,25,0)&gt;10,10,IF(VLOOKUP($C98,工时汇总!$B$2:$AH$2694,25,0)&gt;=8,5,IF(VLOOKUP($C98,工时汇总!$B$2:$AH$2694,25,0)&lt;8,0))))</f>
        <v>10</v>
      </c>
      <c r="AB98" s="12">
        <f ca="1">IF(VLOOKUP($C98,工时汇总!$B$2:$AH$2694,26,0)&gt;15,15,IF(VLOOKUP($C98,工时汇总!$B$2:$AH$2694,26,0)&gt;10,10,IF(VLOOKUP($C98,工时汇总!$B$2:$AH$2694,26,0)&gt;=8,5,IF(VLOOKUP($C98,工时汇总!$B$2:$AH$2694,26,0)&lt;8,0))))</f>
        <v>10</v>
      </c>
      <c r="AC98" s="12">
        <f ca="1">IF(VLOOKUP($C98,工时汇总!$B$2:$AH$2694,27,0)&gt;15,15,IF(VLOOKUP($C98,工时汇总!$B$2:$AH$2694,27,0)&gt;10,10,IF(VLOOKUP($C98,工时汇总!$B$2:$AH$2694,27,0)&gt;=8,5,IF(VLOOKUP($C98,工时汇总!$B$2:$AH$2694,27,0)&lt;8,0))))</f>
        <v>10</v>
      </c>
      <c r="AD98" s="12">
        <f ca="1">IF(VLOOKUP($C98,工时汇总!$B$2:$AH$2694,28,0)&gt;15,15,IF(VLOOKUP($C98,工时汇总!$B$2:$AH$2694,28,0)&gt;10,10,IF(VLOOKUP($C98,工时汇总!$B$2:$AH$2694,28,0)&gt;=8,5,IF(VLOOKUP($C98,工时汇总!$B$2:$AH$2694,28,0)&lt;8,0))))</f>
        <v>10</v>
      </c>
      <c r="AE98" s="12">
        <f ca="1">IF(VLOOKUP($C98,工时汇总!$B$2:$AH$2694,29,0)&gt;15,15,IF(VLOOKUP($C98,工时汇总!$B$2:$AH$2694,29,0)&gt;10,10,IF(VLOOKUP($C98,工时汇总!$B$2:$AH$2694,29,0)&gt;=8,5,IF(VLOOKUP($C98,工时汇总!$B$2:$AH$2694,29,0)&lt;8,0))))</f>
        <v>10</v>
      </c>
      <c r="AF98" s="12">
        <f ca="1">IF(VLOOKUP($C98,工时汇总!$B$2:$AH$2694,30,0)&gt;15,15,IF(VLOOKUP($C98,工时汇总!$B$2:$AH$2694,30,0)&gt;10,10,IF(VLOOKUP($C98,工时汇总!$B$2:$AH$2694,30,0)&gt;=8,5,IF(VLOOKUP($C98,工时汇总!$B$2:$AH$2694,30,0)&lt;8,0))))</f>
        <v>10</v>
      </c>
      <c r="AG98" s="12">
        <f ca="1">IF(VLOOKUP($C98,工时汇总!$B$2:$AH$2694,31,0)&gt;15,15,IF(VLOOKUP($C98,工时汇总!$B$2:$AH$2694,31,0)&gt;10,10,IF(VLOOKUP($C98,工时汇总!$B$2:$AH$2694,31,0)&gt;=8,5,IF(VLOOKUP($C98,工时汇总!$B$2:$AH$2694,31,0)&lt;8,0))))</f>
        <v>10</v>
      </c>
      <c r="AH98" s="12">
        <f ca="1">IF(VLOOKUP($C98,工时汇总!$B$2:$AH$2694,32,0)&gt;15,15,IF(VLOOKUP($C98,工时汇总!$B$2:$AH$2694,32,0)&gt;10,10,IF(VLOOKUP($C98,工时汇总!$B$2:$AH$2694,32,0)&gt;=8,5,IF(VLOOKUP($C98,工时汇总!$B$2:$AH$2694,32,0)&lt;8,0))))</f>
        <v>10</v>
      </c>
      <c r="AI98" s="12">
        <f ca="1">IF(VLOOKUP($C98,工时汇总!$B$2:$AH$2694,33,0)&gt;15,15,IF(VLOOKUP($C98,工时汇总!$B$2:$AH$2694,33,0)&gt;10,10,IF(VLOOKUP($C98,工时汇总!$B$2:$AH$2694,33,0)&gt;=8,5,IF(VLOOKUP($C98,工时汇总!$B$2:$AH$2694,33,0)&lt;8,0))))</f>
        <v>0</v>
      </c>
    </row>
    <row r="99" customHeight="1" spans="1:35">
      <c r="A99" s="35" t="s">
        <v>595</v>
      </c>
      <c r="B99" t="s">
        <v>596</v>
      </c>
      <c r="C99" s="4" t="s">
        <v>329</v>
      </c>
      <c r="D99" s="43">
        <f ca="1" t="shared" ref="D99:D106" si="19">SUM(E99:AI99)</f>
        <v>270</v>
      </c>
      <c r="E99" s="12">
        <f ca="1">IF(VLOOKUP($C99,工时汇总!$B$2:$AH$2694,3,0)&gt;15,15,IF(VLOOKUP($C99,工时汇总!$B$2:$AH$2694,3,0)&gt;10,10,IF(VLOOKUP($C99,工时汇总!$B$2:$AH$2694,3,0)&gt;=8,5,IF(VLOOKUP($C99,工时汇总!$B$2:$AH$2694,3,0)&lt;8,0))))</f>
        <v>10</v>
      </c>
      <c r="F99" s="12">
        <f ca="1">IF(VLOOKUP($C99,工时汇总!$B$2:$AH$2694,4,0)&gt;15,15,IF(VLOOKUP($C99,工时汇总!$B$2:$AH$2694,4,0)&gt;10,10,IF(VLOOKUP($C99,工时汇总!$B$2:$AH$2694,4,0)&gt;=8,5,IF(VLOOKUP($C99,工时汇总!$B$2:$AH$2694,4,0)&lt;8,0))))</f>
        <v>10</v>
      </c>
      <c r="G99" s="12">
        <f ca="1">IF(VLOOKUP($C99,工时汇总!$B$2:$AH$2694,5,0)&gt;15,15,IF(VLOOKUP($C99,工时汇总!$B$2:$AH$2694,5,0)&gt;10,10,IF(VLOOKUP($C99,工时汇总!$B$2:$AH$2694,5,0)&gt;=8,5,IF(VLOOKUP($C99,工时汇总!$B$2:$AH$2694,5,0)&lt;8,0))))</f>
        <v>10</v>
      </c>
      <c r="H99" s="12">
        <f ca="1">IF(VLOOKUP($C99,工时汇总!$B$2:$AH$2694,6,0)&gt;15,15,IF(VLOOKUP($C99,工时汇总!$B$2:$AH$2694,6,0)&gt;10,10,IF(VLOOKUP($C99,工时汇总!$B$2:$AH$2694,6,0)&gt;=8,5,IF(VLOOKUP($C99,工时汇总!$B$2:$AH$2694,6,0)&lt;8,0))))</f>
        <v>5</v>
      </c>
      <c r="I99" s="12">
        <f ca="1">IF(VLOOKUP($C99,工时汇总!$B$2:$AH$2694,7,0)&gt;15,15,IF(VLOOKUP($C99,工时汇总!$B$2:$AH$2694,7,0)&gt;10,10,IF(VLOOKUP($C99,工时汇总!$B$2:$AH$2694,7,0)&gt;=8,5,IF(VLOOKUP($C99,工时汇总!$B$2:$AH$2694,7,0)&lt;8,0))))</f>
        <v>10</v>
      </c>
      <c r="J99" s="12">
        <f ca="1">IF(VLOOKUP($C99,工时汇总!$B$2:$AH$2694,8,0)&gt;15,15,IF(VLOOKUP($C99,工时汇总!$B$2:$AH$2694,8,0)&gt;10,10,IF(VLOOKUP($C99,工时汇总!$B$2:$AH$2694,8,0)&gt;=8,5,IF(VLOOKUP($C99,工时汇总!$B$2:$AH$2694,8,0)&lt;8,0))))</f>
        <v>5</v>
      </c>
      <c r="K99" s="12">
        <f ca="1">IF(VLOOKUP($C99,工时汇总!$B$2:$AH$2694,9,0)&gt;15,15,IF(VLOOKUP($C99,工时汇总!$B$2:$AH$2694,9,0)&gt;10,10,IF(VLOOKUP($C99,工时汇总!$B$2:$AH$2694,9,0)&gt;=8,5,IF(VLOOKUP($C99,工时汇总!$B$2:$AH$2694,9,0)&lt;8,0))))</f>
        <v>10</v>
      </c>
      <c r="L99" s="12">
        <f ca="1">IF(VLOOKUP($C99,工时汇总!$B$2:$AH$2694,10,0)&gt;15,15,IF(VLOOKUP($C99,工时汇总!$B$2:$AH$2694,10,0)&gt;10,10,IF(VLOOKUP($C99,工时汇总!$B$2:$AH$2694,10,0)&gt;=8,5,IF(VLOOKUP($C99,工时汇总!$B$2:$AH$2694,10,0)&lt;8,0))))</f>
        <v>10</v>
      </c>
      <c r="M99" s="12">
        <f ca="1">IF(VLOOKUP($C99,工时汇总!$B$2:$AH$2694,11,0)&gt;15,15,IF(VLOOKUP($C99,工时汇总!$B$2:$AH$2694,11,0)&gt;10,10,IF(VLOOKUP($C99,工时汇总!$B$2:$AH$2694,11,0)&gt;=8,5,IF(VLOOKUP($C99,工时汇总!$B$2:$AH$2694,11,0)&lt;8,0))))</f>
        <v>10</v>
      </c>
      <c r="N99" s="12">
        <f ca="1">IF(VLOOKUP($C99,工时汇总!$B$2:$AH$2694,12,0)&gt;15,15,IF(VLOOKUP($C99,工时汇总!$B$2:$AH$2694,12,0)&gt;10,10,IF(VLOOKUP($C99,工时汇总!$B$2:$AH$2694,12,0)&gt;=8,5,IF(VLOOKUP($C99,工时汇总!$B$2:$AH$2694,12,0)&lt;8,0))))</f>
        <v>10</v>
      </c>
      <c r="O99" s="12">
        <f ca="1">IF(VLOOKUP($C99,工时汇总!$B$2:$AH$2694,13,0)&gt;15,15,IF(VLOOKUP($C99,工时汇总!$B$2:$AH$2694,13,0)&gt;10,10,IF(VLOOKUP($C99,工时汇总!$B$2:$AH$2694,13,0)&gt;=8,5,IF(VLOOKUP($C99,工时汇总!$B$2:$AH$2694,13,0)&lt;8,0))))</f>
        <v>10</v>
      </c>
      <c r="P99" s="12">
        <f ca="1">IF(VLOOKUP($C99,工时汇总!$B$2:$AH$2694,14,0)&gt;15,15,IF(VLOOKUP($C99,工时汇总!$B$2:$AH$2694,14,0)&gt;10,10,IF(VLOOKUP($C99,工时汇总!$B$2:$AH$2694,14,0)&gt;=8,5,IF(VLOOKUP($C99,工时汇总!$B$2:$AH$2694,14,0)&lt;8,0))))</f>
        <v>5</v>
      </c>
      <c r="Q99" s="12">
        <f ca="1">IF(VLOOKUP($C99,工时汇总!$B$2:$AH$2694,15,0)&gt;15,15,IF(VLOOKUP($C99,工时汇总!$B$2:$AH$2694,15,0)&gt;10,10,IF(VLOOKUP($C99,工时汇总!$B$2:$AH$2694,15,0)&gt;=8,5,IF(VLOOKUP($C99,工时汇总!$B$2:$AH$2694,15,0)&lt;8,0))))</f>
        <v>10</v>
      </c>
      <c r="R99" s="12">
        <f ca="1">IF(VLOOKUP($C99,工时汇总!$B$2:$AH$2694,16,0)&gt;15,15,IF(VLOOKUP($C99,工时汇总!$B$2:$AH$2694,16,0)&gt;10,10,IF(VLOOKUP($C99,工时汇总!$B$2:$AH$2694,16,0)&gt;=8,5,IF(VLOOKUP($C99,工时汇总!$B$2:$AH$2694,16,0)&lt;8,0))))</f>
        <v>10</v>
      </c>
      <c r="S99" s="12">
        <f ca="1">IF(VLOOKUP($C99,工时汇总!$B$2:$AH$2694,17,0)&gt;15,15,IF(VLOOKUP($C99,工时汇总!$B$2:$AH$2694,17,0)&gt;10,10,IF(VLOOKUP($C99,工时汇总!$B$2:$AH$2694,17,0)&gt;=8,5,IF(VLOOKUP($C99,工时汇总!$B$2:$AH$2694,17,0)&lt;8,0))))</f>
        <v>10</v>
      </c>
      <c r="T99" s="12">
        <f ca="1">IF(VLOOKUP($C99,工时汇总!$B$2:$AH$2694,18,0)&gt;15,15,IF(VLOOKUP($C99,工时汇总!$B$2:$AH$2694,18,0)&gt;10,10,IF(VLOOKUP($C99,工时汇总!$B$2:$AH$2694,18,0)&gt;=8,5,IF(VLOOKUP($C99,工时汇总!$B$2:$AH$2694,18,0)&lt;8,0))))</f>
        <v>10</v>
      </c>
      <c r="U99" s="12">
        <f ca="1">IF(VLOOKUP($C99,工时汇总!$B$2:$AH$2694,19,0)&gt;15,15,IF(VLOOKUP($C99,工时汇总!$B$2:$AH$2694,19,0)&gt;10,10,IF(VLOOKUP($C99,工时汇总!$B$2:$AH$2694,19,0)&gt;=8,5,IF(VLOOKUP($C99,工时汇总!$B$2:$AH$2694,19,0)&lt;8,0))))</f>
        <v>10</v>
      </c>
      <c r="V99" s="12">
        <f ca="1">IF(VLOOKUP($C99,工时汇总!$B$2:$AH$2694,20,0)&gt;15,15,IF(VLOOKUP($C99,工时汇总!$B$2:$AH$2694,20,0)&gt;10,10,IF(VLOOKUP($C99,工时汇总!$B$2:$AH$2694,20,0)&gt;=8,5,IF(VLOOKUP($C99,工时汇总!$B$2:$AH$2694,20,0)&lt;8,0))))</f>
        <v>10</v>
      </c>
      <c r="W99" s="12">
        <f ca="1">IF(VLOOKUP($C99,工时汇总!$B$2:$AH$2694,21,0)&gt;15,15,IF(VLOOKUP($C99,工时汇总!$B$2:$AH$2694,21,0)&gt;10,10,IF(VLOOKUP($C99,工时汇总!$B$2:$AH$2694,21,0)&gt;=8,5,IF(VLOOKUP($C99,工时汇总!$B$2:$AH$2694,21,0)&lt;8,0))))</f>
        <v>10</v>
      </c>
      <c r="X99" s="12">
        <f ca="1">IF(VLOOKUP($C99,工时汇总!$B$2:$AH$2694,22,0)&gt;15,15,IF(VLOOKUP($C99,工时汇总!$B$2:$AH$2694,22,0)&gt;10,10,IF(VLOOKUP($C99,工时汇总!$B$2:$AH$2694,22,0)&gt;=8,5,IF(VLOOKUP($C99,工时汇总!$B$2:$AH$2694,22,0)&lt;8,0))))</f>
        <v>5</v>
      </c>
      <c r="Y99" s="12">
        <f ca="1">IF(VLOOKUP($C99,工时汇总!$B$2:$AH$2694,23,0)&gt;15,15,IF(VLOOKUP($C99,工时汇总!$B$2:$AH$2694,23,0)&gt;10,10,IF(VLOOKUP($C99,工时汇总!$B$2:$AH$2694,23,0)&gt;=8,5,IF(VLOOKUP($C99,工时汇总!$B$2:$AH$2694,23,0)&lt;8,0))))</f>
        <v>10</v>
      </c>
      <c r="Z99" s="12">
        <f ca="1">IF(VLOOKUP($C99,工时汇总!$B$2:$AH$2694,24,0)&gt;15,15,IF(VLOOKUP($C99,工时汇总!$B$2:$AH$2694,24,0)&gt;10,10,IF(VLOOKUP($C99,工时汇总!$B$2:$AH$2694,24,0)&gt;=8,5,IF(VLOOKUP($C99,工时汇总!$B$2:$AH$2694,24,0)&lt;8,0))))</f>
        <v>10</v>
      </c>
      <c r="AA99" s="12">
        <f ca="1">IF(VLOOKUP($C99,工时汇总!$B$2:$AH$2694,25,0)&gt;15,15,IF(VLOOKUP($C99,工时汇总!$B$2:$AH$2694,25,0)&gt;10,10,IF(VLOOKUP($C99,工时汇总!$B$2:$AH$2694,25,0)&gt;=8,5,IF(VLOOKUP($C99,工时汇总!$B$2:$AH$2694,25,0)&lt;8,0))))</f>
        <v>10</v>
      </c>
      <c r="AB99" s="12">
        <f ca="1">IF(VLOOKUP($C99,工时汇总!$B$2:$AH$2694,26,0)&gt;15,15,IF(VLOOKUP($C99,工时汇总!$B$2:$AH$2694,26,0)&gt;10,10,IF(VLOOKUP($C99,工时汇总!$B$2:$AH$2694,26,0)&gt;=8,5,IF(VLOOKUP($C99,工时汇总!$B$2:$AH$2694,26,0)&lt;8,0))))</f>
        <v>10</v>
      </c>
      <c r="AC99" s="12">
        <f ca="1">IF(VLOOKUP($C99,工时汇总!$B$2:$AH$2694,27,0)&gt;15,15,IF(VLOOKUP($C99,工时汇总!$B$2:$AH$2694,27,0)&gt;10,10,IF(VLOOKUP($C99,工时汇总!$B$2:$AH$2694,27,0)&gt;=8,5,IF(VLOOKUP($C99,工时汇总!$B$2:$AH$2694,27,0)&lt;8,0))))</f>
        <v>10</v>
      </c>
      <c r="AD99" s="12">
        <f ca="1">IF(VLOOKUP($C99,工时汇总!$B$2:$AH$2694,28,0)&gt;15,15,IF(VLOOKUP($C99,工时汇总!$B$2:$AH$2694,28,0)&gt;10,10,IF(VLOOKUP($C99,工时汇总!$B$2:$AH$2694,28,0)&gt;=8,5,IF(VLOOKUP($C99,工时汇总!$B$2:$AH$2694,28,0)&lt;8,0))))</f>
        <v>5</v>
      </c>
      <c r="AE99" s="12">
        <f ca="1">IF(VLOOKUP($C99,工时汇总!$B$2:$AH$2694,29,0)&gt;15,15,IF(VLOOKUP($C99,工时汇总!$B$2:$AH$2694,29,0)&gt;10,10,IF(VLOOKUP($C99,工时汇总!$B$2:$AH$2694,29,0)&gt;=8,5,IF(VLOOKUP($C99,工时汇总!$B$2:$AH$2694,29,0)&lt;8,0))))</f>
        <v>10</v>
      </c>
      <c r="AF99" s="12">
        <f ca="1">IF(VLOOKUP($C99,工时汇总!$B$2:$AH$2694,30,0)&gt;15,15,IF(VLOOKUP($C99,工时汇总!$B$2:$AH$2694,30,0)&gt;10,10,IF(VLOOKUP($C99,工时汇总!$B$2:$AH$2694,30,0)&gt;=8,5,IF(VLOOKUP($C99,工时汇总!$B$2:$AH$2694,30,0)&lt;8,0))))</f>
        <v>10</v>
      </c>
      <c r="AG99" s="12">
        <f ca="1">IF(VLOOKUP($C99,工时汇总!$B$2:$AH$2694,31,0)&gt;15,15,IF(VLOOKUP($C99,工时汇总!$B$2:$AH$2694,31,0)&gt;10,10,IF(VLOOKUP($C99,工时汇总!$B$2:$AH$2694,31,0)&gt;=8,5,IF(VLOOKUP($C99,工时汇总!$B$2:$AH$2694,31,0)&lt;8,0))))</f>
        <v>10</v>
      </c>
      <c r="AH99" s="12">
        <f ca="1">IF(VLOOKUP($C99,工时汇总!$B$2:$AH$2694,32,0)&gt;15,15,IF(VLOOKUP($C99,工时汇总!$B$2:$AH$2694,32,0)&gt;10,10,IF(VLOOKUP($C99,工时汇总!$B$2:$AH$2694,32,0)&gt;=8,5,IF(VLOOKUP($C99,工时汇总!$B$2:$AH$2694,32,0)&lt;8,0))))</f>
        <v>5</v>
      </c>
      <c r="AI99" s="12">
        <f ca="1">IF(VLOOKUP($C99,工时汇总!$B$2:$AH$2694,33,0)&gt;15,15,IF(VLOOKUP($C99,工时汇总!$B$2:$AH$2694,33,0)&gt;10,10,IF(VLOOKUP($C99,工时汇总!$B$2:$AH$2694,33,0)&gt;=8,5,IF(VLOOKUP($C99,工时汇总!$B$2:$AH$2694,33,0)&lt;8,0))))</f>
        <v>0</v>
      </c>
    </row>
    <row r="100" customHeight="1" spans="1:35">
      <c r="A100" s="35" t="s">
        <v>597</v>
      </c>
      <c r="B100" s="28" t="s">
        <v>598</v>
      </c>
      <c r="C100" s="14" t="s">
        <v>599</v>
      </c>
      <c r="D100" s="43">
        <f ca="1" t="shared" si="19"/>
        <v>245</v>
      </c>
      <c r="E100" s="12">
        <f ca="1">IF(VLOOKUP($C100,工时汇总!$B$2:$AH$2694,3,0)&gt;15,15,IF(VLOOKUP($C100,工时汇总!$B$2:$AH$2694,3,0)&gt;10,10,IF(VLOOKUP($C100,工时汇总!$B$2:$AH$2694,3,0)&gt;=8,5,IF(VLOOKUP($C100,工时汇总!$B$2:$AH$2694,3,0)&lt;8,0))))</f>
        <v>10</v>
      </c>
      <c r="F100" s="12">
        <f ca="1">IF(VLOOKUP($C100,工时汇总!$B$2:$AH$2694,4,0)&gt;15,15,IF(VLOOKUP($C100,工时汇总!$B$2:$AH$2694,4,0)&gt;10,10,IF(VLOOKUP($C100,工时汇总!$B$2:$AH$2694,4,0)&gt;=8,5,IF(VLOOKUP($C100,工时汇总!$B$2:$AH$2694,4,0)&lt;8,0))))</f>
        <v>10</v>
      </c>
      <c r="G100" s="12">
        <f ca="1">IF(VLOOKUP($C100,工时汇总!$B$2:$AH$2694,5,0)&gt;15,15,IF(VLOOKUP($C100,工时汇总!$B$2:$AH$2694,5,0)&gt;10,10,IF(VLOOKUP($C100,工时汇总!$B$2:$AH$2694,5,0)&gt;=8,5,IF(VLOOKUP($C100,工时汇总!$B$2:$AH$2694,5,0)&lt;8,0))))</f>
        <v>10</v>
      </c>
      <c r="H100" s="12">
        <f ca="1">IF(VLOOKUP($C100,工时汇总!$B$2:$AH$2694,6,0)&gt;15,15,IF(VLOOKUP($C100,工时汇总!$B$2:$AH$2694,6,0)&gt;10,10,IF(VLOOKUP($C100,工时汇总!$B$2:$AH$2694,6,0)&gt;=8,5,IF(VLOOKUP($C100,工时汇总!$B$2:$AH$2694,6,0)&lt;8,0))))</f>
        <v>10</v>
      </c>
      <c r="I100" s="12">
        <f ca="1">IF(VLOOKUP($C100,工时汇总!$B$2:$AH$2694,7,0)&gt;15,15,IF(VLOOKUP($C100,工时汇总!$B$2:$AH$2694,7,0)&gt;10,10,IF(VLOOKUP($C100,工时汇总!$B$2:$AH$2694,7,0)&gt;=8,5,IF(VLOOKUP($C100,工时汇总!$B$2:$AH$2694,7,0)&lt;8,0))))</f>
        <v>10</v>
      </c>
      <c r="J100" s="12">
        <f ca="1">IF(VLOOKUP($C100,工时汇总!$B$2:$AH$2694,8,0)&gt;15,15,IF(VLOOKUP($C100,工时汇总!$B$2:$AH$2694,8,0)&gt;10,10,IF(VLOOKUP($C100,工时汇总!$B$2:$AH$2694,8,0)&gt;=8,5,IF(VLOOKUP($C100,工时汇总!$B$2:$AH$2694,8,0)&lt;8,0))))</f>
        <v>10</v>
      </c>
      <c r="K100" s="12">
        <f ca="1">IF(VLOOKUP($C100,工时汇总!$B$2:$AH$2694,9,0)&gt;15,15,IF(VLOOKUP($C100,工时汇总!$B$2:$AH$2694,9,0)&gt;10,10,IF(VLOOKUP($C100,工时汇总!$B$2:$AH$2694,9,0)&gt;=8,5,IF(VLOOKUP($C100,工时汇总!$B$2:$AH$2694,9,0)&lt;8,0))))</f>
        <v>5</v>
      </c>
      <c r="L100" s="12">
        <f ca="1">IF(VLOOKUP($C100,工时汇总!$B$2:$AH$2694,10,0)&gt;15,15,IF(VLOOKUP($C100,工时汇总!$B$2:$AH$2694,10,0)&gt;10,10,IF(VLOOKUP($C100,工时汇总!$B$2:$AH$2694,10,0)&gt;=8,5,IF(VLOOKUP($C100,工时汇总!$B$2:$AH$2694,10,0)&lt;8,0))))</f>
        <v>5</v>
      </c>
      <c r="M100" s="12">
        <f ca="1">IF(VLOOKUP($C100,工时汇总!$B$2:$AH$2694,11,0)&gt;15,15,IF(VLOOKUP($C100,工时汇总!$B$2:$AH$2694,11,0)&gt;10,10,IF(VLOOKUP($C100,工时汇总!$B$2:$AH$2694,11,0)&gt;=8,5,IF(VLOOKUP($C100,工时汇总!$B$2:$AH$2694,11,0)&lt;8,0))))</f>
        <v>0</v>
      </c>
      <c r="N100" s="12">
        <f ca="1">IF(VLOOKUP($C100,工时汇总!$B$2:$AH$2694,12,0)&gt;15,15,IF(VLOOKUP($C100,工时汇总!$B$2:$AH$2694,12,0)&gt;10,10,IF(VLOOKUP($C100,工时汇总!$B$2:$AH$2694,12,0)&gt;=8,5,IF(VLOOKUP($C100,工时汇总!$B$2:$AH$2694,12,0)&lt;8,0))))</f>
        <v>5</v>
      </c>
      <c r="O100" s="12">
        <f ca="1">IF(VLOOKUP($C100,工时汇总!$B$2:$AH$2694,13,0)&gt;15,15,IF(VLOOKUP($C100,工时汇总!$B$2:$AH$2694,13,0)&gt;10,10,IF(VLOOKUP($C100,工时汇总!$B$2:$AH$2694,13,0)&gt;=8,5,IF(VLOOKUP($C100,工时汇总!$B$2:$AH$2694,13,0)&lt;8,0))))</f>
        <v>10</v>
      </c>
      <c r="P100" s="12">
        <f ca="1">IF(VLOOKUP($C100,工时汇总!$B$2:$AH$2694,14,0)&gt;15,15,IF(VLOOKUP($C100,工时汇总!$B$2:$AH$2694,14,0)&gt;10,10,IF(VLOOKUP($C100,工时汇总!$B$2:$AH$2694,14,0)&gt;=8,5,IF(VLOOKUP($C100,工时汇总!$B$2:$AH$2694,14,0)&lt;8,0))))</f>
        <v>5</v>
      </c>
      <c r="Q100" s="12">
        <f ca="1">IF(VLOOKUP($C100,工时汇总!$B$2:$AH$2694,15,0)&gt;15,15,IF(VLOOKUP($C100,工时汇总!$B$2:$AH$2694,15,0)&gt;10,10,IF(VLOOKUP($C100,工时汇总!$B$2:$AH$2694,15,0)&gt;=8,5,IF(VLOOKUP($C100,工时汇总!$B$2:$AH$2694,15,0)&lt;8,0))))</f>
        <v>10</v>
      </c>
      <c r="R100" s="12">
        <f ca="1">IF(VLOOKUP($C100,工时汇总!$B$2:$AH$2694,16,0)&gt;15,15,IF(VLOOKUP($C100,工时汇总!$B$2:$AH$2694,16,0)&gt;10,10,IF(VLOOKUP($C100,工时汇总!$B$2:$AH$2694,16,0)&gt;=8,5,IF(VLOOKUP($C100,工时汇总!$B$2:$AH$2694,16,0)&lt;8,0))))</f>
        <v>10</v>
      </c>
      <c r="S100" s="12">
        <f ca="1">IF(VLOOKUP($C100,工时汇总!$B$2:$AH$2694,17,0)&gt;15,15,IF(VLOOKUP($C100,工时汇总!$B$2:$AH$2694,17,0)&gt;10,10,IF(VLOOKUP($C100,工时汇总!$B$2:$AH$2694,17,0)&gt;=8,5,IF(VLOOKUP($C100,工时汇总!$B$2:$AH$2694,17,0)&lt;8,0))))</f>
        <v>10</v>
      </c>
      <c r="T100" s="12">
        <f ca="1">IF(VLOOKUP($C100,工时汇总!$B$2:$AH$2694,18,0)&gt;15,15,IF(VLOOKUP($C100,工时汇总!$B$2:$AH$2694,18,0)&gt;10,10,IF(VLOOKUP($C100,工时汇总!$B$2:$AH$2694,18,0)&gt;=8,5,IF(VLOOKUP($C100,工时汇总!$B$2:$AH$2694,18,0)&lt;8,0))))</f>
        <v>10</v>
      </c>
      <c r="U100" s="12">
        <f ca="1">IF(VLOOKUP($C100,工时汇总!$B$2:$AH$2694,19,0)&gt;15,15,IF(VLOOKUP($C100,工时汇总!$B$2:$AH$2694,19,0)&gt;10,10,IF(VLOOKUP($C100,工时汇总!$B$2:$AH$2694,19,0)&gt;=8,5,IF(VLOOKUP($C100,工时汇总!$B$2:$AH$2694,19,0)&lt;8,0))))</f>
        <v>10</v>
      </c>
      <c r="V100" s="12">
        <f ca="1">IF(VLOOKUP($C100,工时汇总!$B$2:$AH$2694,20,0)&gt;15,15,IF(VLOOKUP($C100,工时汇总!$B$2:$AH$2694,20,0)&gt;10,10,IF(VLOOKUP($C100,工时汇总!$B$2:$AH$2694,20,0)&gt;=8,5,IF(VLOOKUP($C100,工时汇总!$B$2:$AH$2694,20,0)&lt;8,0))))</f>
        <v>10</v>
      </c>
      <c r="W100" s="12">
        <f ca="1">IF(VLOOKUP($C100,工时汇总!$B$2:$AH$2694,21,0)&gt;15,15,IF(VLOOKUP($C100,工时汇总!$B$2:$AH$2694,21,0)&gt;10,10,IF(VLOOKUP($C100,工时汇总!$B$2:$AH$2694,21,0)&gt;=8,5,IF(VLOOKUP($C100,工时汇总!$B$2:$AH$2694,21,0)&lt;8,0))))</f>
        <v>5</v>
      </c>
      <c r="X100" s="12">
        <f ca="1">IF(VLOOKUP($C100,工时汇总!$B$2:$AH$2694,22,0)&gt;15,15,IF(VLOOKUP($C100,工时汇总!$B$2:$AH$2694,22,0)&gt;10,10,IF(VLOOKUP($C100,工时汇总!$B$2:$AH$2694,22,0)&gt;=8,5,IF(VLOOKUP($C100,工时汇总!$B$2:$AH$2694,22,0)&lt;8,0))))</f>
        <v>10</v>
      </c>
      <c r="Y100" s="12">
        <f ca="1">IF(VLOOKUP($C100,工时汇总!$B$2:$AH$2694,23,0)&gt;15,15,IF(VLOOKUP($C100,工时汇总!$B$2:$AH$2694,23,0)&gt;10,10,IF(VLOOKUP($C100,工时汇总!$B$2:$AH$2694,23,0)&gt;=8,5,IF(VLOOKUP($C100,工时汇总!$B$2:$AH$2694,23,0)&lt;8,0))))</f>
        <v>10</v>
      </c>
      <c r="Z100" s="12">
        <f ca="1">IF(VLOOKUP($C100,工时汇总!$B$2:$AH$2694,24,0)&gt;15,15,IF(VLOOKUP($C100,工时汇总!$B$2:$AH$2694,24,0)&gt;10,10,IF(VLOOKUP($C100,工时汇总!$B$2:$AH$2694,24,0)&gt;=8,5,IF(VLOOKUP($C100,工时汇总!$B$2:$AH$2694,24,0)&lt;8,0))))</f>
        <v>10</v>
      </c>
      <c r="AA100" s="12">
        <f ca="1">IF(VLOOKUP($C100,工时汇总!$B$2:$AH$2694,25,0)&gt;15,15,IF(VLOOKUP($C100,工时汇总!$B$2:$AH$2694,25,0)&gt;10,10,IF(VLOOKUP($C100,工时汇总!$B$2:$AH$2694,25,0)&gt;=8,5,IF(VLOOKUP($C100,工时汇总!$B$2:$AH$2694,25,0)&lt;8,0))))</f>
        <v>10</v>
      </c>
      <c r="AB100" s="12">
        <f ca="1">IF(VLOOKUP($C100,工时汇总!$B$2:$AH$2694,26,0)&gt;15,15,IF(VLOOKUP($C100,工时汇总!$B$2:$AH$2694,26,0)&gt;10,10,IF(VLOOKUP($C100,工时汇总!$B$2:$AH$2694,26,0)&gt;=8,5,IF(VLOOKUP($C100,工时汇总!$B$2:$AH$2694,26,0)&lt;8,0))))</f>
        <v>10</v>
      </c>
      <c r="AC100" s="12">
        <f ca="1">IF(VLOOKUP($C100,工时汇总!$B$2:$AH$2694,27,0)&gt;15,15,IF(VLOOKUP($C100,工时汇总!$B$2:$AH$2694,27,0)&gt;10,10,IF(VLOOKUP($C100,工时汇总!$B$2:$AH$2694,27,0)&gt;=8,5,IF(VLOOKUP($C100,工时汇总!$B$2:$AH$2694,27,0)&lt;8,0))))</f>
        <v>10</v>
      </c>
      <c r="AD100" s="12">
        <f ca="1">IF(VLOOKUP($C100,工时汇总!$B$2:$AH$2694,28,0)&gt;15,15,IF(VLOOKUP($C100,工时汇总!$B$2:$AH$2694,28,0)&gt;10,10,IF(VLOOKUP($C100,工时汇总!$B$2:$AH$2694,28,0)&gt;=8,5,IF(VLOOKUP($C100,工时汇总!$B$2:$AH$2694,28,0)&lt;8,0))))</f>
        <v>0</v>
      </c>
      <c r="AE100" s="12">
        <f ca="1">IF(VLOOKUP($C100,工时汇总!$B$2:$AH$2694,29,0)&gt;15,15,IF(VLOOKUP($C100,工时汇总!$B$2:$AH$2694,29,0)&gt;10,10,IF(VLOOKUP($C100,工时汇总!$B$2:$AH$2694,29,0)&gt;=8,5,IF(VLOOKUP($C100,工时汇总!$B$2:$AH$2694,29,0)&lt;8,0))))</f>
        <v>10</v>
      </c>
      <c r="AF100" s="12">
        <f ca="1">IF(VLOOKUP($C100,工时汇总!$B$2:$AH$2694,30,0)&gt;15,15,IF(VLOOKUP($C100,工时汇总!$B$2:$AH$2694,30,0)&gt;10,10,IF(VLOOKUP($C100,工时汇总!$B$2:$AH$2694,30,0)&gt;=8,5,IF(VLOOKUP($C100,工时汇总!$B$2:$AH$2694,30,0)&lt;8,0))))</f>
        <v>5</v>
      </c>
      <c r="AG100" s="12">
        <f ca="1">IF(VLOOKUP($C100,工时汇总!$B$2:$AH$2694,31,0)&gt;15,15,IF(VLOOKUP($C100,工时汇总!$B$2:$AH$2694,31,0)&gt;10,10,IF(VLOOKUP($C100,工时汇总!$B$2:$AH$2694,31,0)&gt;=8,5,IF(VLOOKUP($C100,工时汇总!$B$2:$AH$2694,31,0)&lt;8,0))))</f>
        <v>5</v>
      </c>
      <c r="AH100" s="12">
        <f ca="1">IF(VLOOKUP($C100,工时汇总!$B$2:$AH$2694,32,0)&gt;15,15,IF(VLOOKUP($C100,工时汇总!$B$2:$AH$2694,32,0)&gt;10,10,IF(VLOOKUP($C100,工时汇总!$B$2:$AH$2694,32,0)&gt;=8,5,IF(VLOOKUP($C100,工时汇总!$B$2:$AH$2694,32,0)&lt;8,0))))</f>
        <v>10</v>
      </c>
      <c r="AI100" s="12">
        <f ca="1">IF(VLOOKUP($C100,工时汇总!$B$2:$AH$2694,33,0)&gt;15,15,IF(VLOOKUP($C100,工时汇总!$B$2:$AH$2694,33,0)&gt;10,10,IF(VLOOKUP($C100,工时汇总!$B$2:$AH$2694,33,0)&gt;=8,5,IF(VLOOKUP($C100,工时汇总!$B$2:$AH$2694,33,0)&lt;8,0))))</f>
        <v>0</v>
      </c>
    </row>
    <row r="101" customHeight="1" spans="1:35">
      <c r="A101" s="35" t="s">
        <v>597</v>
      </c>
      <c r="B101" s="28" t="s">
        <v>600</v>
      </c>
      <c r="C101" s="14" t="s">
        <v>268</v>
      </c>
      <c r="D101" s="43">
        <f ca="1" t="shared" si="19"/>
        <v>240</v>
      </c>
      <c r="E101" s="12">
        <f ca="1">IF(VLOOKUP($C101,工时汇总!$B$2:$AH$2694,3,0)&gt;15,15,IF(VLOOKUP($C101,工时汇总!$B$2:$AH$2694,3,0)&gt;10,10,IF(VLOOKUP($C101,工时汇总!$B$2:$AH$2694,3,0)&gt;=8,5,IF(VLOOKUP($C101,工时汇总!$B$2:$AH$2694,3,0)&lt;8,0))))</f>
        <v>10</v>
      </c>
      <c r="F101" s="12">
        <f ca="1">IF(VLOOKUP($C101,工时汇总!$B$2:$AH$2694,4,0)&gt;15,15,IF(VLOOKUP($C101,工时汇总!$B$2:$AH$2694,4,0)&gt;10,10,IF(VLOOKUP($C101,工时汇总!$B$2:$AH$2694,4,0)&gt;=8,5,IF(VLOOKUP($C101,工时汇总!$B$2:$AH$2694,4,0)&lt;8,0))))</f>
        <v>10</v>
      </c>
      <c r="G101" s="12">
        <f ca="1">IF(VLOOKUP($C101,工时汇总!$B$2:$AH$2694,5,0)&gt;15,15,IF(VLOOKUP($C101,工时汇总!$B$2:$AH$2694,5,0)&gt;10,10,IF(VLOOKUP($C101,工时汇总!$B$2:$AH$2694,5,0)&gt;=8,5,IF(VLOOKUP($C101,工时汇总!$B$2:$AH$2694,5,0)&lt;8,0))))</f>
        <v>10</v>
      </c>
      <c r="H101" s="12">
        <f ca="1">IF(VLOOKUP($C101,工时汇总!$B$2:$AH$2694,6,0)&gt;15,15,IF(VLOOKUP($C101,工时汇总!$B$2:$AH$2694,6,0)&gt;10,10,IF(VLOOKUP($C101,工时汇总!$B$2:$AH$2694,6,0)&gt;=8,5,IF(VLOOKUP($C101,工时汇总!$B$2:$AH$2694,6,0)&lt;8,0))))</f>
        <v>10</v>
      </c>
      <c r="I101" s="12">
        <f ca="1">IF(VLOOKUP($C101,工时汇总!$B$2:$AH$2694,7,0)&gt;15,15,IF(VLOOKUP($C101,工时汇总!$B$2:$AH$2694,7,0)&gt;10,10,IF(VLOOKUP($C101,工时汇总!$B$2:$AH$2694,7,0)&gt;=8,5,IF(VLOOKUP($C101,工时汇总!$B$2:$AH$2694,7,0)&lt;8,0))))</f>
        <v>10</v>
      </c>
      <c r="J101" s="12">
        <f ca="1">IF(VLOOKUP($C101,工时汇总!$B$2:$AH$2694,8,0)&gt;15,15,IF(VLOOKUP($C101,工时汇总!$B$2:$AH$2694,8,0)&gt;10,10,IF(VLOOKUP($C101,工时汇总!$B$2:$AH$2694,8,0)&gt;=8,5,IF(VLOOKUP($C101,工时汇总!$B$2:$AH$2694,8,0)&lt;8,0))))</f>
        <v>10</v>
      </c>
      <c r="K101" s="12">
        <f ca="1">IF(VLOOKUP($C101,工时汇总!$B$2:$AH$2694,9,0)&gt;15,15,IF(VLOOKUP($C101,工时汇总!$B$2:$AH$2694,9,0)&gt;10,10,IF(VLOOKUP($C101,工时汇总!$B$2:$AH$2694,9,0)&gt;=8,5,IF(VLOOKUP($C101,工时汇总!$B$2:$AH$2694,9,0)&lt;8,0))))</f>
        <v>10</v>
      </c>
      <c r="L101" s="12">
        <f ca="1">IF(VLOOKUP($C101,工时汇总!$B$2:$AH$2694,10,0)&gt;15,15,IF(VLOOKUP($C101,工时汇总!$B$2:$AH$2694,10,0)&gt;10,10,IF(VLOOKUP($C101,工时汇总!$B$2:$AH$2694,10,0)&gt;=8,5,IF(VLOOKUP($C101,工时汇总!$B$2:$AH$2694,10,0)&lt;8,0))))</f>
        <v>10</v>
      </c>
      <c r="M101" s="12">
        <f ca="1">IF(VLOOKUP($C101,工时汇总!$B$2:$AH$2694,11,0)&gt;15,15,IF(VLOOKUP($C101,工时汇总!$B$2:$AH$2694,11,0)&gt;10,10,IF(VLOOKUP($C101,工时汇总!$B$2:$AH$2694,11,0)&gt;=8,5,IF(VLOOKUP($C101,工时汇总!$B$2:$AH$2694,11,0)&lt;8,0))))</f>
        <v>10</v>
      </c>
      <c r="N101" s="12">
        <f ca="1">IF(VLOOKUP($C101,工时汇总!$B$2:$AH$2694,12,0)&gt;15,15,IF(VLOOKUP($C101,工时汇总!$B$2:$AH$2694,12,0)&gt;10,10,IF(VLOOKUP($C101,工时汇总!$B$2:$AH$2694,12,0)&gt;=8,5,IF(VLOOKUP($C101,工时汇总!$B$2:$AH$2694,12,0)&lt;8,0))))</f>
        <v>5</v>
      </c>
      <c r="O101" s="12">
        <f ca="1">IF(VLOOKUP($C101,工时汇总!$B$2:$AH$2694,13,0)&gt;15,15,IF(VLOOKUP($C101,工时汇总!$B$2:$AH$2694,13,0)&gt;10,10,IF(VLOOKUP($C101,工时汇总!$B$2:$AH$2694,13,0)&gt;=8,5,IF(VLOOKUP($C101,工时汇总!$B$2:$AH$2694,13,0)&lt;8,0))))</f>
        <v>10</v>
      </c>
      <c r="P101" s="12">
        <f ca="1">IF(VLOOKUP($C101,工时汇总!$B$2:$AH$2694,14,0)&gt;15,15,IF(VLOOKUP($C101,工时汇总!$B$2:$AH$2694,14,0)&gt;10,10,IF(VLOOKUP($C101,工时汇总!$B$2:$AH$2694,14,0)&gt;=8,5,IF(VLOOKUP($C101,工时汇总!$B$2:$AH$2694,14,0)&lt;8,0))))</f>
        <v>0</v>
      </c>
      <c r="Q101" s="12">
        <f ca="1">IF(VLOOKUP($C101,工时汇总!$B$2:$AH$2694,15,0)&gt;15,15,IF(VLOOKUP($C101,工时汇总!$B$2:$AH$2694,15,0)&gt;10,10,IF(VLOOKUP($C101,工时汇总!$B$2:$AH$2694,15,0)&gt;=8,5,IF(VLOOKUP($C101,工时汇总!$B$2:$AH$2694,15,0)&lt;8,0))))</f>
        <v>5</v>
      </c>
      <c r="R101" s="12">
        <f ca="1">IF(VLOOKUP($C101,工时汇总!$B$2:$AH$2694,16,0)&gt;15,15,IF(VLOOKUP($C101,工时汇总!$B$2:$AH$2694,16,0)&gt;10,10,IF(VLOOKUP($C101,工时汇总!$B$2:$AH$2694,16,0)&gt;=8,5,IF(VLOOKUP($C101,工时汇总!$B$2:$AH$2694,16,0)&lt;8,0))))</f>
        <v>10</v>
      </c>
      <c r="S101" s="12">
        <f ca="1">IF(VLOOKUP($C101,工时汇总!$B$2:$AH$2694,17,0)&gt;15,15,IF(VLOOKUP($C101,工时汇总!$B$2:$AH$2694,17,0)&gt;10,10,IF(VLOOKUP($C101,工时汇总!$B$2:$AH$2694,17,0)&gt;=8,5,IF(VLOOKUP($C101,工时汇总!$B$2:$AH$2694,17,0)&lt;8,0))))</f>
        <v>10</v>
      </c>
      <c r="T101" s="12">
        <f ca="1">IF(VLOOKUP($C101,工时汇总!$B$2:$AH$2694,18,0)&gt;15,15,IF(VLOOKUP($C101,工时汇总!$B$2:$AH$2694,18,0)&gt;10,10,IF(VLOOKUP($C101,工时汇总!$B$2:$AH$2694,18,0)&gt;=8,5,IF(VLOOKUP($C101,工时汇总!$B$2:$AH$2694,18,0)&lt;8,0))))</f>
        <v>10</v>
      </c>
      <c r="U101" s="12">
        <f ca="1">IF(VLOOKUP($C101,工时汇总!$B$2:$AH$2694,19,0)&gt;15,15,IF(VLOOKUP($C101,工时汇总!$B$2:$AH$2694,19,0)&gt;10,10,IF(VLOOKUP($C101,工时汇总!$B$2:$AH$2694,19,0)&gt;=8,5,IF(VLOOKUP($C101,工时汇总!$B$2:$AH$2694,19,0)&lt;8,0))))</f>
        <v>10</v>
      </c>
      <c r="V101" s="12">
        <f ca="1">IF(VLOOKUP($C101,工时汇总!$B$2:$AH$2694,20,0)&gt;15,15,IF(VLOOKUP($C101,工时汇总!$B$2:$AH$2694,20,0)&gt;10,10,IF(VLOOKUP($C101,工时汇总!$B$2:$AH$2694,20,0)&gt;=8,5,IF(VLOOKUP($C101,工时汇总!$B$2:$AH$2694,20,0)&lt;8,0))))</f>
        <v>10</v>
      </c>
      <c r="W101" s="12">
        <f ca="1">IF(VLOOKUP($C101,工时汇总!$B$2:$AH$2694,21,0)&gt;15,15,IF(VLOOKUP($C101,工时汇总!$B$2:$AH$2694,21,0)&gt;10,10,IF(VLOOKUP($C101,工时汇总!$B$2:$AH$2694,21,0)&gt;=8,5,IF(VLOOKUP($C101,工时汇总!$B$2:$AH$2694,21,0)&lt;8,0))))</f>
        <v>0</v>
      </c>
      <c r="X101" s="12">
        <f ca="1">IF(VLOOKUP($C101,工时汇总!$B$2:$AH$2694,22,0)&gt;15,15,IF(VLOOKUP($C101,工时汇总!$B$2:$AH$2694,22,0)&gt;10,10,IF(VLOOKUP($C101,工时汇总!$B$2:$AH$2694,22,0)&gt;=8,5,IF(VLOOKUP($C101,工时汇总!$B$2:$AH$2694,22,0)&lt;8,0))))</f>
        <v>10</v>
      </c>
      <c r="Y101" s="12">
        <f ca="1">IF(VLOOKUP($C101,工时汇总!$B$2:$AH$2694,23,0)&gt;15,15,IF(VLOOKUP($C101,工时汇总!$B$2:$AH$2694,23,0)&gt;10,10,IF(VLOOKUP($C101,工时汇总!$B$2:$AH$2694,23,0)&gt;=8,5,IF(VLOOKUP($C101,工时汇总!$B$2:$AH$2694,23,0)&lt;8,0))))</f>
        <v>10</v>
      </c>
      <c r="Z101" s="12">
        <f ca="1">IF(VLOOKUP($C101,工时汇总!$B$2:$AH$2694,24,0)&gt;15,15,IF(VLOOKUP($C101,工时汇总!$B$2:$AH$2694,24,0)&gt;10,10,IF(VLOOKUP($C101,工时汇总!$B$2:$AH$2694,24,0)&gt;=8,5,IF(VLOOKUP($C101,工时汇总!$B$2:$AH$2694,24,0)&lt;8,0))))</f>
        <v>10</v>
      </c>
      <c r="AA101" s="12">
        <f ca="1">IF(VLOOKUP($C101,工时汇总!$B$2:$AH$2694,25,0)&gt;15,15,IF(VLOOKUP($C101,工时汇总!$B$2:$AH$2694,25,0)&gt;10,10,IF(VLOOKUP($C101,工时汇总!$B$2:$AH$2694,25,0)&gt;=8,5,IF(VLOOKUP($C101,工时汇总!$B$2:$AH$2694,25,0)&lt;8,0))))</f>
        <v>10</v>
      </c>
      <c r="AB101" s="12">
        <f ca="1">IF(VLOOKUP($C101,工时汇总!$B$2:$AH$2694,26,0)&gt;15,15,IF(VLOOKUP($C101,工时汇总!$B$2:$AH$2694,26,0)&gt;10,10,IF(VLOOKUP($C101,工时汇总!$B$2:$AH$2694,26,0)&gt;=8,5,IF(VLOOKUP($C101,工时汇总!$B$2:$AH$2694,26,0)&lt;8,0))))</f>
        <v>10</v>
      </c>
      <c r="AC101" s="12">
        <f ca="1">IF(VLOOKUP($C101,工时汇总!$B$2:$AH$2694,27,0)&gt;15,15,IF(VLOOKUP($C101,工时汇总!$B$2:$AH$2694,27,0)&gt;10,10,IF(VLOOKUP($C101,工时汇总!$B$2:$AH$2694,27,0)&gt;=8,5,IF(VLOOKUP($C101,工时汇总!$B$2:$AH$2694,27,0)&lt;8,0))))</f>
        <v>10</v>
      </c>
      <c r="AD101" s="12">
        <f ca="1">IF(VLOOKUP($C101,工时汇总!$B$2:$AH$2694,28,0)&gt;15,15,IF(VLOOKUP($C101,工时汇总!$B$2:$AH$2694,28,0)&gt;10,10,IF(VLOOKUP($C101,工时汇总!$B$2:$AH$2694,28,0)&gt;=8,5,IF(VLOOKUP($C101,工时汇总!$B$2:$AH$2694,28,0)&lt;8,0))))</f>
        <v>0</v>
      </c>
      <c r="AE101" s="12">
        <f ca="1">IF(VLOOKUP($C101,工时汇总!$B$2:$AH$2694,29,0)&gt;15,15,IF(VLOOKUP($C101,工时汇总!$B$2:$AH$2694,29,0)&gt;10,10,IF(VLOOKUP($C101,工时汇总!$B$2:$AH$2694,29,0)&gt;=8,5,IF(VLOOKUP($C101,工时汇总!$B$2:$AH$2694,29,0)&lt;8,0))))</f>
        <v>5</v>
      </c>
      <c r="AF101" s="12">
        <f ca="1">IF(VLOOKUP($C101,工时汇总!$B$2:$AH$2694,30,0)&gt;15,15,IF(VLOOKUP($C101,工时汇总!$B$2:$AH$2694,30,0)&gt;10,10,IF(VLOOKUP($C101,工时汇总!$B$2:$AH$2694,30,0)&gt;=8,5,IF(VLOOKUP($C101,工时汇总!$B$2:$AH$2694,30,0)&lt;8,0))))</f>
        <v>5</v>
      </c>
      <c r="AG101" s="12">
        <f ca="1">IF(VLOOKUP($C101,工时汇总!$B$2:$AH$2694,31,0)&gt;15,15,IF(VLOOKUP($C101,工时汇总!$B$2:$AH$2694,31,0)&gt;10,10,IF(VLOOKUP($C101,工时汇总!$B$2:$AH$2694,31,0)&gt;=8,5,IF(VLOOKUP($C101,工时汇总!$B$2:$AH$2694,31,0)&lt;8,0))))</f>
        <v>5</v>
      </c>
      <c r="AH101" s="12">
        <f ca="1">IF(VLOOKUP($C101,工时汇总!$B$2:$AH$2694,32,0)&gt;15,15,IF(VLOOKUP($C101,工时汇总!$B$2:$AH$2694,32,0)&gt;10,10,IF(VLOOKUP($C101,工时汇总!$B$2:$AH$2694,32,0)&gt;=8,5,IF(VLOOKUP($C101,工时汇总!$B$2:$AH$2694,32,0)&lt;8,0))))</f>
        <v>5</v>
      </c>
      <c r="AI101" s="12">
        <f ca="1">IF(VLOOKUP($C101,工时汇总!$B$2:$AH$2694,33,0)&gt;15,15,IF(VLOOKUP($C101,工时汇总!$B$2:$AH$2694,33,0)&gt;10,10,IF(VLOOKUP($C101,工时汇总!$B$2:$AH$2694,33,0)&gt;=8,5,IF(VLOOKUP($C101,工时汇总!$B$2:$AH$2694,33,0)&lt;8,0))))</f>
        <v>0</v>
      </c>
    </row>
    <row r="102" customHeight="1" spans="1:35">
      <c r="A102" s="35" t="s">
        <v>597</v>
      </c>
      <c r="B102" s="28" t="s">
        <v>601</v>
      </c>
      <c r="C102" s="14" t="s">
        <v>270</v>
      </c>
      <c r="D102" s="43">
        <f ca="1" t="shared" si="19"/>
        <v>195</v>
      </c>
      <c r="E102" s="12">
        <f ca="1">IF(VLOOKUP($C102,工时汇总!$B$2:$AH$2694,3,0)&gt;15,15,IF(VLOOKUP($C102,工时汇总!$B$2:$AH$2694,3,0)&gt;10,10,IF(VLOOKUP($C102,工时汇总!$B$2:$AH$2694,3,0)&gt;=8,5,IF(VLOOKUP($C102,工时汇总!$B$2:$AH$2694,3,0)&lt;8,0))))</f>
        <v>10</v>
      </c>
      <c r="F102" s="12">
        <f ca="1">IF(VLOOKUP($C102,工时汇总!$B$2:$AH$2694,4,0)&gt;15,15,IF(VLOOKUP($C102,工时汇总!$B$2:$AH$2694,4,0)&gt;10,10,IF(VLOOKUP($C102,工时汇总!$B$2:$AH$2694,4,0)&gt;=8,5,IF(VLOOKUP($C102,工时汇总!$B$2:$AH$2694,4,0)&lt;8,0))))</f>
        <v>10</v>
      </c>
      <c r="G102" s="12">
        <f ca="1">IF(VLOOKUP($C102,工时汇总!$B$2:$AH$2694,5,0)&gt;15,15,IF(VLOOKUP($C102,工时汇总!$B$2:$AH$2694,5,0)&gt;10,10,IF(VLOOKUP($C102,工时汇总!$B$2:$AH$2694,5,0)&gt;=8,5,IF(VLOOKUP($C102,工时汇总!$B$2:$AH$2694,5,0)&lt;8,0))))</f>
        <v>10</v>
      </c>
      <c r="H102" s="12">
        <f ca="1">IF(VLOOKUP($C102,工时汇总!$B$2:$AH$2694,6,0)&gt;15,15,IF(VLOOKUP($C102,工时汇总!$B$2:$AH$2694,6,0)&gt;10,10,IF(VLOOKUP($C102,工时汇总!$B$2:$AH$2694,6,0)&gt;=8,5,IF(VLOOKUP($C102,工时汇总!$B$2:$AH$2694,6,0)&lt;8,0))))</f>
        <v>10</v>
      </c>
      <c r="I102" s="12">
        <f ca="1">IF(VLOOKUP($C102,工时汇总!$B$2:$AH$2694,7,0)&gt;15,15,IF(VLOOKUP($C102,工时汇总!$B$2:$AH$2694,7,0)&gt;10,10,IF(VLOOKUP($C102,工时汇总!$B$2:$AH$2694,7,0)&gt;=8,5,IF(VLOOKUP($C102,工时汇总!$B$2:$AH$2694,7,0)&lt;8,0))))</f>
        <v>5</v>
      </c>
      <c r="J102" s="12">
        <f ca="1">IF(VLOOKUP($C102,工时汇总!$B$2:$AH$2694,8,0)&gt;15,15,IF(VLOOKUP($C102,工时汇总!$B$2:$AH$2694,8,0)&gt;10,10,IF(VLOOKUP($C102,工时汇总!$B$2:$AH$2694,8,0)&gt;=8,5,IF(VLOOKUP($C102,工时汇总!$B$2:$AH$2694,8,0)&lt;8,0))))</f>
        <v>10</v>
      </c>
      <c r="K102" s="12">
        <f ca="1">IF(VLOOKUP($C102,工时汇总!$B$2:$AH$2694,9,0)&gt;15,15,IF(VLOOKUP($C102,工时汇总!$B$2:$AH$2694,9,0)&gt;10,10,IF(VLOOKUP($C102,工时汇总!$B$2:$AH$2694,9,0)&gt;=8,5,IF(VLOOKUP($C102,工时汇总!$B$2:$AH$2694,9,0)&lt;8,0))))</f>
        <v>5</v>
      </c>
      <c r="L102" s="12">
        <f ca="1">IF(VLOOKUP($C102,工时汇总!$B$2:$AH$2694,10,0)&gt;15,15,IF(VLOOKUP($C102,工时汇总!$B$2:$AH$2694,10,0)&gt;10,10,IF(VLOOKUP($C102,工时汇总!$B$2:$AH$2694,10,0)&gt;=8,5,IF(VLOOKUP($C102,工时汇总!$B$2:$AH$2694,10,0)&lt;8,0))))</f>
        <v>5</v>
      </c>
      <c r="M102" s="12">
        <f ca="1">IF(VLOOKUP($C102,工时汇总!$B$2:$AH$2694,11,0)&gt;15,15,IF(VLOOKUP($C102,工时汇总!$B$2:$AH$2694,11,0)&gt;10,10,IF(VLOOKUP($C102,工时汇总!$B$2:$AH$2694,11,0)&gt;=8,5,IF(VLOOKUP($C102,工时汇总!$B$2:$AH$2694,11,0)&lt;8,0))))</f>
        <v>0</v>
      </c>
      <c r="N102" s="12">
        <f ca="1">IF(VLOOKUP($C102,工时汇总!$B$2:$AH$2694,12,0)&gt;15,15,IF(VLOOKUP($C102,工时汇总!$B$2:$AH$2694,12,0)&gt;10,10,IF(VLOOKUP($C102,工时汇总!$B$2:$AH$2694,12,0)&gt;=8,5,IF(VLOOKUP($C102,工时汇总!$B$2:$AH$2694,12,0)&lt;8,0))))</f>
        <v>0</v>
      </c>
      <c r="O102" s="12">
        <f ca="1">IF(VLOOKUP($C102,工时汇总!$B$2:$AH$2694,13,0)&gt;15,15,IF(VLOOKUP($C102,工时汇总!$B$2:$AH$2694,13,0)&gt;10,10,IF(VLOOKUP($C102,工时汇总!$B$2:$AH$2694,13,0)&gt;=8,5,IF(VLOOKUP($C102,工时汇总!$B$2:$AH$2694,13,0)&lt;8,0))))</f>
        <v>5</v>
      </c>
      <c r="P102" s="12">
        <f ca="1">IF(VLOOKUP($C102,工时汇总!$B$2:$AH$2694,14,0)&gt;15,15,IF(VLOOKUP($C102,工时汇总!$B$2:$AH$2694,14,0)&gt;10,10,IF(VLOOKUP($C102,工时汇总!$B$2:$AH$2694,14,0)&gt;=8,5,IF(VLOOKUP($C102,工时汇总!$B$2:$AH$2694,14,0)&lt;8,0))))</f>
        <v>0</v>
      </c>
      <c r="Q102" s="12">
        <f ca="1">IF(VLOOKUP($C102,工时汇总!$B$2:$AH$2694,15,0)&gt;15,15,IF(VLOOKUP($C102,工时汇总!$B$2:$AH$2694,15,0)&gt;10,10,IF(VLOOKUP($C102,工时汇总!$B$2:$AH$2694,15,0)&gt;=8,5,IF(VLOOKUP($C102,工时汇总!$B$2:$AH$2694,15,0)&lt;8,0))))</f>
        <v>10</v>
      </c>
      <c r="R102" s="12">
        <f ca="1">IF(VLOOKUP($C102,工时汇总!$B$2:$AH$2694,16,0)&gt;15,15,IF(VLOOKUP($C102,工时汇总!$B$2:$AH$2694,16,0)&gt;10,10,IF(VLOOKUP($C102,工时汇总!$B$2:$AH$2694,16,0)&gt;=8,5,IF(VLOOKUP($C102,工时汇总!$B$2:$AH$2694,16,0)&lt;8,0))))</f>
        <v>10</v>
      </c>
      <c r="S102" s="12">
        <f ca="1">IF(VLOOKUP($C102,工时汇总!$B$2:$AH$2694,17,0)&gt;15,15,IF(VLOOKUP($C102,工时汇总!$B$2:$AH$2694,17,0)&gt;10,10,IF(VLOOKUP($C102,工时汇总!$B$2:$AH$2694,17,0)&gt;=8,5,IF(VLOOKUP($C102,工时汇总!$B$2:$AH$2694,17,0)&lt;8,0))))</f>
        <v>10</v>
      </c>
      <c r="T102" s="12">
        <f ca="1">IF(VLOOKUP($C102,工时汇总!$B$2:$AH$2694,18,0)&gt;15,15,IF(VLOOKUP($C102,工时汇总!$B$2:$AH$2694,18,0)&gt;10,10,IF(VLOOKUP($C102,工时汇总!$B$2:$AH$2694,18,0)&gt;=8,5,IF(VLOOKUP($C102,工时汇总!$B$2:$AH$2694,18,0)&lt;8,0))))</f>
        <v>10</v>
      </c>
      <c r="U102" s="12">
        <f ca="1">IF(VLOOKUP($C102,工时汇总!$B$2:$AH$2694,19,0)&gt;15,15,IF(VLOOKUP($C102,工时汇总!$B$2:$AH$2694,19,0)&gt;10,10,IF(VLOOKUP($C102,工时汇总!$B$2:$AH$2694,19,0)&gt;=8,5,IF(VLOOKUP($C102,工时汇总!$B$2:$AH$2694,19,0)&lt;8,0))))</f>
        <v>10</v>
      </c>
      <c r="V102" s="12">
        <f ca="1">IF(VLOOKUP($C102,工时汇总!$B$2:$AH$2694,20,0)&gt;15,15,IF(VLOOKUP($C102,工时汇总!$B$2:$AH$2694,20,0)&gt;10,10,IF(VLOOKUP($C102,工时汇总!$B$2:$AH$2694,20,0)&gt;=8,5,IF(VLOOKUP($C102,工时汇总!$B$2:$AH$2694,20,0)&lt;8,0))))</f>
        <v>5</v>
      </c>
      <c r="W102" s="12">
        <f ca="1">IF(VLOOKUP($C102,工时汇总!$B$2:$AH$2694,21,0)&gt;15,15,IF(VLOOKUP($C102,工时汇总!$B$2:$AH$2694,21,0)&gt;10,10,IF(VLOOKUP($C102,工时汇总!$B$2:$AH$2694,21,0)&gt;=8,5,IF(VLOOKUP($C102,工时汇总!$B$2:$AH$2694,21,0)&lt;8,0))))</f>
        <v>0</v>
      </c>
      <c r="X102" s="12">
        <f ca="1">IF(VLOOKUP($C102,工时汇总!$B$2:$AH$2694,22,0)&gt;15,15,IF(VLOOKUP($C102,工时汇总!$B$2:$AH$2694,22,0)&gt;10,10,IF(VLOOKUP($C102,工时汇总!$B$2:$AH$2694,22,0)&gt;=8,5,IF(VLOOKUP($C102,工时汇总!$B$2:$AH$2694,22,0)&lt;8,0))))</f>
        <v>10</v>
      </c>
      <c r="Y102" s="12">
        <f ca="1">IF(VLOOKUP($C102,工时汇总!$B$2:$AH$2694,23,0)&gt;15,15,IF(VLOOKUP($C102,工时汇总!$B$2:$AH$2694,23,0)&gt;10,10,IF(VLOOKUP($C102,工时汇总!$B$2:$AH$2694,23,0)&gt;=8,5,IF(VLOOKUP($C102,工时汇总!$B$2:$AH$2694,23,0)&lt;8,0))))</f>
        <v>5</v>
      </c>
      <c r="Z102" s="12">
        <f ca="1">IF(VLOOKUP($C102,工时汇总!$B$2:$AH$2694,24,0)&gt;15,15,IF(VLOOKUP($C102,工时汇总!$B$2:$AH$2694,24,0)&gt;10,10,IF(VLOOKUP($C102,工时汇总!$B$2:$AH$2694,24,0)&gt;=8,5,IF(VLOOKUP($C102,工时汇总!$B$2:$AH$2694,24,0)&lt;8,0))))</f>
        <v>10</v>
      </c>
      <c r="AA102" s="12">
        <f ca="1">IF(VLOOKUP($C102,工时汇总!$B$2:$AH$2694,25,0)&gt;15,15,IF(VLOOKUP($C102,工时汇总!$B$2:$AH$2694,25,0)&gt;10,10,IF(VLOOKUP($C102,工时汇总!$B$2:$AH$2694,25,0)&gt;=8,5,IF(VLOOKUP($C102,工时汇总!$B$2:$AH$2694,25,0)&lt;8,0))))</f>
        <v>10</v>
      </c>
      <c r="AB102" s="12">
        <f ca="1">IF(VLOOKUP($C102,工时汇总!$B$2:$AH$2694,26,0)&gt;15,15,IF(VLOOKUP($C102,工时汇总!$B$2:$AH$2694,26,0)&gt;10,10,IF(VLOOKUP($C102,工时汇总!$B$2:$AH$2694,26,0)&gt;=8,5,IF(VLOOKUP($C102,工时汇总!$B$2:$AH$2694,26,0)&lt;8,0))))</f>
        <v>10</v>
      </c>
      <c r="AC102" s="12">
        <f ca="1">IF(VLOOKUP($C102,工时汇总!$B$2:$AH$2694,27,0)&gt;15,15,IF(VLOOKUP($C102,工时汇总!$B$2:$AH$2694,27,0)&gt;10,10,IF(VLOOKUP($C102,工时汇总!$B$2:$AH$2694,27,0)&gt;=8,5,IF(VLOOKUP($C102,工时汇总!$B$2:$AH$2694,27,0)&lt;8,0))))</f>
        <v>5</v>
      </c>
      <c r="AD102" s="12">
        <f ca="1">IF(VLOOKUP($C102,工时汇总!$B$2:$AH$2694,28,0)&gt;15,15,IF(VLOOKUP($C102,工时汇总!$B$2:$AH$2694,28,0)&gt;10,10,IF(VLOOKUP($C102,工时汇总!$B$2:$AH$2694,28,0)&gt;=8,5,IF(VLOOKUP($C102,工时汇总!$B$2:$AH$2694,28,0)&lt;8,0))))</f>
        <v>0</v>
      </c>
      <c r="AE102" s="12">
        <f ca="1">IF(VLOOKUP($C102,工时汇总!$B$2:$AH$2694,29,0)&gt;15,15,IF(VLOOKUP($C102,工时汇总!$B$2:$AH$2694,29,0)&gt;10,10,IF(VLOOKUP($C102,工时汇总!$B$2:$AH$2694,29,0)&gt;=8,5,IF(VLOOKUP($C102,工时汇总!$B$2:$AH$2694,29,0)&lt;8,0))))</f>
        <v>0</v>
      </c>
      <c r="AF102" s="12">
        <f ca="1">IF(VLOOKUP($C102,工时汇总!$B$2:$AH$2694,30,0)&gt;15,15,IF(VLOOKUP($C102,工时汇总!$B$2:$AH$2694,30,0)&gt;10,10,IF(VLOOKUP($C102,工时汇总!$B$2:$AH$2694,30,0)&gt;=8,5,IF(VLOOKUP($C102,工时汇总!$B$2:$AH$2694,30,0)&lt;8,0))))</f>
        <v>5</v>
      </c>
      <c r="AG102" s="12">
        <f ca="1">IF(VLOOKUP($C102,工时汇总!$B$2:$AH$2694,31,0)&gt;15,15,IF(VLOOKUP($C102,工时汇总!$B$2:$AH$2694,31,0)&gt;10,10,IF(VLOOKUP($C102,工时汇总!$B$2:$AH$2694,31,0)&gt;=8,5,IF(VLOOKUP($C102,工时汇总!$B$2:$AH$2694,31,0)&lt;8,0))))</f>
        <v>5</v>
      </c>
      <c r="AH102" s="12">
        <f ca="1">IF(VLOOKUP($C102,工时汇总!$B$2:$AH$2694,32,0)&gt;15,15,IF(VLOOKUP($C102,工时汇总!$B$2:$AH$2694,32,0)&gt;10,10,IF(VLOOKUP($C102,工时汇总!$B$2:$AH$2694,32,0)&gt;=8,5,IF(VLOOKUP($C102,工时汇总!$B$2:$AH$2694,32,0)&lt;8,0))))</f>
        <v>10</v>
      </c>
      <c r="AI102" s="12">
        <f ca="1">IF(VLOOKUP($C102,工时汇总!$B$2:$AH$2694,33,0)&gt;15,15,IF(VLOOKUP($C102,工时汇总!$B$2:$AH$2694,33,0)&gt;10,10,IF(VLOOKUP($C102,工时汇总!$B$2:$AH$2694,33,0)&gt;=8,5,IF(VLOOKUP($C102,工时汇总!$B$2:$AH$2694,33,0)&lt;8,0))))</f>
        <v>0</v>
      </c>
    </row>
    <row r="103" customHeight="1" spans="1:35">
      <c r="A103" s="35" t="s">
        <v>597</v>
      </c>
      <c r="B103" s="28" t="s">
        <v>602</v>
      </c>
      <c r="C103" s="14" t="s">
        <v>272</v>
      </c>
      <c r="D103" s="43">
        <f ca="1" t="shared" si="19"/>
        <v>245</v>
      </c>
      <c r="E103" s="12">
        <f ca="1">IF(VLOOKUP($C103,工时汇总!$B$2:$AH$2694,3,0)&gt;15,15,IF(VLOOKUP($C103,工时汇总!$B$2:$AH$2694,3,0)&gt;10,10,IF(VLOOKUP($C103,工时汇总!$B$2:$AH$2694,3,0)&gt;=8,5,IF(VLOOKUP($C103,工时汇总!$B$2:$AH$2694,3,0)&lt;8,0))))</f>
        <v>10</v>
      </c>
      <c r="F103" s="12">
        <f ca="1">IF(VLOOKUP($C103,工时汇总!$B$2:$AH$2694,4,0)&gt;15,15,IF(VLOOKUP($C103,工时汇总!$B$2:$AH$2694,4,0)&gt;10,10,IF(VLOOKUP($C103,工时汇总!$B$2:$AH$2694,4,0)&gt;=8,5,IF(VLOOKUP($C103,工时汇总!$B$2:$AH$2694,4,0)&lt;8,0))))</f>
        <v>10</v>
      </c>
      <c r="G103" s="12">
        <f ca="1">IF(VLOOKUP($C103,工时汇总!$B$2:$AH$2694,5,0)&gt;15,15,IF(VLOOKUP($C103,工时汇总!$B$2:$AH$2694,5,0)&gt;10,10,IF(VLOOKUP($C103,工时汇总!$B$2:$AH$2694,5,0)&gt;=8,5,IF(VLOOKUP($C103,工时汇总!$B$2:$AH$2694,5,0)&lt;8,0))))</f>
        <v>10</v>
      </c>
      <c r="H103" s="12">
        <f ca="1">IF(VLOOKUP($C103,工时汇总!$B$2:$AH$2694,6,0)&gt;15,15,IF(VLOOKUP($C103,工时汇总!$B$2:$AH$2694,6,0)&gt;10,10,IF(VLOOKUP($C103,工时汇总!$B$2:$AH$2694,6,0)&gt;=8,5,IF(VLOOKUP($C103,工时汇总!$B$2:$AH$2694,6,0)&lt;8,0))))</f>
        <v>10</v>
      </c>
      <c r="I103" s="12">
        <f ca="1">IF(VLOOKUP($C103,工时汇总!$B$2:$AH$2694,7,0)&gt;15,15,IF(VLOOKUP($C103,工时汇总!$B$2:$AH$2694,7,0)&gt;10,10,IF(VLOOKUP($C103,工时汇总!$B$2:$AH$2694,7,0)&gt;=8,5,IF(VLOOKUP($C103,工时汇总!$B$2:$AH$2694,7,0)&lt;8,0))))</f>
        <v>5</v>
      </c>
      <c r="J103" s="12">
        <f ca="1">IF(VLOOKUP($C103,工时汇总!$B$2:$AH$2694,8,0)&gt;15,15,IF(VLOOKUP($C103,工时汇总!$B$2:$AH$2694,8,0)&gt;10,10,IF(VLOOKUP($C103,工时汇总!$B$2:$AH$2694,8,0)&gt;=8,5,IF(VLOOKUP($C103,工时汇总!$B$2:$AH$2694,8,0)&lt;8,0))))</f>
        <v>10</v>
      </c>
      <c r="K103" s="12">
        <f ca="1">IF(VLOOKUP($C103,工时汇总!$B$2:$AH$2694,9,0)&gt;15,15,IF(VLOOKUP($C103,工时汇总!$B$2:$AH$2694,9,0)&gt;10,10,IF(VLOOKUP($C103,工时汇总!$B$2:$AH$2694,9,0)&gt;=8,5,IF(VLOOKUP($C103,工时汇总!$B$2:$AH$2694,9,0)&lt;8,0))))</f>
        <v>5</v>
      </c>
      <c r="L103" s="12">
        <f ca="1">IF(VLOOKUP($C103,工时汇总!$B$2:$AH$2694,10,0)&gt;15,15,IF(VLOOKUP($C103,工时汇总!$B$2:$AH$2694,10,0)&gt;10,10,IF(VLOOKUP($C103,工时汇总!$B$2:$AH$2694,10,0)&gt;=8,5,IF(VLOOKUP($C103,工时汇总!$B$2:$AH$2694,10,0)&lt;8,0))))</f>
        <v>5</v>
      </c>
      <c r="M103" s="12">
        <f ca="1">IF(VLOOKUP($C103,工时汇总!$B$2:$AH$2694,11,0)&gt;15,15,IF(VLOOKUP($C103,工时汇总!$B$2:$AH$2694,11,0)&gt;10,10,IF(VLOOKUP($C103,工时汇总!$B$2:$AH$2694,11,0)&gt;=8,5,IF(VLOOKUP($C103,工时汇总!$B$2:$AH$2694,11,0)&lt;8,0))))</f>
        <v>0</v>
      </c>
      <c r="N103" s="12">
        <f ca="1">IF(VLOOKUP($C103,工时汇总!$B$2:$AH$2694,12,0)&gt;15,15,IF(VLOOKUP($C103,工时汇总!$B$2:$AH$2694,12,0)&gt;10,10,IF(VLOOKUP($C103,工时汇总!$B$2:$AH$2694,12,0)&gt;=8,5,IF(VLOOKUP($C103,工时汇总!$B$2:$AH$2694,12,0)&lt;8,0))))</f>
        <v>0</v>
      </c>
      <c r="O103" s="12">
        <f ca="1">IF(VLOOKUP($C103,工时汇总!$B$2:$AH$2694,13,0)&gt;15,15,IF(VLOOKUP($C103,工时汇总!$B$2:$AH$2694,13,0)&gt;10,10,IF(VLOOKUP($C103,工时汇总!$B$2:$AH$2694,13,0)&gt;=8,5,IF(VLOOKUP($C103,工时汇总!$B$2:$AH$2694,13,0)&lt;8,0))))</f>
        <v>10</v>
      </c>
      <c r="P103" s="12">
        <f ca="1">IF(VLOOKUP($C103,工时汇总!$B$2:$AH$2694,14,0)&gt;15,15,IF(VLOOKUP($C103,工时汇总!$B$2:$AH$2694,14,0)&gt;10,10,IF(VLOOKUP($C103,工时汇总!$B$2:$AH$2694,14,0)&gt;=8,5,IF(VLOOKUP($C103,工时汇总!$B$2:$AH$2694,14,0)&lt;8,0))))</f>
        <v>0</v>
      </c>
      <c r="Q103" s="12">
        <f ca="1">IF(VLOOKUP($C103,工时汇总!$B$2:$AH$2694,15,0)&gt;15,15,IF(VLOOKUP($C103,工时汇总!$B$2:$AH$2694,15,0)&gt;10,10,IF(VLOOKUP($C103,工时汇总!$B$2:$AH$2694,15,0)&gt;=8,5,IF(VLOOKUP($C103,工时汇总!$B$2:$AH$2694,15,0)&lt;8,0))))</f>
        <v>10</v>
      </c>
      <c r="R103" s="12">
        <f ca="1">IF(VLOOKUP($C103,工时汇总!$B$2:$AH$2694,16,0)&gt;15,15,IF(VLOOKUP($C103,工时汇总!$B$2:$AH$2694,16,0)&gt;10,10,IF(VLOOKUP($C103,工时汇总!$B$2:$AH$2694,16,0)&gt;=8,5,IF(VLOOKUP($C103,工时汇总!$B$2:$AH$2694,16,0)&lt;8,0))))</f>
        <v>10</v>
      </c>
      <c r="S103" s="12">
        <f ca="1">IF(VLOOKUP($C103,工时汇总!$B$2:$AH$2694,17,0)&gt;15,15,IF(VLOOKUP($C103,工时汇总!$B$2:$AH$2694,17,0)&gt;10,10,IF(VLOOKUP($C103,工时汇总!$B$2:$AH$2694,17,0)&gt;=8,5,IF(VLOOKUP($C103,工时汇总!$B$2:$AH$2694,17,0)&lt;8,0))))</f>
        <v>10</v>
      </c>
      <c r="T103" s="12">
        <f ca="1">IF(VLOOKUP($C103,工时汇总!$B$2:$AH$2694,18,0)&gt;15,15,IF(VLOOKUP($C103,工时汇总!$B$2:$AH$2694,18,0)&gt;10,10,IF(VLOOKUP($C103,工时汇总!$B$2:$AH$2694,18,0)&gt;=8,5,IF(VLOOKUP($C103,工时汇总!$B$2:$AH$2694,18,0)&lt;8,0))))</f>
        <v>10</v>
      </c>
      <c r="U103" s="12">
        <f ca="1">IF(VLOOKUP($C103,工时汇总!$B$2:$AH$2694,19,0)&gt;15,15,IF(VLOOKUP($C103,工时汇总!$B$2:$AH$2694,19,0)&gt;10,10,IF(VLOOKUP($C103,工时汇总!$B$2:$AH$2694,19,0)&gt;=8,5,IF(VLOOKUP($C103,工时汇总!$B$2:$AH$2694,19,0)&lt;8,0))))</f>
        <v>10</v>
      </c>
      <c r="V103" s="12">
        <f ca="1">IF(VLOOKUP($C103,工时汇总!$B$2:$AH$2694,20,0)&gt;15,15,IF(VLOOKUP($C103,工时汇总!$B$2:$AH$2694,20,0)&gt;10,10,IF(VLOOKUP($C103,工时汇总!$B$2:$AH$2694,20,0)&gt;=8,5,IF(VLOOKUP($C103,工时汇总!$B$2:$AH$2694,20,0)&lt;8,0))))</f>
        <v>10</v>
      </c>
      <c r="W103" s="12">
        <f ca="1">IF(VLOOKUP($C103,工时汇总!$B$2:$AH$2694,21,0)&gt;15,15,IF(VLOOKUP($C103,工时汇总!$B$2:$AH$2694,21,0)&gt;10,10,IF(VLOOKUP($C103,工时汇总!$B$2:$AH$2694,21,0)&gt;=8,5,IF(VLOOKUP($C103,工时汇总!$B$2:$AH$2694,21,0)&lt;8,0))))</f>
        <v>5</v>
      </c>
      <c r="X103" s="12">
        <f ca="1">IF(VLOOKUP($C103,工时汇总!$B$2:$AH$2694,22,0)&gt;15,15,IF(VLOOKUP($C103,工时汇总!$B$2:$AH$2694,22,0)&gt;10,10,IF(VLOOKUP($C103,工时汇总!$B$2:$AH$2694,22,0)&gt;=8,5,IF(VLOOKUP($C103,工时汇总!$B$2:$AH$2694,22,0)&lt;8,0))))</f>
        <v>10</v>
      </c>
      <c r="Y103" s="12">
        <f ca="1">IF(VLOOKUP($C103,工时汇总!$B$2:$AH$2694,23,0)&gt;15,15,IF(VLOOKUP($C103,工时汇总!$B$2:$AH$2694,23,0)&gt;10,10,IF(VLOOKUP($C103,工时汇总!$B$2:$AH$2694,23,0)&gt;=8,5,IF(VLOOKUP($C103,工时汇总!$B$2:$AH$2694,23,0)&lt;8,0))))</f>
        <v>10</v>
      </c>
      <c r="Z103" s="12">
        <f ca="1">IF(VLOOKUP($C103,工时汇总!$B$2:$AH$2694,24,0)&gt;15,15,IF(VLOOKUP($C103,工时汇总!$B$2:$AH$2694,24,0)&gt;10,10,IF(VLOOKUP($C103,工时汇总!$B$2:$AH$2694,24,0)&gt;=8,5,IF(VLOOKUP($C103,工时汇总!$B$2:$AH$2694,24,0)&lt;8,0))))</f>
        <v>10</v>
      </c>
      <c r="AA103" s="12">
        <f ca="1">IF(VLOOKUP($C103,工时汇总!$B$2:$AH$2694,25,0)&gt;15,15,IF(VLOOKUP($C103,工时汇总!$B$2:$AH$2694,25,0)&gt;10,10,IF(VLOOKUP($C103,工时汇总!$B$2:$AH$2694,25,0)&gt;=8,5,IF(VLOOKUP($C103,工时汇总!$B$2:$AH$2694,25,0)&lt;8,0))))</f>
        <v>10</v>
      </c>
      <c r="AB103" s="12">
        <f ca="1">IF(VLOOKUP($C103,工时汇总!$B$2:$AH$2694,26,0)&gt;15,15,IF(VLOOKUP($C103,工时汇总!$B$2:$AH$2694,26,0)&gt;10,10,IF(VLOOKUP($C103,工时汇总!$B$2:$AH$2694,26,0)&gt;=8,5,IF(VLOOKUP($C103,工时汇总!$B$2:$AH$2694,26,0)&lt;8,0))))</f>
        <v>10</v>
      </c>
      <c r="AC103" s="12">
        <f ca="1">IF(VLOOKUP($C103,工时汇总!$B$2:$AH$2694,27,0)&gt;15,15,IF(VLOOKUP($C103,工时汇总!$B$2:$AH$2694,27,0)&gt;10,10,IF(VLOOKUP($C103,工时汇总!$B$2:$AH$2694,27,0)&gt;=8,5,IF(VLOOKUP($C103,工时汇总!$B$2:$AH$2694,27,0)&lt;8,0))))</f>
        <v>10</v>
      </c>
      <c r="AD103" s="12">
        <f ca="1">IF(VLOOKUP($C103,工时汇总!$B$2:$AH$2694,28,0)&gt;15,15,IF(VLOOKUP($C103,工时汇总!$B$2:$AH$2694,28,0)&gt;10,10,IF(VLOOKUP($C103,工时汇总!$B$2:$AH$2694,28,0)&gt;=8,5,IF(VLOOKUP($C103,工时汇总!$B$2:$AH$2694,28,0)&lt;8,0))))</f>
        <v>5</v>
      </c>
      <c r="AE103" s="12">
        <f ca="1">IF(VLOOKUP($C103,工时汇总!$B$2:$AH$2694,29,0)&gt;15,15,IF(VLOOKUP($C103,工时汇总!$B$2:$AH$2694,29,0)&gt;10,10,IF(VLOOKUP($C103,工时汇总!$B$2:$AH$2694,29,0)&gt;=8,5,IF(VLOOKUP($C103,工时汇总!$B$2:$AH$2694,29,0)&lt;8,0))))</f>
        <v>10</v>
      </c>
      <c r="AF103" s="12">
        <f ca="1">IF(VLOOKUP($C103,工时汇总!$B$2:$AH$2694,30,0)&gt;15,15,IF(VLOOKUP($C103,工时汇总!$B$2:$AH$2694,30,0)&gt;10,10,IF(VLOOKUP($C103,工时汇总!$B$2:$AH$2694,30,0)&gt;=8,5,IF(VLOOKUP($C103,工时汇总!$B$2:$AH$2694,30,0)&lt;8,0))))</f>
        <v>10</v>
      </c>
      <c r="AG103" s="12">
        <f ca="1">IF(VLOOKUP($C103,工时汇总!$B$2:$AH$2694,31,0)&gt;15,15,IF(VLOOKUP($C103,工时汇总!$B$2:$AH$2694,31,0)&gt;10,10,IF(VLOOKUP($C103,工时汇总!$B$2:$AH$2694,31,0)&gt;=8,5,IF(VLOOKUP($C103,工时汇总!$B$2:$AH$2694,31,0)&lt;8,0))))</f>
        <v>10</v>
      </c>
      <c r="AH103" s="12">
        <f ca="1">IF(VLOOKUP($C103,工时汇总!$B$2:$AH$2694,32,0)&gt;15,15,IF(VLOOKUP($C103,工时汇总!$B$2:$AH$2694,32,0)&gt;10,10,IF(VLOOKUP($C103,工时汇总!$B$2:$AH$2694,32,0)&gt;=8,5,IF(VLOOKUP($C103,工时汇总!$B$2:$AH$2694,32,0)&lt;8,0))))</f>
        <v>10</v>
      </c>
      <c r="AI103" s="12">
        <f ca="1">IF(VLOOKUP($C103,工时汇总!$B$2:$AH$2694,33,0)&gt;15,15,IF(VLOOKUP($C103,工时汇总!$B$2:$AH$2694,33,0)&gt;10,10,IF(VLOOKUP($C103,工时汇总!$B$2:$AH$2694,33,0)&gt;=8,5,IF(VLOOKUP($C103,工时汇总!$B$2:$AH$2694,33,0)&lt;8,0))))</f>
        <v>0</v>
      </c>
    </row>
    <row r="104" customHeight="1" spans="1:35">
      <c r="A104" s="35" t="s">
        <v>597</v>
      </c>
      <c r="B104" s="28" t="s">
        <v>603</v>
      </c>
      <c r="C104" s="14" t="s">
        <v>604</v>
      </c>
      <c r="D104" s="43">
        <f ca="1" t="shared" si="19"/>
        <v>230</v>
      </c>
      <c r="E104" s="12">
        <f ca="1">IF(VLOOKUP($C104,工时汇总!$B$2:$AH$2694,3,0)&gt;15,15,IF(VLOOKUP($C104,工时汇总!$B$2:$AH$2694,3,0)&gt;10,10,IF(VLOOKUP($C104,工时汇总!$B$2:$AH$2694,3,0)&gt;=8,5,IF(VLOOKUP($C104,工时汇总!$B$2:$AH$2694,3,0)&lt;8,0))))</f>
        <v>10</v>
      </c>
      <c r="F104" s="12">
        <f ca="1">IF(VLOOKUP($C104,工时汇总!$B$2:$AH$2694,4,0)&gt;15,15,IF(VLOOKUP($C104,工时汇总!$B$2:$AH$2694,4,0)&gt;10,10,IF(VLOOKUP($C104,工时汇总!$B$2:$AH$2694,4,0)&gt;=8,5,IF(VLOOKUP($C104,工时汇总!$B$2:$AH$2694,4,0)&lt;8,0))))</f>
        <v>10</v>
      </c>
      <c r="G104" s="12">
        <f ca="1">IF(VLOOKUP($C104,工时汇总!$B$2:$AH$2694,5,0)&gt;15,15,IF(VLOOKUP($C104,工时汇总!$B$2:$AH$2694,5,0)&gt;10,10,IF(VLOOKUP($C104,工时汇总!$B$2:$AH$2694,5,0)&gt;=8,5,IF(VLOOKUP($C104,工时汇总!$B$2:$AH$2694,5,0)&lt;8,0))))</f>
        <v>10</v>
      </c>
      <c r="H104" s="12">
        <f ca="1">IF(VLOOKUP($C104,工时汇总!$B$2:$AH$2694,6,0)&gt;15,15,IF(VLOOKUP($C104,工时汇总!$B$2:$AH$2694,6,0)&gt;10,10,IF(VLOOKUP($C104,工时汇总!$B$2:$AH$2694,6,0)&gt;=8,5,IF(VLOOKUP($C104,工时汇总!$B$2:$AH$2694,6,0)&lt;8,0))))</f>
        <v>10</v>
      </c>
      <c r="I104" s="12">
        <f ca="1">IF(VLOOKUP($C104,工时汇总!$B$2:$AH$2694,7,0)&gt;15,15,IF(VLOOKUP($C104,工时汇总!$B$2:$AH$2694,7,0)&gt;10,10,IF(VLOOKUP($C104,工时汇总!$B$2:$AH$2694,7,0)&gt;=8,5,IF(VLOOKUP($C104,工时汇总!$B$2:$AH$2694,7,0)&lt;8,0))))</f>
        <v>10</v>
      </c>
      <c r="J104" s="12">
        <f ca="1">IF(VLOOKUP($C104,工时汇总!$B$2:$AH$2694,8,0)&gt;15,15,IF(VLOOKUP($C104,工时汇总!$B$2:$AH$2694,8,0)&gt;10,10,IF(VLOOKUP($C104,工时汇总!$B$2:$AH$2694,8,0)&gt;=8,5,IF(VLOOKUP($C104,工时汇总!$B$2:$AH$2694,8,0)&lt;8,0))))</f>
        <v>10</v>
      </c>
      <c r="K104" s="12">
        <f ca="1">IF(VLOOKUP($C104,工时汇总!$B$2:$AH$2694,9,0)&gt;15,15,IF(VLOOKUP($C104,工时汇总!$B$2:$AH$2694,9,0)&gt;10,10,IF(VLOOKUP($C104,工时汇总!$B$2:$AH$2694,9,0)&gt;=8,5,IF(VLOOKUP($C104,工时汇总!$B$2:$AH$2694,9,0)&lt;8,0))))</f>
        <v>10</v>
      </c>
      <c r="L104" s="12">
        <f ca="1">IF(VLOOKUP($C104,工时汇总!$B$2:$AH$2694,10,0)&gt;15,15,IF(VLOOKUP($C104,工时汇总!$B$2:$AH$2694,10,0)&gt;10,10,IF(VLOOKUP($C104,工时汇总!$B$2:$AH$2694,10,0)&gt;=8,5,IF(VLOOKUP($C104,工时汇总!$B$2:$AH$2694,10,0)&lt;8,0))))</f>
        <v>10</v>
      </c>
      <c r="M104" s="12">
        <f ca="1">IF(VLOOKUP($C104,工时汇总!$B$2:$AH$2694,11,0)&gt;15,15,IF(VLOOKUP($C104,工时汇总!$B$2:$AH$2694,11,0)&gt;10,10,IF(VLOOKUP($C104,工时汇总!$B$2:$AH$2694,11,0)&gt;=8,5,IF(VLOOKUP($C104,工时汇总!$B$2:$AH$2694,11,0)&lt;8,0))))</f>
        <v>0</v>
      </c>
      <c r="N104" s="12">
        <f ca="1">IF(VLOOKUP($C104,工时汇总!$B$2:$AH$2694,12,0)&gt;15,15,IF(VLOOKUP($C104,工时汇总!$B$2:$AH$2694,12,0)&gt;10,10,IF(VLOOKUP($C104,工时汇总!$B$2:$AH$2694,12,0)&gt;=8,5,IF(VLOOKUP($C104,工时汇总!$B$2:$AH$2694,12,0)&lt;8,0))))</f>
        <v>10</v>
      </c>
      <c r="O104" s="12">
        <f ca="1">IF(VLOOKUP($C104,工时汇总!$B$2:$AH$2694,13,0)&gt;15,15,IF(VLOOKUP($C104,工时汇总!$B$2:$AH$2694,13,0)&gt;10,10,IF(VLOOKUP($C104,工时汇总!$B$2:$AH$2694,13,0)&gt;=8,5,IF(VLOOKUP($C104,工时汇总!$B$2:$AH$2694,13,0)&lt;8,0))))</f>
        <v>10</v>
      </c>
      <c r="P104" s="12">
        <f ca="1">IF(VLOOKUP($C104,工时汇总!$B$2:$AH$2694,14,0)&gt;15,15,IF(VLOOKUP($C104,工时汇总!$B$2:$AH$2694,14,0)&gt;10,10,IF(VLOOKUP($C104,工时汇总!$B$2:$AH$2694,14,0)&gt;=8,5,IF(VLOOKUP($C104,工时汇总!$B$2:$AH$2694,14,0)&lt;8,0))))</f>
        <v>0</v>
      </c>
      <c r="Q104" s="12">
        <f ca="1">IF(VLOOKUP($C104,工时汇总!$B$2:$AH$2694,15,0)&gt;15,15,IF(VLOOKUP($C104,工时汇总!$B$2:$AH$2694,15,0)&gt;10,10,IF(VLOOKUP($C104,工时汇总!$B$2:$AH$2694,15,0)&gt;=8,5,IF(VLOOKUP($C104,工时汇总!$B$2:$AH$2694,15,0)&lt;8,0))))</f>
        <v>10</v>
      </c>
      <c r="R104" s="12">
        <f ca="1">IF(VLOOKUP($C104,工时汇总!$B$2:$AH$2694,16,0)&gt;15,15,IF(VLOOKUP($C104,工时汇总!$B$2:$AH$2694,16,0)&gt;10,10,IF(VLOOKUP($C104,工时汇总!$B$2:$AH$2694,16,0)&gt;=8,5,IF(VLOOKUP($C104,工时汇总!$B$2:$AH$2694,16,0)&lt;8,0))))</f>
        <v>10</v>
      </c>
      <c r="S104" s="12">
        <f ca="1">IF(VLOOKUP($C104,工时汇总!$B$2:$AH$2694,17,0)&gt;15,15,IF(VLOOKUP($C104,工时汇总!$B$2:$AH$2694,17,0)&gt;10,10,IF(VLOOKUP($C104,工时汇总!$B$2:$AH$2694,17,0)&gt;=8,5,IF(VLOOKUP($C104,工时汇总!$B$2:$AH$2694,17,0)&lt;8,0))))</f>
        <v>10</v>
      </c>
      <c r="T104" s="12">
        <f ca="1">IF(VLOOKUP($C104,工时汇总!$B$2:$AH$2694,18,0)&gt;15,15,IF(VLOOKUP($C104,工时汇总!$B$2:$AH$2694,18,0)&gt;10,10,IF(VLOOKUP($C104,工时汇总!$B$2:$AH$2694,18,0)&gt;=8,5,IF(VLOOKUP($C104,工时汇总!$B$2:$AH$2694,18,0)&lt;8,0))))</f>
        <v>10</v>
      </c>
      <c r="U104" s="12">
        <f ca="1">IF(VLOOKUP($C104,工时汇总!$B$2:$AH$2694,19,0)&gt;15,15,IF(VLOOKUP($C104,工时汇总!$B$2:$AH$2694,19,0)&gt;10,10,IF(VLOOKUP($C104,工时汇总!$B$2:$AH$2694,19,0)&gt;=8,5,IF(VLOOKUP($C104,工时汇总!$B$2:$AH$2694,19,0)&lt;8,0))))</f>
        <v>10</v>
      </c>
      <c r="V104" s="12">
        <f ca="1">IF(VLOOKUP($C104,工时汇总!$B$2:$AH$2694,20,0)&gt;15,15,IF(VLOOKUP($C104,工时汇总!$B$2:$AH$2694,20,0)&gt;10,10,IF(VLOOKUP($C104,工时汇总!$B$2:$AH$2694,20,0)&gt;=8,5,IF(VLOOKUP($C104,工时汇总!$B$2:$AH$2694,20,0)&lt;8,0))))</f>
        <v>10</v>
      </c>
      <c r="W104" s="12">
        <f ca="1">IF(VLOOKUP($C104,工时汇总!$B$2:$AH$2694,21,0)&gt;15,15,IF(VLOOKUP($C104,工时汇总!$B$2:$AH$2694,21,0)&gt;10,10,IF(VLOOKUP($C104,工时汇总!$B$2:$AH$2694,21,0)&gt;=8,5,IF(VLOOKUP($C104,工时汇总!$B$2:$AH$2694,21,0)&lt;8,0))))</f>
        <v>0</v>
      </c>
      <c r="X104" s="12">
        <f ca="1">IF(VLOOKUP($C104,工时汇总!$B$2:$AH$2694,22,0)&gt;15,15,IF(VLOOKUP($C104,工时汇总!$B$2:$AH$2694,22,0)&gt;10,10,IF(VLOOKUP($C104,工时汇总!$B$2:$AH$2694,22,0)&gt;=8,5,IF(VLOOKUP($C104,工时汇总!$B$2:$AH$2694,22,0)&lt;8,0))))</f>
        <v>10</v>
      </c>
      <c r="Y104" s="12">
        <f ca="1">IF(VLOOKUP($C104,工时汇总!$B$2:$AH$2694,23,0)&gt;15,15,IF(VLOOKUP($C104,工时汇总!$B$2:$AH$2694,23,0)&gt;10,10,IF(VLOOKUP($C104,工时汇总!$B$2:$AH$2694,23,0)&gt;=8,5,IF(VLOOKUP($C104,工时汇总!$B$2:$AH$2694,23,0)&lt;8,0))))</f>
        <v>10</v>
      </c>
      <c r="Z104" s="12">
        <f ca="1">IF(VLOOKUP($C104,工时汇总!$B$2:$AH$2694,24,0)&gt;15,15,IF(VLOOKUP($C104,工时汇总!$B$2:$AH$2694,24,0)&gt;10,10,IF(VLOOKUP($C104,工时汇总!$B$2:$AH$2694,24,0)&gt;=8,5,IF(VLOOKUP($C104,工时汇总!$B$2:$AH$2694,24,0)&lt;8,0))))</f>
        <v>10</v>
      </c>
      <c r="AA104" s="12">
        <f ca="1">IF(VLOOKUP($C104,工时汇总!$B$2:$AH$2694,25,0)&gt;15,15,IF(VLOOKUP($C104,工时汇总!$B$2:$AH$2694,25,0)&gt;10,10,IF(VLOOKUP($C104,工时汇总!$B$2:$AH$2694,25,0)&gt;=8,5,IF(VLOOKUP($C104,工时汇总!$B$2:$AH$2694,25,0)&lt;8,0))))</f>
        <v>10</v>
      </c>
      <c r="AB104" s="12">
        <f ca="1">IF(VLOOKUP($C104,工时汇总!$B$2:$AH$2694,26,0)&gt;15,15,IF(VLOOKUP($C104,工时汇总!$B$2:$AH$2694,26,0)&gt;10,10,IF(VLOOKUP($C104,工时汇总!$B$2:$AH$2694,26,0)&gt;=8,5,IF(VLOOKUP($C104,工时汇总!$B$2:$AH$2694,26,0)&lt;8,0))))</f>
        <v>10</v>
      </c>
      <c r="AC104" s="12">
        <f ca="1">IF(VLOOKUP($C104,工时汇总!$B$2:$AH$2694,27,0)&gt;15,15,IF(VLOOKUP($C104,工时汇总!$B$2:$AH$2694,27,0)&gt;10,10,IF(VLOOKUP($C104,工时汇总!$B$2:$AH$2694,27,0)&gt;=8,5,IF(VLOOKUP($C104,工时汇总!$B$2:$AH$2694,27,0)&lt;8,0))))</f>
        <v>5</v>
      </c>
      <c r="AD104" s="12">
        <f ca="1">IF(VLOOKUP($C104,工时汇总!$B$2:$AH$2694,28,0)&gt;15,15,IF(VLOOKUP($C104,工时汇总!$B$2:$AH$2694,28,0)&gt;10,10,IF(VLOOKUP($C104,工时汇总!$B$2:$AH$2694,28,0)&gt;=8,5,IF(VLOOKUP($C104,工时汇总!$B$2:$AH$2694,28,0)&lt;8,0))))</f>
        <v>0</v>
      </c>
      <c r="AE104" s="12">
        <f ca="1">IF(VLOOKUP($C104,工时汇总!$B$2:$AH$2694,29,0)&gt;15,15,IF(VLOOKUP($C104,工时汇总!$B$2:$AH$2694,29,0)&gt;10,10,IF(VLOOKUP($C104,工时汇总!$B$2:$AH$2694,29,0)&gt;=8,5,IF(VLOOKUP($C104,工时汇总!$B$2:$AH$2694,29,0)&lt;8,0))))</f>
        <v>5</v>
      </c>
      <c r="AF104" s="12">
        <f ca="1">IF(VLOOKUP($C104,工时汇总!$B$2:$AH$2694,30,0)&gt;15,15,IF(VLOOKUP($C104,工时汇总!$B$2:$AH$2694,30,0)&gt;10,10,IF(VLOOKUP($C104,工时汇总!$B$2:$AH$2694,30,0)&gt;=8,5,IF(VLOOKUP($C104,工时汇总!$B$2:$AH$2694,30,0)&lt;8,0))))</f>
        <v>0</v>
      </c>
      <c r="AG104" s="12">
        <f ca="1">IF(VLOOKUP($C104,工时汇总!$B$2:$AH$2694,31,0)&gt;15,15,IF(VLOOKUP($C104,工时汇总!$B$2:$AH$2694,31,0)&gt;10,10,IF(VLOOKUP($C104,工时汇总!$B$2:$AH$2694,31,0)&gt;=8,5,IF(VLOOKUP($C104,工时汇总!$B$2:$AH$2694,31,0)&lt;8,0))))</f>
        <v>5</v>
      </c>
      <c r="AH104" s="12">
        <f ca="1">IF(VLOOKUP($C104,工时汇总!$B$2:$AH$2694,32,0)&gt;15,15,IF(VLOOKUP($C104,工时汇总!$B$2:$AH$2694,32,0)&gt;10,10,IF(VLOOKUP($C104,工时汇总!$B$2:$AH$2694,32,0)&gt;=8,5,IF(VLOOKUP($C104,工时汇总!$B$2:$AH$2694,32,0)&lt;8,0))))</f>
        <v>5</v>
      </c>
      <c r="AI104" s="12">
        <f ca="1">IF(VLOOKUP($C104,工时汇总!$B$2:$AH$2694,33,0)&gt;15,15,IF(VLOOKUP($C104,工时汇总!$B$2:$AH$2694,33,0)&gt;10,10,IF(VLOOKUP($C104,工时汇总!$B$2:$AH$2694,33,0)&gt;=8,5,IF(VLOOKUP($C104,工时汇总!$B$2:$AH$2694,33,0)&lt;8,0))))</f>
        <v>0</v>
      </c>
    </row>
    <row r="105" customHeight="1" spans="1:35">
      <c r="A105" s="35" t="s">
        <v>597</v>
      </c>
      <c r="B105" s="28" t="s">
        <v>605</v>
      </c>
      <c r="C105" s="14" t="s">
        <v>606</v>
      </c>
      <c r="D105" s="43">
        <f ca="1" t="shared" si="19"/>
        <v>155</v>
      </c>
      <c r="E105" s="12">
        <f ca="1">IF(VLOOKUP($C105,工时汇总!$B$2:$AH$2694,3,0)&gt;15,15,IF(VLOOKUP($C105,工时汇总!$B$2:$AH$2694,3,0)&gt;10,10,IF(VLOOKUP($C105,工时汇总!$B$2:$AH$2694,3,0)&gt;=8,5,IF(VLOOKUP($C105,工时汇总!$B$2:$AH$2694,3,0)&lt;8,0))))</f>
        <v>0</v>
      </c>
      <c r="F105" s="12">
        <f ca="1">IF(VLOOKUP($C105,工时汇总!$B$2:$AH$2694,4,0)&gt;15,15,IF(VLOOKUP($C105,工时汇总!$B$2:$AH$2694,4,0)&gt;10,10,IF(VLOOKUP($C105,工时汇总!$B$2:$AH$2694,4,0)&gt;=8,5,IF(VLOOKUP($C105,工时汇总!$B$2:$AH$2694,4,0)&lt;8,0))))</f>
        <v>0</v>
      </c>
      <c r="G105" s="12">
        <f ca="1">IF(VLOOKUP($C105,工时汇总!$B$2:$AH$2694,5,0)&gt;15,15,IF(VLOOKUP($C105,工时汇总!$B$2:$AH$2694,5,0)&gt;10,10,IF(VLOOKUP($C105,工时汇总!$B$2:$AH$2694,5,0)&gt;=8,5,IF(VLOOKUP($C105,工时汇总!$B$2:$AH$2694,5,0)&lt;8,0))))</f>
        <v>0</v>
      </c>
      <c r="H105" s="12">
        <f ca="1">IF(VLOOKUP($C105,工时汇总!$B$2:$AH$2694,6,0)&gt;15,15,IF(VLOOKUP($C105,工时汇总!$B$2:$AH$2694,6,0)&gt;10,10,IF(VLOOKUP($C105,工时汇总!$B$2:$AH$2694,6,0)&gt;=8,5,IF(VLOOKUP($C105,工时汇总!$B$2:$AH$2694,6,0)&lt;8,0))))</f>
        <v>0</v>
      </c>
      <c r="I105" s="12">
        <f ca="1">IF(VLOOKUP($C105,工时汇总!$B$2:$AH$2694,7,0)&gt;15,15,IF(VLOOKUP($C105,工时汇总!$B$2:$AH$2694,7,0)&gt;10,10,IF(VLOOKUP($C105,工时汇总!$B$2:$AH$2694,7,0)&gt;=8,5,IF(VLOOKUP($C105,工时汇总!$B$2:$AH$2694,7,0)&lt;8,0))))</f>
        <v>0</v>
      </c>
      <c r="J105" s="12">
        <f ca="1">IF(VLOOKUP($C105,工时汇总!$B$2:$AH$2694,8,0)&gt;15,15,IF(VLOOKUP($C105,工时汇总!$B$2:$AH$2694,8,0)&gt;10,10,IF(VLOOKUP($C105,工时汇总!$B$2:$AH$2694,8,0)&gt;=8,5,IF(VLOOKUP($C105,工时汇总!$B$2:$AH$2694,8,0)&lt;8,0))))</f>
        <v>10</v>
      </c>
      <c r="K105" s="12">
        <f ca="1">IF(VLOOKUP($C105,工时汇总!$B$2:$AH$2694,9,0)&gt;15,15,IF(VLOOKUP($C105,工时汇总!$B$2:$AH$2694,9,0)&gt;10,10,IF(VLOOKUP($C105,工时汇总!$B$2:$AH$2694,9,0)&gt;=8,5,IF(VLOOKUP($C105,工时汇总!$B$2:$AH$2694,9,0)&lt;8,0))))</f>
        <v>5</v>
      </c>
      <c r="L105" s="12">
        <f ca="1">IF(VLOOKUP($C105,工时汇总!$B$2:$AH$2694,10,0)&gt;15,15,IF(VLOOKUP($C105,工时汇总!$B$2:$AH$2694,10,0)&gt;10,10,IF(VLOOKUP($C105,工时汇总!$B$2:$AH$2694,10,0)&gt;=8,5,IF(VLOOKUP($C105,工时汇总!$B$2:$AH$2694,10,0)&lt;8,0))))</f>
        <v>5</v>
      </c>
      <c r="M105" s="12">
        <f ca="1">IF(VLOOKUP($C105,工时汇总!$B$2:$AH$2694,11,0)&gt;15,15,IF(VLOOKUP($C105,工时汇总!$B$2:$AH$2694,11,0)&gt;10,10,IF(VLOOKUP($C105,工时汇总!$B$2:$AH$2694,11,0)&gt;=8,5,IF(VLOOKUP($C105,工时汇总!$B$2:$AH$2694,11,0)&lt;8,0))))</f>
        <v>0</v>
      </c>
      <c r="N105" s="12">
        <f ca="1">IF(VLOOKUP($C105,工时汇总!$B$2:$AH$2694,12,0)&gt;15,15,IF(VLOOKUP($C105,工时汇总!$B$2:$AH$2694,12,0)&gt;10,10,IF(VLOOKUP($C105,工时汇总!$B$2:$AH$2694,12,0)&gt;=8,5,IF(VLOOKUP($C105,工时汇总!$B$2:$AH$2694,12,0)&lt;8,0))))</f>
        <v>0</v>
      </c>
      <c r="O105" s="12">
        <f ca="1">IF(VLOOKUP($C105,工时汇总!$B$2:$AH$2694,13,0)&gt;15,15,IF(VLOOKUP($C105,工时汇总!$B$2:$AH$2694,13,0)&gt;10,10,IF(VLOOKUP($C105,工时汇总!$B$2:$AH$2694,13,0)&gt;=8,5,IF(VLOOKUP($C105,工时汇总!$B$2:$AH$2694,13,0)&lt;8,0))))</f>
        <v>10</v>
      </c>
      <c r="P105" s="12">
        <f ca="1">IF(VLOOKUP($C105,工时汇总!$B$2:$AH$2694,14,0)&gt;15,15,IF(VLOOKUP($C105,工时汇总!$B$2:$AH$2694,14,0)&gt;10,10,IF(VLOOKUP($C105,工时汇总!$B$2:$AH$2694,14,0)&gt;=8,5,IF(VLOOKUP($C105,工时汇总!$B$2:$AH$2694,14,0)&lt;8,0))))</f>
        <v>0</v>
      </c>
      <c r="Q105" s="12">
        <f ca="1">IF(VLOOKUP($C105,工时汇总!$B$2:$AH$2694,15,0)&gt;15,15,IF(VLOOKUP($C105,工时汇总!$B$2:$AH$2694,15,0)&gt;10,10,IF(VLOOKUP($C105,工时汇总!$B$2:$AH$2694,15,0)&gt;=8,5,IF(VLOOKUP($C105,工时汇总!$B$2:$AH$2694,15,0)&lt;8,0))))</f>
        <v>10</v>
      </c>
      <c r="R105" s="12">
        <f ca="1">IF(VLOOKUP($C105,工时汇总!$B$2:$AH$2694,16,0)&gt;15,15,IF(VLOOKUP($C105,工时汇总!$B$2:$AH$2694,16,0)&gt;10,10,IF(VLOOKUP($C105,工时汇总!$B$2:$AH$2694,16,0)&gt;=8,5,IF(VLOOKUP($C105,工时汇总!$B$2:$AH$2694,16,0)&lt;8,0))))</f>
        <v>10</v>
      </c>
      <c r="S105" s="12">
        <f ca="1">IF(VLOOKUP($C105,工时汇总!$B$2:$AH$2694,17,0)&gt;15,15,IF(VLOOKUP($C105,工时汇总!$B$2:$AH$2694,17,0)&gt;10,10,IF(VLOOKUP($C105,工时汇总!$B$2:$AH$2694,17,0)&gt;=8,5,IF(VLOOKUP($C105,工时汇总!$B$2:$AH$2694,17,0)&lt;8,0))))</f>
        <v>10</v>
      </c>
      <c r="T105" s="12">
        <f ca="1">IF(VLOOKUP($C105,工时汇总!$B$2:$AH$2694,18,0)&gt;15,15,IF(VLOOKUP($C105,工时汇总!$B$2:$AH$2694,18,0)&gt;10,10,IF(VLOOKUP($C105,工时汇总!$B$2:$AH$2694,18,0)&gt;=8,5,IF(VLOOKUP($C105,工时汇总!$B$2:$AH$2694,18,0)&lt;8,0))))</f>
        <v>10</v>
      </c>
      <c r="U105" s="12">
        <f ca="1">IF(VLOOKUP($C105,工时汇总!$B$2:$AH$2694,19,0)&gt;15,15,IF(VLOOKUP($C105,工时汇总!$B$2:$AH$2694,19,0)&gt;10,10,IF(VLOOKUP($C105,工时汇总!$B$2:$AH$2694,19,0)&gt;=8,5,IF(VLOOKUP($C105,工时汇总!$B$2:$AH$2694,19,0)&lt;8,0))))</f>
        <v>10</v>
      </c>
      <c r="V105" s="12">
        <f ca="1">IF(VLOOKUP($C105,工时汇总!$B$2:$AH$2694,20,0)&gt;15,15,IF(VLOOKUP($C105,工时汇总!$B$2:$AH$2694,20,0)&gt;10,10,IF(VLOOKUP($C105,工时汇总!$B$2:$AH$2694,20,0)&gt;=8,5,IF(VLOOKUP($C105,工时汇总!$B$2:$AH$2694,20,0)&lt;8,0))))</f>
        <v>5</v>
      </c>
      <c r="W105" s="12">
        <f ca="1">IF(VLOOKUP($C105,工时汇总!$B$2:$AH$2694,21,0)&gt;15,15,IF(VLOOKUP($C105,工时汇总!$B$2:$AH$2694,21,0)&gt;10,10,IF(VLOOKUP($C105,工时汇总!$B$2:$AH$2694,21,0)&gt;=8,5,IF(VLOOKUP($C105,工时汇总!$B$2:$AH$2694,21,0)&lt;8,0))))</f>
        <v>0</v>
      </c>
      <c r="X105" s="12">
        <f ca="1">IF(VLOOKUP($C105,工时汇总!$B$2:$AH$2694,22,0)&gt;15,15,IF(VLOOKUP($C105,工时汇总!$B$2:$AH$2694,22,0)&gt;10,10,IF(VLOOKUP($C105,工时汇总!$B$2:$AH$2694,22,0)&gt;=8,5,IF(VLOOKUP($C105,工时汇总!$B$2:$AH$2694,22,0)&lt;8,0))))</f>
        <v>10</v>
      </c>
      <c r="Y105" s="12">
        <f ca="1">IF(VLOOKUP($C105,工时汇总!$B$2:$AH$2694,23,0)&gt;15,15,IF(VLOOKUP($C105,工时汇总!$B$2:$AH$2694,23,0)&gt;10,10,IF(VLOOKUP($C105,工时汇总!$B$2:$AH$2694,23,0)&gt;=8,5,IF(VLOOKUP($C105,工时汇总!$B$2:$AH$2694,23,0)&lt;8,0))))</f>
        <v>5</v>
      </c>
      <c r="Z105" s="12">
        <f ca="1">IF(VLOOKUP($C105,工时汇总!$B$2:$AH$2694,24,0)&gt;15,15,IF(VLOOKUP($C105,工时汇总!$B$2:$AH$2694,24,0)&gt;10,10,IF(VLOOKUP($C105,工时汇总!$B$2:$AH$2694,24,0)&gt;=8,5,IF(VLOOKUP($C105,工时汇总!$B$2:$AH$2694,24,0)&lt;8,0))))</f>
        <v>10</v>
      </c>
      <c r="AA105" s="12">
        <f ca="1">IF(VLOOKUP($C105,工时汇总!$B$2:$AH$2694,25,0)&gt;15,15,IF(VLOOKUP($C105,工时汇总!$B$2:$AH$2694,25,0)&gt;10,10,IF(VLOOKUP($C105,工时汇总!$B$2:$AH$2694,25,0)&gt;=8,5,IF(VLOOKUP($C105,工时汇总!$B$2:$AH$2694,25,0)&lt;8,0))))</f>
        <v>10</v>
      </c>
      <c r="AB105" s="12">
        <f ca="1">IF(VLOOKUP($C105,工时汇总!$B$2:$AH$2694,26,0)&gt;15,15,IF(VLOOKUP($C105,工时汇总!$B$2:$AH$2694,26,0)&gt;10,10,IF(VLOOKUP($C105,工时汇总!$B$2:$AH$2694,26,0)&gt;=8,5,IF(VLOOKUP($C105,工时汇总!$B$2:$AH$2694,26,0)&lt;8,0))))</f>
        <v>10</v>
      </c>
      <c r="AC105" s="12">
        <f ca="1">IF(VLOOKUP($C105,工时汇总!$B$2:$AH$2694,27,0)&gt;15,15,IF(VLOOKUP($C105,工时汇总!$B$2:$AH$2694,27,0)&gt;10,10,IF(VLOOKUP($C105,工时汇总!$B$2:$AH$2694,27,0)&gt;=8,5,IF(VLOOKUP($C105,工时汇总!$B$2:$AH$2694,27,0)&lt;8,0))))</f>
        <v>5</v>
      </c>
      <c r="AD105" s="12">
        <f ca="1">IF(VLOOKUP($C105,工时汇总!$B$2:$AH$2694,28,0)&gt;15,15,IF(VLOOKUP($C105,工时汇总!$B$2:$AH$2694,28,0)&gt;10,10,IF(VLOOKUP($C105,工时汇总!$B$2:$AH$2694,28,0)&gt;=8,5,IF(VLOOKUP($C105,工时汇总!$B$2:$AH$2694,28,0)&lt;8,0))))</f>
        <v>0</v>
      </c>
      <c r="AE105" s="12">
        <f ca="1">IF(VLOOKUP($C105,工时汇总!$B$2:$AH$2694,29,0)&gt;15,15,IF(VLOOKUP($C105,工时汇总!$B$2:$AH$2694,29,0)&gt;10,10,IF(VLOOKUP($C105,工时汇总!$B$2:$AH$2694,29,0)&gt;=8,5,IF(VLOOKUP($C105,工时汇总!$B$2:$AH$2694,29,0)&lt;8,0))))</f>
        <v>5</v>
      </c>
      <c r="AF105" s="12">
        <f ca="1">IF(VLOOKUP($C105,工时汇总!$B$2:$AH$2694,30,0)&gt;15,15,IF(VLOOKUP($C105,工时汇总!$B$2:$AH$2694,30,0)&gt;10,10,IF(VLOOKUP($C105,工时汇总!$B$2:$AH$2694,30,0)&gt;=8,5,IF(VLOOKUP($C105,工时汇总!$B$2:$AH$2694,30,0)&lt;8,0))))</f>
        <v>5</v>
      </c>
      <c r="AG105" s="12">
        <f ca="1">IF(VLOOKUP($C105,工时汇总!$B$2:$AH$2694,31,0)&gt;15,15,IF(VLOOKUP($C105,工时汇总!$B$2:$AH$2694,31,0)&gt;10,10,IF(VLOOKUP($C105,工时汇总!$B$2:$AH$2694,31,0)&gt;=8,5,IF(VLOOKUP($C105,工时汇总!$B$2:$AH$2694,31,0)&lt;8,0))))</f>
        <v>0</v>
      </c>
      <c r="AH105" s="12">
        <f ca="1">IF(VLOOKUP($C105,工时汇总!$B$2:$AH$2694,32,0)&gt;15,15,IF(VLOOKUP($C105,工时汇总!$B$2:$AH$2694,32,0)&gt;10,10,IF(VLOOKUP($C105,工时汇总!$B$2:$AH$2694,32,0)&gt;=8,5,IF(VLOOKUP($C105,工时汇总!$B$2:$AH$2694,32,0)&lt;8,0))))</f>
        <v>10</v>
      </c>
      <c r="AI105" s="12">
        <f ca="1">IF(VLOOKUP($C105,工时汇总!$B$2:$AH$2694,33,0)&gt;15,15,IF(VLOOKUP($C105,工时汇总!$B$2:$AH$2694,33,0)&gt;10,10,IF(VLOOKUP($C105,工时汇总!$B$2:$AH$2694,33,0)&gt;=8,5,IF(VLOOKUP($C105,工时汇总!$B$2:$AH$2694,33,0)&lt;8,0))))</f>
        <v>0</v>
      </c>
    </row>
    <row r="106" customHeight="1" spans="1:35">
      <c r="A106" s="35" t="s">
        <v>597</v>
      </c>
      <c r="B106" s="28" t="s">
        <v>607</v>
      </c>
      <c r="C106" s="14" t="s">
        <v>276</v>
      </c>
      <c r="D106" s="43">
        <f ca="1" t="shared" si="19"/>
        <v>200</v>
      </c>
      <c r="E106" s="12">
        <f ca="1">IF(VLOOKUP($C106,工时汇总!$B$2:$AH$2694,3,0)&gt;15,15,IF(VLOOKUP($C106,工时汇总!$B$2:$AH$2694,3,0)&gt;10,10,IF(VLOOKUP($C106,工时汇总!$B$2:$AH$2694,3,0)&gt;=8,5,IF(VLOOKUP($C106,工时汇总!$B$2:$AH$2694,3,0)&lt;8,0))))</f>
        <v>10</v>
      </c>
      <c r="F106" s="12">
        <f ca="1">IF(VLOOKUP($C106,工时汇总!$B$2:$AH$2694,4,0)&gt;15,15,IF(VLOOKUP($C106,工时汇总!$B$2:$AH$2694,4,0)&gt;10,10,IF(VLOOKUP($C106,工时汇总!$B$2:$AH$2694,4,0)&gt;=8,5,IF(VLOOKUP($C106,工时汇总!$B$2:$AH$2694,4,0)&lt;8,0))))</f>
        <v>10</v>
      </c>
      <c r="G106" s="12">
        <f ca="1">IF(VLOOKUP($C106,工时汇总!$B$2:$AH$2694,5,0)&gt;15,15,IF(VLOOKUP($C106,工时汇总!$B$2:$AH$2694,5,0)&gt;10,10,IF(VLOOKUP($C106,工时汇总!$B$2:$AH$2694,5,0)&gt;=8,5,IF(VLOOKUP($C106,工时汇总!$B$2:$AH$2694,5,0)&lt;8,0))))</f>
        <v>10</v>
      </c>
      <c r="H106" s="12">
        <f ca="1">IF(VLOOKUP($C106,工时汇总!$B$2:$AH$2694,6,0)&gt;15,15,IF(VLOOKUP($C106,工时汇总!$B$2:$AH$2694,6,0)&gt;10,10,IF(VLOOKUP($C106,工时汇总!$B$2:$AH$2694,6,0)&gt;=8,5,IF(VLOOKUP($C106,工时汇总!$B$2:$AH$2694,6,0)&lt;8,0))))</f>
        <v>10</v>
      </c>
      <c r="I106" s="12">
        <f ca="1">IF(VLOOKUP($C106,工时汇总!$B$2:$AH$2694,7,0)&gt;15,15,IF(VLOOKUP($C106,工时汇总!$B$2:$AH$2694,7,0)&gt;10,10,IF(VLOOKUP($C106,工时汇总!$B$2:$AH$2694,7,0)&gt;=8,5,IF(VLOOKUP($C106,工时汇总!$B$2:$AH$2694,7,0)&lt;8,0))))</f>
        <v>5</v>
      </c>
      <c r="J106" s="12">
        <f ca="1">IF(VLOOKUP($C106,工时汇总!$B$2:$AH$2694,8,0)&gt;15,15,IF(VLOOKUP($C106,工时汇总!$B$2:$AH$2694,8,0)&gt;10,10,IF(VLOOKUP($C106,工时汇总!$B$2:$AH$2694,8,0)&gt;=8,5,IF(VLOOKUP($C106,工时汇总!$B$2:$AH$2694,8,0)&lt;8,0))))</f>
        <v>10</v>
      </c>
      <c r="K106" s="12">
        <f ca="1">IF(VLOOKUP($C106,工时汇总!$B$2:$AH$2694,9,0)&gt;15,15,IF(VLOOKUP($C106,工时汇总!$B$2:$AH$2694,9,0)&gt;10,10,IF(VLOOKUP($C106,工时汇总!$B$2:$AH$2694,9,0)&gt;=8,5,IF(VLOOKUP($C106,工时汇总!$B$2:$AH$2694,9,0)&lt;8,0))))</f>
        <v>5</v>
      </c>
      <c r="L106" s="12">
        <f ca="1">IF(VLOOKUP($C106,工时汇总!$B$2:$AH$2694,10,0)&gt;15,15,IF(VLOOKUP($C106,工时汇总!$B$2:$AH$2694,10,0)&gt;10,10,IF(VLOOKUP($C106,工时汇总!$B$2:$AH$2694,10,0)&gt;=8,5,IF(VLOOKUP($C106,工时汇总!$B$2:$AH$2694,10,0)&lt;8,0))))</f>
        <v>5</v>
      </c>
      <c r="M106" s="12">
        <f ca="1">IF(VLOOKUP($C106,工时汇总!$B$2:$AH$2694,11,0)&gt;15,15,IF(VLOOKUP($C106,工时汇总!$B$2:$AH$2694,11,0)&gt;10,10,IF(VLOOKUP($C106,工时汇总!$B$2:$AH$2694,11,0)&gt;=8,5,IF(VLOOKUP($C106,工时汇总!$B$2:$AH$2694,11,0)&lt;8,0))))</f>
        <v>0</v>
      </c>
      <c r="N106" s="12">
        <f ca="1">IF(VLOOKUP($C106,工时汇总!$B$2:$AH$2694,12,0)&gt;15,15,IF(VLOOKUP($C106,工时汇总!$B$2:$AH$2694,12,0)&gt;10,10,IF(VLOOKUP($C106,工时汇总!$B$2:$AH$2694,12,0)&gt;=8,5,IF(VLOOKUP($C106,工时汇总!$B$2:$AH$2694,12,0)&lt;8,0))))</f>
        <v>5</v>
      </c>
      <c r="O106" s="12">
        <f ca="1">IF(VLOOKUP($C106,工时汇总!$B$2:$AH$2694,13,0)&gt;15,15,IF(VLOOKUP($C106,工时汇总!$B$2:$AH$2694,13,0)&gt;10,10,IF(VLOOKUP($C106,工时汇总!$B$2:$AH$2694,13,0)&gt;=8,5,IF(VLOOKUP($C106,工时汇总!$B$2:$AH$2694,13,0)&lt;8,0))))</f>
        <v>10</v>
      </c>
      <c r="P106" s="12">
        <f ca="1">IF(VLOOKUP($C106,工时汇总!$B$2:$AH$2694,14,0)&gt;15,15,IF(VLOOKUP($C106,工时汇总!$B$2:$AH$2694,14,0)&gt;10,10,IF(VLOOKUP($C106,工时汇总!$B$2:$AH$2694,14,0)&gt;=8,5,IF(VLOOKUP($C106,工时汇总!$B$2:$AH$2694,14,0)&lt;8,0))))</f>
        <v>0</v>
      </c>
      <c r="Q106" s="12">
        <f ca="1">IF(VLOOKUP($C106,工时汇总!$B$2:$AH$2694,15,0)&gt;15,15,IF(VLOOKUP($C106,工时汇总!$B$2:$AH$2694,15,0)&gt;10,10,IF(VLOOKUP($C106,工时汇总!$B$2:$AH$2694,15,0)&gt;=8,5,IF(VLOOKUP($C106,工时汇总!$B$2:$AH$2694,15,0)&lt;8,0))))</f>
        <v>10</v>
      </c>
      <c r="R106" s="12">
        <f ca="1">IF(VLOOKUP($C106,工时汇总!$B$2:$AH$2694,16,0)&gt;15,15,IF(VLOOKUP($C106,工时汇总!$B$2:$AH$2694,16,0)&gt;10,10,IF(VLOOKUP($C106,工时汇总!$B$2:$AH$2694,16,0)&gt;=8,5,IF(VLOOKUP($C106,工时汇总!$B$2:$AH$2694,16,0)&lt;8,0))))</f>
        <v>10</v>
      </c>
      <c r="S106" s="12">
        <f ca="1">IF(VLOOKUP($C106,工时汇总!$B$2:$AH$2694,17,0)&gt;15,15,IF(VLOOKUP($C106,工时汇总!$B$2:$AH$2694,17,0)&gt;10,10,IF(VLOOKUP($C106,工时汇总!$B$2:$AH$2694,17,0)&gt;=8,5,IF(VLOOKUP($C106,工时汇总!$B$2:$AH$2694,17,0)&lt;8,0))))</f>
        <v>10</v>
      </c>
      <c r="T106" s="12">
        <f ca="1">IF(VLOOKUP($C106,工时汇总!$B$2:$AH$2694,18,0)&gt;15,15,IF(VLOOKUP($C106,工时汇总!$B$2:$AH$2694,18,0)&gt;10,10,IF(VLOOKUP($C106,工时汇总!$B$2:$AH$2694,18,0)&gt;=8,5,IF(VLOOKUP($C106,工时汇总!$B$2:$AH$2694,18,0)&lt;8,0))))</f>
        <v>10</v>
      </c>
      <c r="U106" s="12">
        <f ca="1">IF(VLOOKUP($C106,工时汇总!$B$2:$AH$2694,19,0)&gt;15,15,IF(VLOOKUP($C106,工时汇总!$B$2:$AH$2694,19,0)&gt;10,10,IF(VLOOKUP($C106,工时汇总!$B$2:$AH$2694,19,0)&gt;=8,5,IF(VLOOKUP($C106,工时汇总!$B$2:$AH$2694,19,0)&lt;8,0))))</f>
        <v>10</v>
      </c>
      <c r="V106" s="12">
        <f ca="1">IF(VLOOKUP($C106,工时汇总!$B$2:$AH$2694,20,0)&gt;15,15,IF(VLOOKUP($C106,工时汇总!$B$2:$AH$2694,20,0)&gt;10,10,IF(VLOOKUP($C106,工时汇总!$B$2:$AH$2694,20,0)&gt;=8,5,IF(VLOOKUP($C106,工时汇总!$B$2:$AH$2694,20,0)&lt;8,0))))</f>
        <v>5</v>
      </c>
      <c r="W106" s="12">
        <f ca="1">IF(VLOOKUP($C106,工时汇总!$B$2:$AH$2694,21,0)&gt;15,15,IF(VLOOKUP($C106,工时汇总!$B$2:$AH$2694,21,0)&gt;10,10,IF(VLOOKUP($C106,工时汇总!$B$2:$AH$2694,21,0)&gt;=8,5,IF(VLOOKUP($C106,工时汇总!$B$2:$AH$2694,21,0)&lt;8,0))))</f>
        <v>0</v>
      </c>
      <c r="X106" s="12">
        <f ca="1">IF(VLOOKUP($C106,工时汇总!$B$2:$AH$2694,22,0)&gt;15,15,IF(VLOOKUP($C106,工时汇总!$B$2:$AH$2694,22,0)&gt;10,10,IF(VLOOKUP($C106,工时汇总!$B$2:$AH$2694,22,0)&gt;=8,5,IF(VLOOKUP($C106,工时汇总!$B$2:$AH$2694,22,0)&lt;8,0))))</f>
        <v>5</v>
      </c>
      <c r="Y106" s="12">
        <f ca="1">IF(VLOOKUP($C106,工时汇总!$B$2:$AH$2694,23,0)&gt;15,15,IF(VLOOKUP($C106,工时汇总!$B$2:$AH$2694,23,0)&gt;10,10,IF(VLOOKUP($C106,工时汇总!$B$2:$AH$2694,23,0)&gt;=8,5,IF(VLOOKUP($C106,工时汇总!$B$2:$AH$2694,23,0)&lt;8,0))))</f>
        <v>5</v>
      </c>
      <c r="Z106" s="12">
        <f ca="1">IF(VLOOKUP($C106,工时汇总!$B$2:$AH$2694,24,0)&gt;15,15,IF(VLOOKUP($C106,工时汇总!$B$2:$AH$2694,24,0)&gt;10,10,IF(VLOOKUP($C106,工时汇总!$B$2:$AH$2694,24,0)&gt;=8,5,IF(VLOOKUP($C106,工时汇总!$B$2:$AH$2694,24,0)&lt;8,0))))</f>
        <v>10</v>
      </c>
      <c r="AA106" s="12">
        <f ca="1">IF(VLOOKUP($C106,工时汇总!$B$2:$AH$2694,25,0)&gt;15,15,IF(VLOOKUP($C106,工时汇总!$B$2:$AH$2694,25,0)&gt;10,10,IF(VLOOKUP($C106,工时汇总!$B$2:$AH$2694,25,0)&gt;=8,5,IF(VLOOKUP($C106,工时汇总!$B$2:$AH$2694,25,0)&lt;8,0))))</f>
        <v>10</v>
      </c>
      <c r="AB106" s="12">
        <f ca="1">IF(VLOOKUP($C106,工时汇总!$B$2:$AH$2694,26,0)&gt;15,15,IF(VLOOKUP($C106,工时汇总!$B$2:$AH$2694,26,0)&gt;10,10,IF(VLOOKUP($C106,工时汇总!$B$2:$AH$2694,26,0)&gt;=8,5,IF(VLOOKUP($C106,工时汇总!$B$2:$AH$2694,26,0)&lt;8,0))))</f>
        <v>10</v>
      </c>
      <c r="AC106" s="12">
        <f ca="1">IF(VLOOKUP($C106,工时汇总!$B$2:$AH$2694,27,0)&gt;15,15,IF(VLOOKUP($C106,工时汇总!$B$2:$AH$2694,27,0)&gt;10,10,IF(VLOOKUP($C106,工时汇总!$B$2:$AH$2694,27,0)&gt;=8,5,IF(VLOOKUP($C106,工时汇总!$B$2:$AH$2694,27,0)&lt;8,0))))</f>
        <v>5</v>
      </c>
      <c r="AD106" s="12">
        <f ca="1">IF(VLOOKUP($C106,工时汇总!$B$2:$AH$2694,28,0)&gt;15,15,IF(VLOOKUP($C106,工时汇总!$B$2:$AH$2694,28,0)&gt;10,10,IF(VLOOKUP($C106,工时汇总!$B$2:$AH$2694,28,0)&gt;=8,5,IF(VLOOKUP($C106,工时汇总!$B$2:$AH$2694,28,0)&lt;8,0))))</f>
        <v>0</v>
      </c>
      <c r="AE106" s="12">
        <f ca="1">IF(VLOOKUP($C106,工时汇总!$B$2:$AH$2694,29,0)&gt;15,15,IF(VLOOKUP($C106,工时汇总!$B$2:$AH$2694,29,0)&gt;10,10,IF(VLOOKUP($C106,工时汇总!$B$2:$AH$2694,29,0)&gt;=8,5,IF(VLOOKUP($C106,工时汇总!$B$2:$AH$2694,29,0)&lt;8,0))))</f>
        <v>5</v>
      </c>
      <c r="AF106" s="12">
        <f ca="1">IF(VLOOKUP($C106,工时汇总!$B$2:$AH$2694,30,0)&gt;15,15,IF(VLOOKUP($C106,工时汇总!$B$2:$AH$2694,30,0)&gt;10,10,IF(VLOOKUP($C106,工时汇总!$B$2:$AH$2694,30,0)&gt;=8,5,IF(VLOOKUP($C106,工时汇总!$B$2:$AH$2694,30,0)&lt;8,0))))</f>
        <v>5</v>
      </c>
      <c r="AG106" s="12">
        <f ca="1">IF(VLOOKUP($C106,工时汇总!$B$2:$AH$2694,31,0)&gt;15,15,IF(VLOOKUP($C106,工时汇总!$B$2:$AH$2694,31,0)&gt;10,10,IF(VLOOKUP($C106,工时汇总!$B$2:$AH$2694,31,0)&gt;=8,5,IF(VLOOKUP($C106,工时汇总!$B$2:$AH$2694,31,0)&lt;8,0))))</f>
        <v>5</v>
      </c>
      <c r="AH106" s="12">
        <f ca="1">IF(VLOOKUP($C106,工时汇总!$B$2:$AH$2694,32,0)&gt;15,15,IF(VLOOKUP($C106,工时汇总!$B$2:$AH$2694,32,0)&gt;10,10,IF(VLOOKUP($C106,工时汇总!$B$2:$AH$2694,32,0)&gt;=8,5,IF(VLOOKUP($C106,工时汇总!$B$2:$AH$2694,32,0)&lt;8,0))))</f>
        <v>5</v>
      </c>
      <c r="AI106" s="12">
        <f ca="1">IF(VLOOKUP($C106,工时汇总!$B$2:$AH$2694,33,0)&gt;15,15,IF(VLOOKUP($C106,工时汇总!$B$2:$AH$2694,33,0)&gt;10,10,IF(VLOOKUP($C106,工时汇总!$B$2:$AH$2694,33,0)&gt;=8,5,IF(VLOOKUP($C106,工时汇总!$B$2:$AH$2694,33,0)&lt;8,0))))</f>
        <v>0</v>
      </c>
    </row>
    <row r="107" customHeight="1" spans="1:35">
      <c r="A107" s="35" t="s">
        <v>597</v>
      </c>
      <c r="B107" s="15" t="s">
        <v>608</v>
      </c>
      <c r="C107" s="25" t="s">
        <v>278</v>
      </c>
      <c r="D107" s="43">
        <f ca="1" t="shared" ref="D107:D129" si="20">SUM(E107:AI107)</f>
        <v>260</v>
      </c>
      <c r="E107" s="12">
        <f ca="1">IF(VLOOKUP($C107,工时汇总!$B$2:$AH$2694,3,0)&gt;15,15,IF(VLOOKUP($C107,工时汇总!$B$2:$AH$2694,3,0)&gt;10,10,IF(VLOOKUP($C107,工时汇总!$B$2:$AH$2694,3,0)&gt;=8,5,IF(VLOOKUP($C107,工时汇总!$B$2:$AH$2694,3,0)&lt;8,0))))</f>
        <v>10</v>
      </c>
      <c r="F107" s="12">
        <f ca="1">IF(VLOOKUP($C107,工时汇总!$B$2:$AH$2694,4,0)&gt;15,15,IF(VLOOKUP($C107,工时汇总!$B$2:$AH$2694,4,0)&gt;10,10,IF(VLOOKUP($C107,工时汇总!$B$2:$AH$2694,4,0)&gt;=8,5,IF(VLOOKUP($C107,工时汇总!$B$2:$AH$2694,4,0)&lt;8,0))))</f>
        <v>10</v>
      </c>
      <c r="G107" s="12">
        <f ca="1">IF(VLOOKUP($C107,工时汇总!$B$2:$AH$2694,5,0)&gt;15,15,IF(VLOOKUP($C107,工时汇总!$B$2:$AH$2694,5,0)&gt;10,10,IF(VLOOKUP($C107,工时汇总!$B$2:$AH$2694,5,0)&gt;=8,5,IF(VLOOKUP($C107,工时汇总!$B$2:$AH$2694,5,0)&lt;8,0))))</f>
        <v>10</v>
      </c>
      <c r="H107" s="12">
        <f ca="1">IF(VLOOKUP($C107,工时汇总!$B$2:$AH$2694,6,0)&gt;15,15,IF(VLOOKUP($C107,工时汇总!$B$2:$AH$2694,6,0)&gt;10,10,IF(VLOOKUP($C107,工时汇总!$B$2:$AH$2694,6,0)&gt;=8,5,IF(VLOOKUP($C107,工时汇总!$B$2:$AH$2694,6,0)&lt;8,0))))</f>
        <v>10</v>
      </c>
      <c r="I107" s="12">
        <f ca="1">IF(VLOOKUP($C107,工时汇总!$B$2:$AH$2694,7,0)&gt;15,15,IF(VLOOKUP($C107,工时汇总!$B$2:$AH$2694,7,0)&gt;10,10,IF(VLOOKUP($C107,工时汇总!$B$2:$AH$2694,7,0)&gt;=8,5,IF(VLOOKUP($C107,工时汇总!$B$2:$AH$2694,7,0)&lt;8,0))))</f>
        <v>10</v>
      </c>
      <c r="J107" s="12">
        <f ca="1">IF(VLOOKUP($C107,工时汇总!$B$2:$AH$2694,8,0)&gt;15,15,IF(VLOOKUP($C107,工时汇总!$B$2:$AH$2694,8,0)&gt;10,10,IF(VLOOKUP($C107,工时汇总!$B$2:$AH$2694,8,0)&gt;=8,5,IF(VLOOKUP($C107,工时汇总!$B$2:$AH$2694,8,0)&lt;8,0))))</f>
        <v>10</v>
      </c>
      <c r="K107" s="12">
        <f ca="1">IF(VLOOKUP($C107,工时汇总!$B$2:$AH$2694,9,0)&gt;15,15,IF(VLOOKUP($C107,工时汇总!$B$2:$AH$2694,9,0)&gt;10,10,IF(VLOOKUP($C107,工时汇总!$B$2:$AH$2694,9,0)&gt;=8,5,IF(VLOOKUP($C107,工时汇总!$B$2:$AH$2694,9,0)&lt;8,0))))</f>
        <v>5</v>
      </c>
      <c r="L107" s="12">
        <f ca="1">IF(VLOOKUP($C107,工时汇总!$B$2:$AH$2694,10,0)&gt;15,15,IF(VLOOKUP($C107,工时汇总!$B$2:$AH$2694,10,0)&gt;10,10,IF(VLOOKUP($C107,工时汇总!$B$2:$AH$2694,10,0)&gt;=8,5,IF(VLOOKUP($C107,工时汇总!$B$2:$AH$2694,10,0)&lt;8,0))))</f>
        <v>5</v>
      </c>
      <c r="M107" s="12">
        <f ca="1">IF(VLOOKUP($C107,工时汇总!$B$2:$AH$2694,11,0)&gt;15,15,IF(VLOOKUP($C107,工时汇总!$B$2:$AH$2694,11,0)&gt;10,10,IF(VLOOKUP($C107,工时汇总!$B$2:$AH$2694,11,0)&gt;=8,5,IF(VLOOKUP($C107,工时汇总!$B$2:$AH$2694,11,0)&lt;8,0))))</f>
        <v>10</v>
      </c>
      <c r="N107" s="12">
        <f ca="1">IF(VLOOKUP($C107,工时汇总!$B$2:$AH$2694,12,0)&gt;15,15,IF(VLOOKUP($C107,工时汇总!$B$2:$AH$2694,12,0)&gt;10,10,IF(VLOOKUP($C107,工时汇总!$B$2:$AH$2694,12,0)&gt;=8,5,IF(VLOOKUP($C107,工时汇总!$B$2:$AH$2694,12,0)&lt;8,0))))</f>
        <v>10</v>
      </c>
      <c r="O107" s="12">
        <f ca="1">IF(VLOOKUP($C107,工时汇总!$B$2:$AH$2694,13,0)&gt;15,15,IF(VLOOKUP($C107,工时汇总!$B$2:$AH$2694,13,0)&gt;10,10,IF(VLOOKUP($C107,工时汇总!$B$2:$AH$2694,13,0)&gt;=8,5,IF(VLOOKUP($C107,工时汇总!$B$2:$AH$2694,13,0)&lt;8,0))))</f>
        <v>10</v>
      </c>
      <c r="P107" s="12">
        <f ca="1">IF(VLOOKUP($C107,工时汇总!$B$2:$AH$2694,14,0)&gt;15,15,IF(VLOOKUP($C107,工时汇总!$B$2:$AH$2694,14,0)&gt;10,10,IF(VLOOKUP($C107,工时汇总!$B$2:$AH$2694,14,0)&gt;=8,5,IF(VLOOKUP($C107,工时汇总!$B$2:$AH$2694,14,0)&lt;8,0))))</f>
        <v>5</v>
      </c>
      <c r="Q107" s="12">
        <f ca="1">IF(VLOOKUP($C107,工时汇总!$B$2:$AH$2694,15,0)&gt;15,15,IF(VLOOKUP($C107,工时汇总!$B$2:$AH$2694,15,0)&gt;10,10,IF(VLOOKUP($C107,工时汇总!$B$2:$AH$2694,15,0)&gt;=8,5,IF(VLOOKUP($C107,工时汇总!$B$2:$AH$2694,15,0)&lt;8,0))))</f>
        <v>10</v>
      </c>
      <c r="R107" s="12">
        <f ca="1">IF(VLOOKUP($C107,工时汇总!$B$2:$AH$2694,16,0)&gt;15,15,IF(VLOOKUP($C107,工时汇总!$B$2:$AH$2694,16,0)&gt;10,10,IF(VLOOKUP($C107,工时汇总!$B$2:$AH$2694,16,0)&gt;=8,5,IF(VLOOKUP($C107,工时汇总!$B$2:$AH$2694,16,0)&lt;8,0))))</f>
        <v>10</v>
      </c>
      <c r="S107" s="12">
        <f ca="1">IF(VLOOKUP($C107,工时汇总!$B$2:$AH$2694,17,0)&gt;15,15,IF(VLOOKUP($C107,工时汇总!$B$2:$AH$2694,17,0)&gt;10,10,IF(VLOOKUP($C107,工时汇总!$B$2:$AH$2694,17,0)&gt;=8,5,IF(VLOOKUP($C107,工时汇总!$B$2:$AH$2694,17,0)&lt;8,0))))</f>
        <v>10</v>
      </c>
      <c r="T107" s="12">
        <f ca="1">IF(VLOOKUP($C107,工时汇总!$B$2:$AH$2694,18,0)&gt;15,15,IF(VLOOKUP($C107,工时汇总!$B$2:$AH$2694,18,0)&gt;10,10,IF(VLOOKUP($C107,工时汇总!$B$2:$AH$2694,18,0)&gt;=8,5,IF(VLOOKUP($C107,工时汇总!$B$2:$AH$2694,18,0)&lt;8,0))))</f>
        <v>10</v>
      </c>
      <c r="U107" s="12">
        <f ca="1">IF(VLOOKUP($C107,工时汇总!$B$2:$AH$2694,19,0)&gt;15,15,IF(VLOOKUP($C107,工时汇总!$B$2:$AH$2694,19,0)&gt;10,10,IF(VLOOKUP($C107,工时汇总!$B$2:$AH$2694,19,0)&gt;=8,5,IF(VLOOKUP($C107,工时汇总!$B$2:$AH$2694,19,0)&lt;8,0))))</f>
        <v>10</v>
      </c>
      <c r="V107" s="12">
        <f ca="1">IF(VLOOKUP($C107,工时汇总!$B$2:$AH$2694,20,0)&gt;15,15,IF(VLOOKUP($C107,工时汇总!$B$2:$AH$2694,20,0)&gt;10,10,IF(VLOOKUP($C107,工时汇总!$B$2:$AH$2694,20,0)&gt;=8,5,IF(VLOOKUP($C107,工时汇总!$B$2:$AH$2694,20,0)&lt;8,0))))</f>
        <v>10</v>
      </c>
      <c r="W107" s="12">
        <f ca="1">IF(VLOOKUP($C107,工时汇总!$B$2:$AH$2694,21,0)&gt;15,15,IF(VLOOKUP($C107,工时汇总!$B$2:$AH$2694,21,0)&gt;10,10,IF(VLOOKUP($C107,工时汇总!$B$2:$AH$2694,21,0)&gt;=8,5,IF(VLOOKUP($C107,工时汇总!$B$2:$AH$2694,21,0)&lt;8,0))))</f>
        <v>5</v>
      </c>
      <c r="X107" s="12">
        <f ca="1">IF(VLOOKUP($C107,工时汇总!$B$2:$AH$2694,22,0)&gt;15,15,IF(VLOOKUP($C107,工时汇总!$B$2:$AH$2694,22,0)&gt;10,10,IF(VLOOKUP($C107,工时汇总!$B$2:$AH$2694,22,0)&gt;=8,5,IF(VLOOKUP($C107,工时汇总!$B$2:$AH$2694,22,0)&lt;8,0))))</f>
        <v>10</v>
      </c>
      <c r="Y107" s="12">
        <f ca="1">IF(VLOOKUP($C107,工时汇总!$B$2:$AH$2694,23,0)&gt;15,15,IF(VLOOKUP($C107,工时汇总!$B$2:$AH$2694,23,0)&gt;10,10,IF(VLOOKUP($C107,工时汇总!$B$2:$AH$2694,23,0)&gt;=8,5,IF(VLOOKUP($C107,工时汇总!$B$2:$AH$2694,23,0)&lt;8,0))))</f>
        <v>10</v>
      </c>
      <c r="Z107" s="12">
        <f ca="1">IF(VLOOKUP($C107,工时汇总!$B$2:$AH$2694,24,0)&gt;15,15,IF(VLOOKUP($C107,工时汇总!$B$2:$AH$2694,24,0)&gt;10,10,IF(VLOOKUP($C107,工时汇总!$B$2:$AH$2694,24,0)&gt;=8,5,IF(VLOOKUP($C107,工时汇总!$B$2:$AH$2694,24,0)&lt;8,0))))</f>
        <v>10</v>
      </c>
      <c r="AA107" s="12">
        <f ca="1">IF(VLOOKUP($C107,工时汇总!$B$2:$AH$2694,25,0)&gt;15,15,IF(VLOOKUP($C107,工时汇总!$B$2:$AH$2694,25,0)&gt;10,10,IF(VLOOKUP($C107,工时汇总!$B$2:$AH$2694,25,0)&gt;=8,5,IF(VLOOKUP($C107,工时汇总!$B$2:$AH$2694,25,0)&lt;8,0))))</f>
        <v>10</v>
      </c>
      <c r="AB107" s="12">
        <f ca="1">IF(VLOOKUP($C107,工时汇总!$B$2:$AH$2694,26,0)&gt;15,15,IF(VLOOKUP($C107,工时汇总!$B$2:$AH$2694,26,0)&gt;10,10,IF(VLOOKUP($C107,工时汇总!$B$2:$AH$2694,26,0)&gt;=8,5,IF(VLOOKUP($C107,工时汇总!$B$2:$AH$2694,26,0)&lt;8,0))))</f>
        <v>10</v>
      </c>
      <c r="AC107" s="12">
        <f ca="1">IF(VLOOKUP($C107,工时汇总!$B$2:$AH$2694,27,0)&gt;15,15,IF(VLOOKUP($C107,工时汇总!$B$2:$AH$2694,27,0)&gt;10,10,IF(VLOOKUP($C107,工时汇总!$B$2:$AH$2694,27,0)&gt;=8,5,IF(VLOOKUP($C107,工时汇总!$B$2:$AH$2694,27,0)&lt;8,0))))</f>
        <v>10</v>
      </c>
      <c r="AD107" s="12">
        <f ca="1">IF(VLOOKUP($C107,工时汇总!$B$2:$AH$2694,28,0)&gt;15,15,IF(VLOOKUP($C107,工时汇总!$B$2:$AH$2694,28,0)&gt;10,10,IF(VLOOKUP($C107,工时汇总!$B$2:$AH$2694,28,0)&gt;=8,5,IF(VLOOKUP($C107,工时汇总!$B$2:$AH$2694,28,0)&lt;8,0))))</f>
        <v>5</v>
      </c>
      <c r="AE107" s="12">
        <f ca="1">IF(VLOOKUP($C107,工时汇总!$B$2:$AH$2694,29,0)&gt;15,15,IF(VLOOKUP($C107,工时汇总!$B$2:$AH$2694,29,0)&gt;10,10,IF(VLOOKUP($C107,工时汇总!$B$2:$AH$2694,29,0)&gt;=8,5,IF(VLOOKUP($C107,工时汇总!$B$2:$AH$2694,29,0)&lt;8,0))))</f>
        <v>10</v>
      </c>
      <c r="AF107" s="12">
        <f ca="1">IF(VLOOKUP($C107,工时汇总!$B$2:$AH$2694,30,0)&gt;15,15,IF(VLOOKUP($C107,工时汇总!$B$2:$AH$2694,30,0)&gt;10,10,IF(VLOOKUP($C107,工时汇总!$B$2:$AH$2694,30,0)&gt;=8,5,IF(VLOOKUP($C107,工时汇总!$B$2:$AH$2694,30,0)&lt;8,0))))</f>
        <v>5</v>
      </c>
      <c r="AG107" s="12">
        <f ca="1">IF(VLOOKUP($C107,工时汇总!$B$2:$AH$2694,31,0)&gt;15,15,IF(VLOOKUP($C107,工时汇总!$B$2:$AH$2694,31,0)&gt;10,10,IF(VLOOKUP($C107,工时汇总!$B$2:$AH$2694,31,0)&gt;=8,5,IF(VLOOKUP($C107,工时汇总!$B$2:$AH$2694,31,0)&lt;8,0))))</f>
        <v>5</v>
      </c>
      <c r="AH107" s="12">
        <f ca="1">IF(VLOOKUP($C107,工时汇总!$B$2:$AH$2694,32,0)&gt;15,15,IF(VLOOKUP($C107,工时汇总!$B$2:$AH$2694,32,0)&gt;10,10,IF(VLOOKUP($C107,工时汇总!$B$2:$AH$2694,32,0)&gt;=8,5,IF(VLOOKUP($C107,工时汇总!$B$2:$AH$2694,32,0)&lt;8,0))))</f>
        <v>5</v>
      </c>
      <c r="AI107" s="12">
        <f ca="1">IF(VLOOKUP($C107,工时汇总!$B$2:$AH$2694,33,0)&gt;15,15,IF(VLOOKUP($C107,工时汇总!$B$2:$AH$2694,33,0)&gt;10,10,IF(VLOOKUP($C107,工时汇总!$B$2:$AH$2694,33,0)&gt;=8,5,IF(VLOOKUP($C107,工时汇总!$B$2:$AH$2694,33,0)&lt;8,0))))</f>
        <v>0</v>
      </c>
    </row>
    <row r="108" customHeight="1" spans="1:35">
      <c r="A108" s="35" t="s">
        <v>597</v>
      </c>
      <c r="B108" s="15" t="s">
        <v>609</v>
      </c>
      <c r="C108" s="25" t="s">
        <v>280</v>
      </c>
      <c r="D108" s="43">
        <f ca="1" t="shared" si="20"/>
        <v>200</v>
      </c>
      <c r="E108" s="12">
        <f ca="1">IF(VLOOKUP($C108,工时汇总!$B$2:$AH$2694,3,0)&gt;15,15,IF(VLOOKUP($C108,工时汇总!$B$2:$AH$2694,3,0)&gt;10,10,IF(VLOOKUP($C108,工时汇总!$B$2:$AH$2694,3,0)&gt;=8,5,IF(VLOOKUP($C108,工时汇总!$B$2:$AH$2694,3,0)&lt;8,0))))</f>
        <v>10</v>
      </c>
      <c r="F108" s="12">
        <f ca="1">IF(VLOOKUP($C108,工时汇总!$B$2:$AH$2694,4,0)&gt;15,15,IF(VLOOKUP($C108,工时汇总!$B$2:$AH$2694,4,0)&gt;10,10,IF(VLOOKUP($C108,工时汇总!$B$2:$AH$2694,4,0)&gt;=8,5,IF(VLOOKUP($C108,工时汇总!$B$2:$AH$2694,4,0)&lt;8,0))))</f>
        <v>10</v>
      </c>
      <c r="G108" s="12">
        <f ca="1">IF(VLOOKUP($C108,工时汇总!$B$2:$AH$2694,5,0)&gt;15,15,IF(VLOOKUP($C108,工时汇总!$B$2:$AH$2694,5,0)&gt;10,10,IF(VLOOKUP($C108,工时汇总!$B$2:$AH$2694,5,0)&gt;=8,5,IF(VLOOKUP($C108,工时汇总!$B$2:$AH$2694,5,0)&lt;8,0))))</f>
        <v>10</v>
      </c>
      <c r="H108" s="12">
        <f ca="1">IF(VLOOKUP($C108,工时汇总!$B$2:$AH$2694,6,0)&gt;15,15,IF(VLOOKUP($C108,工时汇总!$B$2:$AH$2694,6,0)&gt;10,10,IF(VLOOKUP($C108,工时汇总!$B$2:$AH$2694,6,0)&gt;=8,5,IF(VLOOKUP($C108,工时汇总!$B$2:$AH$2694,6,0)&lt;8,0))))</f>
        <v>10</v>
      </c>
      <c r="I108" s="12">
        <f ca="1">IF(VLOOKUP($C108,工时汇总!$B$2:$AH$2694,7,0)&gt;15,15,IF(VLOOKUP($C108,工时汇总!$B$2:$AH$2694,7,0)&gt;10,10,IF(VLOOKUP($C108,工时汇总!$B$2:$AH$2694,7,0)&gt;=8,5,IF(VLOOKUP($C108,工时汇总!$B$2:$AH$2694,7,0)&lt;8,0))))</f>
        <v>5</v>
      </c>
      <c r="J108" s="12">
        <f ca="1">IF(VLOOKUP($C108,工时汇总!$B$2:$AH$2694,8,0)&gt;15,15,IF(VLOOKUP($C108,工时汇总!$B$2:$AH$2694,8,0)&gt;10,10,IF(VLOOKUP($C108,工时汇总!$B$2:$AH$2694,8,0)&gt;=8,5,IF(VLOOKUP($C108,工时汇总!$B$2:$AH$2694,8,0)&lt;8,0))))</f>
        <v>10</v>
      </c>
      <c r="K108" s="12">
        <f ca="1">IF(VLOOKUP($C108,工时汇总!$B$2:$AH$2694,9,0)&gt;15,15,IF(VLOOKUP($C108,工时汇总!$B$2:$AH$2694,9,0)&gt;10,10,IF(VLOOKUP($C108,工时汇总!$B$2:$AH$2694,9,0)&gt;=8,5,IF(VLOOKUP($C108,工时汇总!$B$2:$AH$2694,9,0)&lt;8,0))))</f>
        <v>5</v>
      </c>
      <c r="L108" s="12">
        <f ca="1">IF(VLOOKUP($C108,工时汇总!$B$2:$AH$2694,10,0)&gt;15,15,IF(VLOOKUP($C108,工时汇总!$B$2:$AH$2694,10,0)&gt;10,10,IF(VLOOKUP($C108,工时汇总!$B$2:$AH$2694,10,0)&gt;=8,5,IF(VLOOKUP($C108,工时汇总!$B$2:$AH$2694,10,0)&lt;8,0))))</f>
        <v>5</v>
      </c>
      <c r="M108" s="12">
        <f ca="1">IF(VLOOKUP($C108,工时汇总!$B$2:$AH$2694,11,0)&gt;15,15,IF(VLOOKUP($C108,工时汇总!$B$2:$AH$2694,11,0)&gt;10,10,IF(VLOOKUP($C108,工时汇总!$B$2:$AH$2694,11,0)&gt;=8,5,IF(VLOOKUP($C108,工时汇总!$B$2:$AH$2694,11,0)&lt;8,0))))</f>
        <v>0</v>
      </c>
      <c r="N108" s="12">
        <f ca="1">IF(VLOOKUP($C108,工时汇总!$B$2:$AH$2694,12,0)&gt;15,15,IF(VLOOKUP($C108,工时汇总!$B$2:$AH$2694,12,0)&gt;10,10,IF(VLOOKUP($C108,工时汇总!$B$2:$AH$2694,12,0)&gt;=8,5,IF(VLOOKUP($C108,工时汇总!$B$2:$AH$2694,12,0)&lt;8,0))))</f>
        <v>5</v>
      </c>
      <c r="O108" s="12">
        <f ca="1">IF(VLOOKUP($C108,工时汇总!$B$2:$AH$2694,13,0)&gt;15,15,IF(VLOOKUP($C108,工时汇总!$B$2:$AH$2694,13,0)&gt;10,10,IF(VLOOKUP($C108,工时汇总!$B$2:$AH$2694,13,0)&gt;=8,5,IF(VLOOKUP($C108,工时汇总!$B$2:$AH$2694,13,0)&lt;8,0))))</f>
        <v>10</v>
      </c>
      <c r="P108" s="12">
        <f ca="1">IF(VLOOKUP($C108,工时汇总!$B$2:$AH$2694,14,0)&gt;15,15,IF(VLOOKUP($C108,工时汇总!$B$2:$AH$2694,14,0)&gt;10,10,IF(VLOOKUP($C108,工时汇总!$B$2:$AH$2694,14,0)&gt;=8,5,IF(VLOOKUP($C108,工时汇总!$B$2:$AH$2694,14,0)&lt;8,0))))</f>
        <v>0</v>
      </c>
      <c r="Q108" s="12">
        <f ca="1">IF(VLOOKUP($C108,工时汇总!$B$2:$AH$2694,15,0)&gt;15,15,IF(VLOOKUP($C108,工时汇总!$B$2:$AH$2694,15,0)&gt;10,10,IF(VLOOKUP($C108,工时汇总!$B$2:$AH$2694,15,0)&gt;=8,5,IF(VLOOKUP($C108,工时汇总!$B$2:$AH$2694,15,0)&lt;8,0))))</f>
        <v>10</v>
      </c>
      <c r="R108" s="12">
        <f ca="1">IF(VLOOKUP($C108,工时汇总!$B$2:$AH$2694,16,0)&gt;15,15,IF(VLOOKUP($C108,工时汇总!$B$2:$AH$2694,16,0)&gt;10,10,IF(VLOOKUP($C108,工时汇总!$B$2:$AH$2694,16,0)&gt;=8,5,IF(VLOOKUP($C108,工时汇总!$B$2:$AH$2694,16,0)&lt;8,0))))</f>
        <v>10</v>
      </c>
      <c r="S108" s="12">
        <f ca="1">IF(VLOOKUP($C108,工时汇总!$B$2:$AH$2694,17,0)&gt;15,15,IF(VLOOKUP($C108,工时汇总!$B$2:$AH$2694,17,0)&gt;10,10,IF(VLOOKUP($C108,工时汇总!$B$2:$AH$2694,17,0)&gt;=8,5,IF(VLOOKUP($C108,工时汇总!$B$2:$AH$2694,17,0)&lt;8,0))))</f>
        <v>10</v>
      </c>
      <c r="T108" s="12">
        <f ca="1">IF(VLOOKUP($C108,工时汇总!$B$2:$AH$2694,18,0)&gt;15,15,IF(VLOOKUP($C108,工时汇总!$B$2:$AH$2694,18,0)&gt;10,10,IF(VLOOKUP($C108,工时汇总!$B$2:$AH$2694,18,0)&gt;=8,5,IF(VLOOKUP($C108,工时汇总!$B$2:$AH$2694,18,0)&lt;8,0))))</f>
        <v>10</v>
      </c>
      <c r="U108" s="12">
        <f ca="1">IF(VLOOKUP($C108,工时汇总!$B$2:$AH$2694,19,0)&gt;15,15,IF(VLOOKUP($C108,工时汇总!$B$2:$AH$2694,19,0)&gt;10,10,IF(VLOOKUP($C108,工时汇总!$B$2:$AH$2694,19,0)&gt;=8,5,IF(VLOOKUP($C108,工时汇总!$B$2:$AH$2694,19,0)&lt;8,0))))</f>
        <v>10</v>
      </c>
      <c r="V108" s="12">
        <f ca="1">IF(VLOOKUP($C108,工时汇总!$B$2:$AH$2694,20,0)&gt;15,15,IF(VLOOKUP($C108,工时汇总!$B$2:$AH$2694,20,0)&gt;10,10,IF(VLOOKUP($C108,工时汇总!$B$2:$AH$2694,20,0)&gt;=8,5,IF(VLOOKUP($C108,工时汇总!$B$2:$AH$2694,20,0)&lt;8,0))))</f>
        <v>5</v>
      </c>
      <c r="W108" s="12">
        <f ca="1">IF(VLOOKUP($C108,工时汇总!$B$2:$AH$2694,21,0)&gt;15,15,IF(VLOOKUP($C108,工时汇总!$B$2:$AH$2694,21,0)&gt;10,10,IF(VLOOKUP($C108,工时汇总!$B$2:$AH$2694,21,0)&gt;=8,5,IF(VLOOKUP($C108,工时汇总!$B$2:$AH$2694,21,0)&lt;8,0))))</f>
        <v>0</v>
      </c>
      <c r="X108" s="12">
        <f ca="1">IF(VLOOKUP($C108,工时汇总!$B$2:$AH$2694,22,0)&gt;15,15,IF(VLOOKUP($C108,工时汇总!$B$2:$AH$2694,22,0)&gt;10,10,IF(VLOOKUP($C108,工时汇总!$B$2:$AH$2694,22,0)&gt;=8,5,IF(VLOOKUP($C108,工时汇总!$B$2:$AH$2694,22,0)&lt;8,0))))</f>
        <v>10</v>
      </c>
      <c r="Y108" s="12">
        <f ca="1">IF(VLOOKUP($C108,工时汇总!$B$2:$AH$2694,23,0)&gt;15,15,IF(VLOOKUP($C108,工时汇总!$B$2:$AH$2694,23,0)&gt;10,10,IF(VLOOKUP($C108,工时汇总!$B$2:$AH$2694,23,0)&gt;=8,5,IF(VLOOKUP($C108,工时汇总!$B$2:$AH$2694,23,0)&lt;8,0))))</f>
        <v>5</v>
      </c>
      <c r="Z108" s="12">
        <f ca="1">IF(VLOOKUP($C108,工时汇总!$B$2:$AH$2694,24,0)&gt;15,15,IF(VLOOKUP($C108,工时汇总!$B$2:$AH$2694,24,0)&gt;10,10,IF(VLOOKUP($C108,工时汇总!$B$2:$AH$2694,24,0)&gt;=8,5,IF(VLOOKUP($C108,工时汇总!$B$2:$AH$2694,24,0)&lt;8,0))))</f>
        <v>10</v>
      </c>
      <c r="AA108" s="12">
        <f ca="1">IF(VLOOKUP($C108,工时汇总!$B$2:$AH$2694,25,0)&gt;15,15,IF(VLOOKUP($C108,工时汇总!$B$2:$AH$2694,25,0)&gt;10,10,IF(VLOOKUP($C108,工时汇总!$B$2:$AH$2694,25,0)&gt;=8,5,IF(VLOOKUP($C108,工时汇总!$B$2:$AH$2694,25,0)&lt;8,0))))</f>
        <v>10</v>
      </c>
      <c r="AB108" s="12">
        <f ca="1">IF(VLOOKUP($C108,工时汇总!$B$2:$AH$2694,26,0)&gt;15,15,IF(VLOOKUP($C108,工时汇总!$B$2:$AH$2694,26,0)&gt;10,10,IF(VLOOKUP($C108,工时汇总!$B$2:$AH$2694,26,0)&gt;=8,5,IF(VLOOKUP($C108,工时汇总!$B$2:$AH$2694,26,0)&lt;8,0))))</f>
        <v>10</v>
      </c>
      <c r="AC108" s="12">
        <f ca="1">IF(VLOOKUP($C108,工时汇总!$B$2:$AH$2694,27,0)&gt;15,15,IF(VLOOKUP($C108,工时汇总!$B$2:$AH$2694,27,0)&gt;10,10,IF(VLOOKUP($C108,工时汇总!$B$2:$AH$2694,27,0)&gt;=8,5,IF(VLOOKUP($C108,工时汇总!$B$2:$AH$2694,27,0)&lt;8,0))))</f>
        <v>5</v>
      </c>
      <c r="AD108" s="12">
        <f ca="1">IF(VLOOKUP($C108,工时汇总!$B$2:$AH$2694,28,0)&gt;15,15,IF(VLOOKUP($C108,工时汇总!$B$2:$AH$2694,28,0)&gt;10,10,IF(VLOOKUP($C108,工时汇总!$B$2:$AH$2694,28,0)&gt;=8,5,IF(VLOOKUP($C108,工时汇总!$B$2:$AH$2694,28,0)&lt;8,0))))</f>
        <v>0</v>
      </c>
      <c r="AE108" s="12">
        <f ca="1">IF(VLOOKUP($C108,工时汇总!$B$2:$AH$2694,29,0)&gt;15,15,IF(VLOOKUP($C108,工时汇总!$B$2:$AH$2694,29,0)&gt;10,10,IF(VLOOKUP($C108,工时汇总!$B$2:$AH$2694,29,0)&gt;=8,5,IF(VLOOKUP($C108,工时汇总!$B$2:$AH$2694,29,0)&lt;8,0))))</f>
        <v>0</v>
      </c>
      <c r="AF108" s="12">
        <f ca="1">IF(VLOOKUP($C108,工时汇总!$B$2:$AH$2694,30,0)&gt;15,15,IF(VLOOKUP($C108,工时汇总!$B$2:$AH$2694,30,0)&gt;10,10,IF(VLOOKUP($C108,工时汇总!$B$2:$AH$2694,30,0)&gt;=8,5,IF(VLOOKUP($C108,工时汇总!$B$2:$AH$2694,30,0)&lt;8,0))))</f>
        <v>5</v>
      </c>
      <c r="AG108" s="12">
        <f ca="1">IF(VLOOKUP($C108,工时汇总!$B$2:$AH$2694,31,0)&gt;15,15,IF(VLOOKUP($C108,工时汇总!$B$2:$AH$2694,31,0)&gt;10,10,IF(VLOOKUP($C108,工时汇总!$B$2:$AH$2694,31,0)&gt;=8,5,IF(VLOOKUP($C108,工时汇总!$B$2:$AH$2694,31,0)&lt;8,0))))</f>
        <v>5</v>
      </c>
      <c r="AH108" s="12">
        <f ca="1">IF(VLOOKUP($C108,工时汇总!$B$2:$AH$2694,32,0)&gt;15,15,IF(VLOOKUP($C108,工时汇总!$B$2:$AH$2694,32,0)&gt;10,10,IF(VLOOKUP($C108,工时汇总!$B$2:$AH$2694,32,0)&gt;=8,5,IF(VLOOKUP($C108,工时汇总!$B$2:$AH$2694,32,0)&lt;8,0))))</f>
        <v>5</v>
      </c>
      <c r="AI108" s="12">
        <f ca="1">IF(VLOOKUP($C108,工时汇总!$B$2:$AH$2694,33,0)&gt;15,15,IF(VLOOKUP($C108,工时汇总!$B$2:$AH$2694,33,0)&gt;10,10,IF(VLOOKUP($C108,工时汇总!$B$2:$AH$2694,33,0)&gt;=8,5,IF(VLOOKUP($C108,工时汇总!$B$2:$AH$2694,33,0)&lt;8,0))))</f>
        <v>0</v>
      </c>
    </row>
    <row r="109" customHeight="1" spans="1:35">
      <c r="A109" s="35" t="s">
        <v>597</v>
      </c>
      <c r="B109" s="15" t="s">
        <v>610</v>
      </c>
      <c r="C109" s="25" t="s">
        <v>282</v>
      </c>
      <c r="D109" s="43">
        <f ca="1" t="shared" si="20"/>
        <v>210</v>
      </c>
      <c r="E109" s="12">
        <f ca="1">IF(VLOOKUP($C109,工时汇总!$B$2:$AH$2694,3,0)&gt;15,15,IF(VLOOKUP($C109,工时汇总!$B$2:$AH$2694,3,0)&gt;10,10,IF(VLOOKUP($C109,工时汇总!$B$2:$AH$2694,3,0)&gt;=8,5,IF(VLOOKUP($C109,工时汇总!$B$2:$AH$2694,3,0)&lt;8,0))))</f>
        <v>10</v>
      </c>
      <c r="F109" s="12">
        <f ca="1">IF(VLOOKUP($C109,工时汇总!$B$2:$AH$2694,4,0)&gt;15,15,IF(VLOOKUP($C109,工时汇总!$B$2:$AH$2694,4,0)&gt;10,10,IF(VLOOKUP($C109,工时汇总!$B$2:$AH$2694,4,0)&gt;=8,5,IF(VLOOKUP($C109,工时汇总!$B$2:$AH$2694,4,0)&lt;8,0))))</f>
        <v>10</v>
      </c>
      <c r="G109" s="12">
        <f ca="1">IF(VLOOKUP($C109,工时汇总!$B$2:$AH$2694,5,0)&gt;15,15,IF(VLOOKUP($C109,工时汇总!$B$2:$AH$2694,5,0)&gt;10,10,IF(VLOOKUP($C109,工时汇总!$B$2:$AH$2694,5,0)&gt;=8,5,IF(VLOOKUP($C109,工时汇总!$B$2:$AH$2694,5,0)&lt;8,0))))</f>
        <v>10</v>
      </c>
      <c r="H109" s="12">
        <f ca="1">IF(VLOOKUP($C109,工时汇总!$B$2:$AH$2694,6,0)&gt;15,15,IF(VLOOKUP($C109,工时汇总!$B$2:$AH$2694,6,0)&gt;10,10,IF(VLOOKUP($C109,工时汇总!$B$2:$AH$2694,6,0)&gt;=8,5,IF(VLOOKUP($C109,工时汇总!$B$2:$AH$2694,6,0)&lt;8,0))))</f>
        <v>10</v>
      </c>
      <c r="I109" s="12">
        <f ca="1">IF(VLOOKUP($C109,工时汇总!$B$2:$AH$2694,7,0)&gt;15,15,IF(VLOOKUP($C109,工时汇总!$B$2:$AH$2694,7,0)&gt;10,10,IF(VLOOKUP($C109,工时汇总!$B$2:$AH$2694,7,0)&gt;=8,5,IF(VLOOKUP($C109,工时汇总!$B$2:$AH$2694,7,0)&lt;8,0))))</f>
        <v>5</v>
      </c>
      <c r="J109" s="12">
        <f ca="1">IF(VLOOKUP($C109,工时汇总!$B$2:$AH$2694,8,0)&gt;15,15,IF(VLOOKUP($C109,工时汇总!$B$2:$AH$2694,8,0)&gt;10,10,IF(VLOOKUP($C109,工时汇总!$B$2:$AH$2694,8,0)&gt;=8,5,IF(VLOOKUP($C109,工时汇总!$B$2:$AH$2694,8,0)&lt;8,0))))</f>
        <v>10</v>
      </c>
      <c r="K109" s="12">
        <f ca="1">IF(VLOOKUP($C109,工时汇总!$B$2:$AH$2694,9,0)&gt;15,15,IF(VLOOKUP($C109,工时汇总!$B$2:$AH$2694,9,0)&gt;10,10,IF(VLOOKUP($C109,工时汇总!$B$2:$AH$2694,9,0)&gt;=8,5,IF(VLOOKUP($C109,工时汇总!$B$2:$AH$2694,9,0)&lt;8,0))))</f>
        <v>5</v>
      </c>
      <c r="L109" s="12">
        <f ca="1">IF(VLOOKUP($C109,工时汇总!$B$2:$AH$2694,10,0)&gt;15,15,IF(VLOOKUP($C109,工时汇总!$B$2:$AH$2694,10,0)&gt;10,10,IF(VLOOKUP($C109,工时汇总!$B$2:$AH$2694,10,0)&gt;=8,5,IF(VLOOKUP($C109,工时汇总!$B$2:$AH$2694,10,0)&lt;8,0))))</f>
        <v>5</v>
      </c>
      <c r="M109" s="12">
        <f ca="1">IF(VLOOKUP($C109,工时汇总!$B$2:$AH$2694,11,0)&gt;15,15,IF(VLOOKUP($C109,工时汇总!$B$2:$AH$2694,11,0)&gt;10,10,IF(VLOOKUP($C109,工时汇总!$B$2:$AH$2694,11,0)&gt;=8,5,IF(VLOOKUP($C109,工时汇总!$B$2:$AH$2694,11,0)&lt;8,0))))</f>
        <v>0</v>
      </c>
      <c r="N109" s="12">
        <f ca="1">IF(VLOOKUP($C109,工时汇总!$B$2:$AH$2694,12,0)&gt;15,15,IF(VLOOKUP($C109,工时汇总!$B$2:$AH$2694,12,0)&gt;10,10,IF(VLOOKUP($C109,工时汇总!$B$2:$AH$2694,12,0)&gt;=8,5,IF(VLOOKUP($C109,工时汇总!$B$2:$AH$2694,12,0)&lt;8,0))))</f>
        <v>5</v>
      </c>
      <c r="O109" s="12">
        <f ca="1">IF(VLOOKUP($C109,工时汇总!$B$2:$AH$2694,13,0)&gt;15,15,IF(VLOOKUP($C109,工时汇总!$B$2:$AH$2694,13,0)&gt;10,10,IF(VLOOKUP($C109,工时汇总!$B$2:$AH$2694,13,0)&gt;=8,5,IF(VLOOKUP($C109,工时汇总!$B$2:$AH$2694,13,0)&lt;8,0))))</f>
        <v>10</v>
      </c>
      <c r="P109" s="12">
        <f ca="1">IF(VLOOKUP($C109,工时汇总!$B$2:$AH$2694,14,0)&gt;15,15,IF(VLOOKUP($C109,工时汇总!$B$2:$AH$2694,14,0)&gt;10,10,IF(VLOOKUP($C109,工时汇总!$B$2:$AH$2694,14,0)&gt;=8,5,IF(VLOOKUP($C109,工时汇总!$B$2:$AH$2694,14,0)&lt;8,0))))</f>
        <v>0</v>
      </c>
      <c r="Q109" s="12">
        <f ca="1">IF(VLOOKUP($C109,工时汇总!$B$2:$AH$2694,15,0)&gt;15,15,IF(VLOOKUP($C109,工时汇总!$B$2:$AH$2694,15,0)&gt;10,10,IF(VLOOKUP($C109,工时汇总!$B$2:$AH$2694,15,0)&gt;=8,5,IF(VLOOKUP($C109,工时汇总!$B$2:$AH$2694,15,0)&lt;8,0))))</f>
        <v>10</v>
      </c>
      <c r="R109" s="12">
        <f ca="1">IF(VLOOKUP($C109,工时汇总!$B$2:$AH$2694,16,0)&gt;15,15,IF(VLOOKUP($C109,工时汇总!$B$2:$AH$2694,16,0)&gt;10,10,IF(VLOOKUP($C109,工时汇总!$B$2:$AH$2694,16,0)&gt;=8,5,IF(VLOOKUP($C109,工时汇总!$B$2:$AH$2694,16,0)&lt;8,0))))</f>
        <v>10</v>
      </c>
      <c r="S109" s="12">
        <f ca="1">IF(VLOOKUP($C109,工时汇总!$B$2:$AH$2694,17,0)&gt;15,15,IF(VLOOKUP($C109,工时汇总!$B$2:$AH$2694,17,0)&gt;10,10,IF(VLOOKUP($C109,工时汇总!$B$2:$AH$2694,17,0)&gt;=8,5,IF(VLOOKUP($C109,工时汇总!$B$2:$AH$2694,17,0)&lt;8,0))))</f>
        <v>10</v>
      </c>
      <c r="T109" s="12">
        <f ca="1">IF(VLOOKUP($C109,工时汇总!$B$2:$AH$2694,18,0)&gt;15,15,IF(VLOOKUP($C109,工时汇总!$B$2:$AH$2694,18,0)&gt;10,10,IF(VLOOKUP($C109,工时汇总!$B$2:$AH$2694,18,0)&gt;=8,5,IF(VLOOKUP($C109,工时汇总!$B$2:$AH$2694,18,0)&lt;8,0))))</f>
        <v>10</v>
      </c>
      <c r="U109" s="12">
        <f ca="1">IF(VLOOKUP($C109,工时汇总!$B$2:$AH$2694,19,0)&gt;15,15,IF(VLOOKUP($C109,工时汇总!$B$2:$AH$2694,19,0)&gt;10,10,IF(VLOOKUP($C109,工时汇总!$B$2:$AH$2694,19,0)&gt;=8,5,IF(VLOOKUP($C109,工时汇总!$B$2:$AH$2694,19,0)&lt;8,0))))</f>
        <v>10</v>
      </c>
      <c r="V109" s="12">
        <f ca="1">IF(VLOOKUP($C109,工时汇总!$B$2:$AH$2694,20,0)&gt;15,15,IF(VLOOKUP($C109,工时汇总!$B$2:$AH$2694,20,0)&gt;10,10,IF(VLOOKUP($C109,工时汇总!$B$2:$AH$2694,20,0)&gt;=8,5,IF(VLOOKUP($C109,工时汇总!$B$2:$AH$2694,20,0)&lt;8,0))))</f>
        <v>5</v>
      </c>
      <c r="W109" s="12">
        <f ca="1">IF(VLOOKUP($C109,工时汇总!$B$2:$AH$2694,21,0)&gt;15,15,IF(VLOOKUP($C109,工时汇总!$B$2:$AH$2694,21,0)&gt;10,10,IF(VLOOKUP($C109,工时汇总!$B$2:$AH$2694,21,0)&gt;=8,5,IF(VLOOKUP($C109,工时汇总!$B$2:$AH$2694,21,0)&lt;8,0))))</f>
        <v>0</v>
      </c>
      <c r="X109" s="12">
        <f ca="1">IF(VLOOKUP($C109,工时汇总!$B$2:$AH$2694,22,0)&gt;15,15,IF(VLOOKUP($C109,工时汇总!$B$2:$AH$2694,22,0)&gt;10,10,IF(VLOOKUP($C109,工时汇总!$B$2:$AH$2694,22,0)&gt;=8,5,IF(VLOOKUP($C109,工时汇总!$B$2:$AH$2694,22,0)&lt;8,0))))</f>
        <v>10</v>
      </c>
      <c r="Y109" s="12">
        <f ca="1">IF(VLOOKUP($C109,工时汇总!$B$2:$AH$2694,23,0)&gt;15,15,IF(VLOOKUP($C109,工时汇总!$B$2:$AH$2694,23,0)&gt;10,10,IF(VLOOKUP($C109,工时汇总!$B$2:$AH$2694,23,0)&gt;=8,5,IF(VLOOKUP($C109,工时汇总!$B$2:$AH$2694,23,0)&lt;8,0))))</f>
        <v>10</v>
      </c>
      <c r="Z109" s="12">
        <f ca="1">IF(VLOOKUP($C109,工时汇总!$B$2:$AH$2694,24,0)&gt;15,15,IF(VLOOKUP($C109,工时汇总!$B$2:$AH$2694,24,0)&gt;10,10,IF(VLOOKUP($C109,工时汇总!$B$2:$AH$2694,24,0)&gt;=8,5,IF(VLOOKUP($C109,工时汇总!$B$2:$AH$2694,24,0)&lt;8,0))))</f>
        <v>10</v>
      </c>
      <c r="AA109" s="12">
        <f ca="1">IF(VLOOKUP($C109,工时汇总!$B$2:$AH$2694,25,0)&gt;15,15,IF(VLOOKUP($C109,工时汇总!$B$2:$AH$2694,25,0)&gt;10,10,IF(VLOOKUP($C109,工时汇总!$B$2:$AH$2694,25,0)&gt;=8,5,IF(VLOOKUP($C109,工时汇总!$B$2:$AH$2694,25,0)&lt;8,0))))</f>
        <v>10</v>
      </c>
      <c r="AB109" s="12">
        <f ca="1">IF(VLOOKUP($C109,工时汇总!$B$2:$AH$2694,26,0)&gt;15,15,IF(VLOOKUP($C109,工时汇总!$B$2:$AH$2694,26,0)&gt;10,10,IF(VLOOKUP($C109,工时汇总!$B$2:$AH$2694,26,0)&gt;=8,5,IF(VLOOKUP($C109,工时汇总!$B$2:$AH$2694,26,0)&lt;8,0))))</f>
        <v>10</v>
      </c>
      <c r="AC109" s="12">
        <f ca="1">IF(VLOOKUP($C109,工时汇总!$B$2:$AH$2694,27,0)&gt;15,15,IF(VLOOKUP($C109,工时汇总!$B$2:$AH$2694,27,0)&gt;10,10,IF(VLOOKUP($C109,工时汇总!$B$2:$AH$2694,27,0)&gt;=8,5,IF(VLOOKUP($C109,工时汇总!$B$2:$AH$2694,27,0)&lt;8,0))))</f>
        <v>5</v>
      </c>
      <c r="AD109" s="12">
        <f ca="1">IF(VLOOKUP($C109,工时汇总!$B$2:$AH$2694,28,0)&gt;15,15,IF(VLOOKUP($C109,工时汇总!$B$2:$AH$2694,28,0)&gt;10,10,IF(VLOOKUP($C109,工时汇总!$B$2:$AH$2694,28,0)&gt;=8,5,IF(VLOOKUP($C109,工时汇总!$B$2:$AH$2694,28,0)&lt;8,0))))</f>
        <v>0</v>
      </c>
      <c r="AE109" s="12">
        <f ca="1">IF(VLOOKUP($C109,工时汇总!$B$2:$AH$2694,29,0)&gt;15,15,IF(VLOOKUP($C109,工时汇总!$B$2:$AH$2694,29,0)&gt;10,10,IF(VLOOKUP($C109,工时汇总!$B$2:$AH$2694,29,0)&gt;=8,5,IF(VLOOKUP($C109,工时汇总!$B$2:$AH$2694,29,0)&lt;8,0))))</f>
        <v>5</v>
      </c>
      <c r="AF109" s="12">
        <f ca="1">IF(VLOOKUP($C109,工时汇总!$B$2:$AH$2694,30,0)&gt;15,15,IF(VLOOKUP($C109,工时汇总!$B$2:$AH$2694,30,0)&gt;10,10,IF(VLOOKUP($C109,工时汇总!$B$2:$AH$2694,30,0)&gt;=8,5,IF(VLOOKUP($C109,工时汇总!$B$2:$AH$2694,30,0)&lt;8,0))))</f>
        <v>5</v>
      </c>
      <c r="AG109" s="12">
        <f ca="1">IF(VLOOKUP($C109,工时汇总!$B$2:$AH$2694,31,0)&gt;15,15,IF(VLOOKUP($C109,工时汇总!$B$2:$AH$2694,31,0)&gt;10,10,IF(VLOOKUP($C109,工时汇总!$B$2:$AH$2694,31,0)&gt;=8,5,IF(VLOOKUP($C109,工时汇总!$B$2:$AH$2694,31,0)&lt;8,0))))</f>
        <v>5</v>
      </c>
      <c r="AH109" s="12">
        <f ca="1">IF(VLOOKUP($C109,工时汇总!$B$2:$AH$2694,32,0)&gt;15,15,IF(VLOOKUP($C109,工时汇总!$B$2:$AH$2694,32,0)&gt;10,10,IF(VLOOKUP($C109,工时汇总!$B$2:$AH$2694,32,0)&gt;=8,5,IF(VLOOKUP($C109,工时汇总!$B$2:$AH$2694,32,0)&lt;8,0))))</f>
        <v>5</v>
      </c>
      <c r="AI109" s="12">
        <f ca="1">IF(VLOOKUP($C109,工时汇总!$B$2:$AH$2694,33,0)&gt;15,15,IF(VLOOKUP($C109,工时汇总!$B$2:$AH$2694,33,0)&gt;10,10,IF(VLOOKUP($C109,工时汇总!$B$2:$AH$2694,33,0)&gt;=8,5,IF(VLOOKUP($C109,工时汇总!$B$2:$AH$2694,33,0)&lt;8,0))))</f>
        <v>0</v>
      </c>
    </row>
    <row r="110" customHeight="1" spans="1:35">
      <c r="A110" s="35" t="s">
        <v>597</v>
      </c>
      <c r="B110" s="15" t="s">
        <v>611</v>
      </c>
      <c r="C110" s="25" t="s">
        <v>284</v>
      </c>
      <c r="D110" s="43">
        <f ca="1" t="shared" si="20"/>
        <v>260</v>
      </c>
      <c r="E110" s="12">
        <f ca="1">IF(VLOOKUP($C110,工时汇总!$B$2:$AH$2694,3,0)&gt;15,15,IF(VLOOKUP($C110,工时汇总!$B$2:$AH$2694,3,0)&gt;10,10,IF(VLOOKUP($C110,工时汇总!$B$2:$AH$2694,3,0)&gt;=8,5,IF(VLOOKUP($C110,工时汇总!$B$2:$AH$2694,3,0)&lt;8,0))))</f>
        <v>10</v>
      </c>
      <c r="F110" s="12">
        <f ca="1">IF(VLOOKUP($C110,工时汇总!$B$2:$AH$2694,4,0)&gt;15,15,IF(VLOOKUP($C110,工时汇总!$B$2:$AH$2694,4,0)&gt;10,10,IF(VLOOKUP($C110,工时汇总!$B$2:$AH$2694,4,0)&gt;=8,5,IF(VLOOKUP($C110,工时汇总!$B$2:$AH$2694,4,0)&lt;8,0))))</f>
        <v>10</v>
      </c>
      <c r="G110" s="12">
        <f ca="1">IF(VLOOKUP($C110,工时汇总!$B$2:$AH$2694,5,0)&gt;15,15,IF(VLOOKUP($C110,工时汇总!$B$2:$AH$2694,5,0)&gt;10,10,IF(VLOOKUP($C110,工时汇总!$B$2:$AH$2694,5,0)&gt;=8,5,IF(VLOOKUP($C110,工时汇总!$B$2:$AH$2694,5,0)&lt;8,0))))</f>
        <v>0</v>
      </c>
      <c r="H110" s="12">
        <f ca="1">IF(VLOOKUP($C110,工时汇总!$B$2:$AH$2694,6,0)&gt;15,15,IF(VLOOKUP($C110,工时汇总!$B$2:$AH$2694,6,0)&gt;10,10,IF(VLOOKUP($C110,工时汇总!$B$2:$AH$2694,6,0)&gt;=8,5,IF(VLOOKUP($C110,工时汇总!$B$2:$AH$2694,6,0)&lt;8,0))))</f>
        <v>10</v>
      </c>
      <c r="I110" s="12">
        <f ca="1">IF(VLOOKUP($C110,工时汇总!$B$2:$AH$2694,7,0)&gt;15,15,IF(VLOOKUP($C110,工时汇总!$B$2:$AH$2694,7,0)&gt;10,10,IF(VLOOKUP($C110,工时汇总!$B$2:$AH$2694,7,0)&gt;=8,5,IF(VLOOKUP($C110,工时汇总!$B$2:$AH$2694,7,0)&lt;8,0))))</f>
        <v>5</v>
      </c>
      <c r="J110" s="12">
        <f ca="1">IF(VLOOKUP($C110,工时汇总!$B$2:$AH$2694,8,0)&gt;15,15,IF(VLOOKUP($C110,工时汇总!$B$2:$AH$2694,8,0)&gt;10,10,IF(VLOOKUP($C110,工时汇总!$B$2:$AH$2694,8,0)&gt;=8,5,IF(VLOOKUP($C110,工时汇总!$B$2:$AH$2694,8,0)&lt;8,0))))</f>
        <v>10</v>
      </c>
      <c r="K110" s="12">
        <f ca="1">IF(VLOOKUP($C110,工时汇总!$B$2:$AH$2694,9,0)&gt;15,15,IF(VLOOKUP($C110,工时汇总!$B$2:$AH$2694,9,0)&gt;10,10,IF(VLOOKUP($C110,工时汇总!$B$2:$AH$2694,9,0)&gt;=8,5,IF(VLOOKUP($C110,工时汇总!$B$2:$AH$2694,9,0)&lt;8,0))))</f>
        <v>10</v>
      </c>
      <c r="L110" s="12">
        <f ca="1">IF(VLOOKUP($C110,工时汇总!$B$2:$AH$2694,10,0)&gt;15,15,IF(VLOOKUP($C110,工时汇总!$B$2:$AH$2694,10,0)&gt;10,10,IF(VLOOKUP($C110,工时汇总!$B$2:$AH$2694,10,0)&gt;=8,5,IF(VLOOKUP($C110,工时汇总!$B$2:$AH$2694,10,0)&lt;8,0))))</f>
        <v>5</v>
      </c>
      <c r="M110" s="12">
        <f ca="1">IF(VLOOKUP($C110,工时汇总!$B$2:$AH$2694,11,0)&gt;15,15,IF(VLOOKUP($C110,工时汇总!$B$2:$AH$2694,11,0)&gt;10,10,IF(VLOOKUP($C110,工时汇总!$B$2:$AH$2694,11,0)&gt;=8,5,IF(VLOOKUP($C110,工时汇总!$B$2:$AH$2694,11,0)&lt;8,0))))</f>
        <v>15</v>
      </c>
      <c r="N110" s="12">
        <f ca="1">IF(VLOOKUP($C110,工时汇总!$B$2:$AH$2694,12,0)&gt;15,15,IF(VLOOKUP($C110,工时汇总!$B$2:$AH$2694,12,0)&gt;10,10,IF(VLOOKUP($C110,工时汇总!$B$2:$AH$2694,12,0)&gt;=8,5,IF(VLOOKUP($C110,工时汇总!$B$2:$AH$2694,12,0)&lt;8,0))))</f>
        <v>15</v>
      </c>
      <c r="O110" s="12">
        <f ca="1">IF(VLOOKUP($C110,工时汇总!$B$2:$AH$2694,13,0)&gt;15,15,IF(VLOOKUP($C110,工时汇总!$B$2:$AH$2694,13,0)&gt;10,10,IF(VLOOKUP($C110,工时汇总!$B$2:$AH$2694,13,0)&gt;=8,5,IF(VLOOKUP($C110,工时汇总!$B$2:$AH$2694,13,0)&lt;8,0))))</f>
        <v>10</v>
      </c>
      <c r="P110" s="12">
        <f ca="1">IF(VLOOKUP($C110,工时汇总!$B$2:$AH$2694,14,0)&gt;15,15,IF(VLOOKUP($C110,工时汇总!$B$2:$AH$2694,14,0)&gt;10,10,IF(VLOOKUP($C110,工时汇总!$B$2:$AH$2694,14,0)&gt;=8,5,IF(VLOOKUP($C110,工时汇总!$B$2:$AH$2694,14,0)&lt;8,0))))</f>
        <v>10</v>
      </c>
      <c r="Q110" s="12">
        <f ca="1">IF(VLOOKUP($C110,工时汇总!$B$2:$AH$2694,15,0)&gt;15,15,IF(VLOOKUP($C110,工时汇总!$B$2:$AH$2694,15,0)&gt;10,10,IF(VLOOKUP($C110,工时汇总!$B$2:$AH$2694,15,0)&gt;=8,5,IF(VLOOKUP($C110,工时汇总!$B$2:$AH$2694,15,0)&lt;8,0))))</f>
        <v>10</v>
      </c>
      <c r="R110" s="12">
        <f ca="1">IF(VLOOKUP($C110,工时汇总!$B$2:$AH$2694,16,0)&gt;15,15,IF(VLOOKUP($C110,工时汇总!$B$2:$AH$2694,16,0)&gt;10,10,IF(VLOOKUP($C110,工时汇总!$B$2:$AH$2694,16,0)&gt;=8,5,IF(VLOOKUP($C110,工时汇总!$B$2:$AH$2694,16,0)&lt;8,0))))</f>
        <v>5</v>
      </c>
      <c r="S110" s="12">
        <f ca="1">IF(VLOOKUP($C110,工时汇总!$B$2:$AH$2694,17,0)&gt;15,15,IF(VLOOKUP($C110,工时汇总!$B$2:$AH$2694,17,0)&gt;10,10,IF(VLOOKUP($C110,工时汇总!$B$2:$AH$2694,17,0)&gt;=8,5,IF(VLOOKUP($C110,工时汇总!$B$2:$AH$2694,17,0)&lt;8,0))))</f>
        <v>10</v>
      </c>
      <c r="T110" s="12">
        <f ca="1">IF(VLOOKUP($C110,工时汇总!$B$2:$AH$2694,18,0)&gt;15,15,IF(VLOOKUP($C110,工时汇总!$B$2:$AH$2694,18,0)&gt;10,10,IF(VLOOKUP($C110,工时汇总!$B$2:$AH$2694,18,0)&gt;=8,5,IF(VLOOKUP($C110,工时汇总!$B$2:$AH$2694,18,0)&lt;8,0))))</f>
        <v>10</v>
      </c>
      <c r="U110" s="12">
        <f ca="1">IF(VLOOKUP($C110,工时汇总!$B$2:$AH$2694,19,0)&gt;15,15,IF(VLOOKUP($C110,工时汇总!$B$2:$AH$2694,19,0)&gt;10,10,IF(VLOOKUP($C110,工时汇总!$B$2:$AH$2694,19,0)&gt;=8,5,IF(VLOOKUP($C110,工时汇总!$B$2:$AH$2694,19,0)&lt;8,0))))</f>
        <v>10</v>
      </c>
      <c r="V110" s="12">
        <f ca="1">IF(VLOOKUP($C110,工时汇总!$B$2:$AH$2694,20,0)&gt;15,15,IF(VLOOKUP($C110,工时汇总!$B$2:$AH$2694,20,0)&gt;10,10,IF(VLOOKUP($C110,工时汇总!$B$2:$AH$2694,20,0)&gt;=8,5,IF(VLOOKUP($C110,工时汇总!$B$2:$AH$2694,20,0)&lt;8,0))))</f>
        <v>10</v>
      </c>
      <c r="W110" s="12">
        <f ca="1">IF(VLOOKUP($C110,工时汇总!$B$2:$AH$2694,21,0)&gt;15,15,IF(VLOOKUP($C110,工时汇总!$B$2:$AH$2694,21,0)&gt;10,10,IF(VLOOKUP($C110,工时汇总!$B$2:$AH$2694,21,0)&gt;=8,5,IF(VLOOKUP($C110,工时汇总!$B$2:$AH$2694,21,0)&lt;8,0))))</f>
        <v>0</v>
      </c>
      <c r="X110" s="12">
        <f ca="1">IF(VLOOKUP($C110,工时汇总!$B$2:$AH$2694,22,0)&gt;15,15,IF(VLOOKUP($C110,工时汇总!$B$2:$AH$2694,22,0)&gt;10,10,IF(VLOOKUP($C110,工时汇总!$B$2:$AH$2694,22,0)&gt;=8,5,IF(VLOOKUP($C110,工时汇总!$B$2:$AH$2694,22,0)&lt;8,0))))</f>
        <v>10</v>
      </c>
      <c r="Y110" s="12">
        <f ca="1">IF(VLOOKUP($C110,工时汇总!$B$2:$AH$2694,23,0)&gt;15,15,IF(VLOOKUP($C110,工时汇总!$B$2:$AH$2694,23,0)&gt;10,10,IF(VLOOKUP($C110,工时汇总!$B$2:$AH$2694,23,0)&gt;=8,5,IF(VLOOKUP($C110,工时汇总!$B$2:$AH$2694,23,0)&lt;8,0))))</f>
        <v>10</v>
      </c>
      <c r="Z110" s="12">
        <f ca="1">IF(VLOOKUP($C110,工时汇总!$B$2:$AH$2694,24,0)&gt;15,15,IF(VLOOKUP($C110,工时汇总!$B$2:$AH$2694,24,0)&gt;10,10,IF(VLOOKUP($C110,工时汇总!$B$2:$AH$2694,24,0)&gt;=8,5,IF(VLOOKUP($C110,工时汇总!$B$2:$AH$2694,24,0)&lt;8,0))))</f>
        <v>10</v>
      </c>
      <c r="AA110" s="12">
        <f ca="1">IF(VLOOKUP($C110,工时汇总!$B$2:$AH$2694,25,0)&gt;15,15,IF(VLOOKUP($C110,工时汇总!$B$2:$AH$2694,25,0)&gt;10,10,IF(VLOOKUP($C110,工时汇总!$B$2:$AH$2694,25,0)&gt;=8,5,IF(VLOOKUP($C110,工时汇总!$B$2:$AH$2694,25,0)&lt;8,0))))</f>
        <v>15</v>
      </c>
      <c r="AB110" s="12">
        <f ca="1">IF(VLOOKUP($C110,工时汇总!$B$2:$AH$2694,26,0)&gt;15,15,IF(VLOOKUP($C110,工时汇总!$B$2:$AH$2694,26,0)&gt;10,10,IF(VLOOKUP($C110,工时汇总!$B$2:$AH$2694,26,0)&gt;=8,5,IF(VLOOKUP($C110,工时汇总!$B$2:$AH$2694,26,0)&lt;8,0))))</f>
        <v>0</v>
      </c>
      <c r="AC110" s="12">
        <f ca="1">IF(VLOOKUP($C110,工时汇总!$B$2:$AH$2694,27,0)&gt;15,15,IF(VLOOKUP($C110,工时汇总!$B$2:$AH$2694,27,0)&gt;10,10,IF(VLOOKUP($C110,工时汇总!$B$2:$AH$2694,27,0)&gt;=8,5,IF(VLOOKUP($C110,工时汇总!$B$2:$AH$2694,27,0)&lt;8,0))))</f>
        <v>10</v>
      </c>
      <c r="AD110" s="12">
        <f ca="1">IF(VLOOKUP($C110,工时汇总!$B$2:$AH$2694,28,0)&gt;15,15,IF(VLOOKUP($C110,工时汇总!$B$2:$AH$2694,28,0)&gt;10,10,IF(VLOOKUP($C110,工时汇总!$B$2:$AH$2694,28,0)&gt;=8,5,IF(VLOOKUP($C110,工时汇总!$B$2:$AH$2694,28,0)&lt;8,0))))</f>
        <v>5</v>
      </c>
      <c r="AE110" s="12">
        <f ca="1">IF(VLOOKUP($C110,工时汇总!$B$2:$AH$2694,29,0)&gt;15,15,IF(VLOOKUP($C110,工时汇总!$B$2:$AH$2694,29,0)&gt;10,10,IF(VLOOKUP($C110,工时汇总!$B$2:$AH$2694,29,0)&gt;=8,5,IF(VLOOKUP($C110,工时汇总!$B$2:$AH$2694,29,0)&lt;8,0))))</f>
        <v>10</v>
      </c>
      <c r="AF110" s="12">
        <f ca="1">IF(VLOOKUP($C110,工时汇总!$B$2:$AH$2694,30,0)&gt;15,15,IF(VLOOKUP($C110,工时汇总!$B$2:$AH$2694,30,0)&gt;10,10,IF(VLOOKUP($C110,工时汇总!$B$2:$AH$2694,30,0)&gt;=8,5,IF(VLOOKUP($C110,工时汇总!$B$2:$AH$2694,30,0)&lt;8,0))))</f>
        <v>10</v>
      </c>
      <c r="AG110" s="12">
        <f ca="1">IF(VLOOKUP($C110,工时汇总!$B$2:$AH$2694,31,0)&gt;15,15,IF(VLOOKUP($C110,工时汇总!$B$2:$AH$2694,31,0)&gt;10,10,IF(VLOOKUP($C110,工时汇总!$B$2:$AH$2694,31,0)&gt;=8,5,IF(VLOOKUP($C110,工时汇总!$B$2:$AH$2694,31,0)&lt;8,0))))</f>
        <v>10</v>
      </c>
      <c r="AH110" s="12">
        <f ca="1">IF(VLOOKUP($C110,工时汇总!$B$2:$AH$2694,32,0)&gt;15,15,IF(VLOOKUP($C110,工时汇总!$B$2:$AH$2694,32,0)&gt;10,10,IF(VLOOKUP($C110,工时汇总!$B$2:$AH$2694,32,0)&gt;=8,5,IF(VLOOKUP($C110,工时汇总!$B$2:$AH$2694,32,0)&lt;8,0))))</f>
        <v>5</v>
      </c>
      <c r="AI110" s="12">
        <f ca="1">IF(VLOOKUP($C110,工时汇总!$B$2:$AH$2694,33,0)&gt;15,15,IF(VLOOKUP($C110,工时汇总!$B$2:$AH$2694,33,0)&gt;10,10,IF(VLOOKUP($C110,工时汇总!$B$2:$AH$2694,33,0)&gt;=8,5,IF(VLOOKUP($C110,工时汇总!$B$2:$AH$2694,33,0)&lt;8,0))))</f>
        <v>0</v>
      </c>
    </row>
    <row r="111" customHeight="1" spans="1:35">
      <c r="A111" s="35" t="s">
        <v>597</v>
      </c>
      <c r="B111" s="15" t="s">
        <v>612</v>
      </c>
      <c r="C111" s="25" t="s">
        <v>286</v>
      </c>
      <c r="D111" s="43">
        <f ca="1" t="shared" si="20"/>
        <v>45</v>
      </c>
      <c r="E111" s="12">
        <f ca="1">IF(VLOOKUP($C111,工时汇总!$B$2:$AH$2694,3,0)&gt;15,15,IF(VLOOKUP($C111,工时汇总!$B$2:$AH$2694,3,0)&gt;10,10,IF(VLOOKUP($C111,工时汇总!$B$2:$AH$2694,3,0)&gt;=8,5,IF(VLOOKUP($C111,工时汇总!$B$2:$AH$2694,3,0)&lt;8,0))))</f>
        <v>0</v>
      </c>
      <c r="F111" s="12">
        <f ca="1">IF(VLOOKUP($C111,工时汇总!$B$2:$AH$2694,4,0)&gt;15,15,IF(VLOOKUP($C111,工时汇总!$B$2:$AH$2694,4,0)&gt;10,10,IF(VLOOKUP($C111,工时汇总!$B$2:$AH$2694,4,0)&gt;=8,5,IF(VLOOKUP($C111,工时汇总!$B$2:$AH$2694,4,0)&lt;8,0))))</f>
        <v>10</v>
      </c>
      <c r="G111" s="12">
        <f ca="1">IF(VLOOKUP($C111,工时汇总!$B$2:$AH$2694,5,0)&gt;15,15,IF(VLOOKUP($C111,工时汇总!$B$2:$AH$2694,5,0)&gt;10,10,IF(VLOOKUP($C111,工时汇总!$B$2:$AH$2694,5,0)&gt;=8,5,IF(VLOOKUP($C111,工时汇总!$B$2:$AH$2694,5,0)&lt;8,0))))</f>
        <v>10</v>
      </c>
      <c r="H111" s="12">
        <f ca="1">IF(VLOOKUP($C111,工时汇总!$B$2:$AH$2694,6,0)&gt;15,15,IF(VLOOKUP($C111,工时汇总!$B$2:$AH$2694,6,0)&gt;10,10,IF(VLOOKUP($C111,工时汇总!$B$2:$AH$2694,6,0)&gt;=8,5,IF(VLOOKUP($C111,工时汇总!$B$2:$AH$2694,6,0)&lt;8,0))))</f>
        <v>10</v>
      </c>
      <c r="I111" s="12">
        <f ca="1">IF(VLOOKUP($C111,工时汇总!$B$2:$AH$2694,7,0)&gt;15,15,IF(VLOOKUP($C111,工时汇总!$B$2:$AH$2694,7,0)&gt;10,10,IF(VLOOKUP($C111,工时汇总!$B$2:$AH$2694,7,0)&gt;=8,5,IF(VLOOKUP($C111,工时汇总!$B$2:$AH$2694,7,0)&lt;8,0))))</f>
        <v>0</v>
      </c>
      <c r="J111" s="12">
        <f ca="1">IF(VLOOKUP($C111,工时汇总!$B$2:$AH$2694,8,0)&gt;15,15,IF(VLOOKUP($C111,工时汇总!$B$2:$AH$2694,8,0)&gt;10,10,IF(VLOOKUP($C111,工时汇总!$B$2:$AH$2694,8,0)&gt;=8,5,IF(VLOOKUP($C111,工时汇总!$B$2:$AH$2694,8,0)&lt;8,0))))</f>
        <v>0</v>
      </c>
      <c r="K111" s="12">
        <f ca="1">IF(VLOOKUP($C111,工时汇总!$B$2:$AH$2694,9,0)&gt;15,15,IF(VLOOKUP($C111,工时汇总!$B$2:$AH$2694,9,0)&gt;10,10,IF(VLOOKUP($C111,工时汇总!$B$2:$AH$2694,9,0)&gt;=8,5,IF(VLOOKUP($C111,工时汇总!$B$2:$AH$2694,9,0)&lt;8,0))))</f>
        <v>0</v>
      </c>
      <c r="L111" s="12">
        <f ca="1">IF(VLOOKUP($C111,工时汇总!$B$2:$AH$2694,10,0)&gt;15,15,IF(VLOOKUP($C111,工时汇总!$B$2:$AH$2694,10,0)&gt;10,10,IF(VLOOKUP($C111,工时汇总!$B$2:$AH$2694,10,0)&gt;=8,5,IF(VLOOKUP($C111,工时汇总!$B$2:$AH$2694,10,0)&lt;8,0))))</f>
        <v>5</v>
      </c>
      <c r="M111" s="12">
        <f ca="1">IF(VLOOKUP($C111,工时汇总!$B$2:$AH$2694,11,0)&gt;15,15,IF(VLOOKUP($C111,工时汇总!$B$2:$AH$2694,11,0)&gt;10,10,IF(VLOOKUP($C111,工时汇总!$B$2:$AH$2694,11,0)&gt;=8,5,IF(VLOOKUP($C111,工时汇总!$B$2:$AH$2694,11,0)&lt;8,0))))</f>
        <v>5</v>
      </c>
      <c r="N111" s="12">
        <f ca="1">IF(VLOOKUP($C111,工时汇总!$B$2:$AH$2694,12,0)&gt;15,15,IF(VLOOKUP($C111,工时汇总!$B$2:$AH$2694,12,0)&gt;10,10,IF(VLOOKUP($C111,工时汇总!$B$2:$AH$2694,12,0)&gt;=8,5,IF(VLOOKUP($C111,工时汇总!$B$2:$AH$2694,12,0)&lt;8,0))))</f>
        <v>0</v>
      </c>
      <c r="O111" s="12">
        <f ca="1">IF(VLOOKUP($C111,工时汇总!$B$2:$AH$2694,13,0)&gt;15,15,IF(VLOOKUP($C111,工时汇总!$B$2:$AH$2694,13,0)&gt;10,10,IF(VLOOKUP($C111,工时汇总!$B$2:$AH$2694,13,0)&gt;=8,5,IF(VLOOKUP($C111,工时汇总!$B$2:$AH$2694,13,0)&lt;8,0))))</f>
        <v>5</v>
      </c>
      <c r="P111" s="12">
        <f ca="1">IF(VLOOKUP($C111,工时汇总!$B$2:$AH$2694,14,0)&gt;15,15,IF(VLOOKUP($C111,工时汇总!$B$2:$AH$2694,14,0)&gt;10,10,IF(VLOOKUP($C111,工时汇总!$B$2:$AH$2694,14,0)&gt;=8,5,IF(VLOOKUP($C111,工时汇总!$B$2:$AH$2694,14,0)&lt;8,0))))</f>
        <v>0</v>
      </c>
      <c r="Q111" s="12">
        <f ca="1">IF(VLOOKUP($C111,工时汇总!$B$2:$AH$2694,15,0)&gt;15,15,IF(VLOOKUP($C111,工时汇总!$B$2:$AH$2694,15,0)&gt;10,10,IF(VLOOKUP($C111,工时汇总!$B$2:$AH$2694,15,0)&gt;=8,5,IF(VLOOKUP($C111,工时汇总!$B$2:$AH$2694,15,0)&lt;8,0))))</f>
        <v>0</v>
      </c>
      <c r="R111" s="12">
        <f ca="1">IF(VLOOKUP($C111,工时汇总!$B$2:$AH$2694,16,0)&gt;15,15,IF(VLOOKUP($C111,工时汇总!$B$2:$AH$2694,16,0)&gt;10,10,IF(VLOOKUP($C111,工时汇总!$B$2:$AH$2694,16,0)&gt;=8,5,IF(VLOOKUP($C111,工时汇总!$B$2:$AH$2694,16,0)&lt;8,0))))</f>
        <v>0</v>
      </c>
      <c r="S111" s="12">
        <f ca="1">IF(VLOOKUP($C111,工时汇总!$B$2:$AH$2694,17,0)&gt;15,15,IF(VLOOKUP($C111,工时汇总!$B$2:$AH$2694,17,0)&gt;10,10,IF(VLOOKUP($C111,工时汇总!$B$2:$AH$2694,17,0)&gt;=8,5,IF(VLOOKUP($C111,工时汇总!$B$2:$AH$2694,17,0)&lt;8,0))))</f>
        <v>0</v>
      </c>
      <c r="T111" s="12">
        <f ca="1">IF(VLOOKUP($C111,工时汇总!$B$2:$AH$2694,18,0)&gt;15,15,IF(VLOOKUP($C111,工时汇总!$B$2:$AH$2694,18,0)&gt;10,10,IF(VLOOKUP($C111,工时汇总!$B$2:$AH$2694,18,0)&gt;=8,5,IF(VLOOKUP($C111,工时汇总!$B$2:$AH$2694,18,0)&lt;8,0))))</f>
        <v>0</v>
      </c>
      <c r="U111" s="12">
        <f ca="1">IF(VLOOKUP($C111,工时汇总!$B$2:$AH$2694,19,0)&gt;15,15,IF(VLOOKUP($C111,工时汇总!$B$2:$AH$2694,19,0)&gt;10,10,IF(VLOOKUP($C111,工时汇总!$B$2:$AH$2694,19,0)&gt;=8,5,IF(VLOOKUP($C111,工时汇总!$B$2:$AH$2694,19,0)&lt;8,0))))</f>
        <v>0</v>
      </c>
      <c r="V111" s="12">
        <f ca="1">IF(VLOOKUP($C111,工时汇总!$B$2:$AH$2694,20,0)&gt;15,15,IF(VLOOKUP($C111,工时汇总!$B$2:$AH$2694,20,0)&gt;10,10,IF(VLOOKUP($C111,工时汇总!$B$2:$AH$2694,20,0)&gt;=8,5,IF(VLOOKUP($C111,工时汇总!$B$2:$AH$2694,20,0)&lt;8,0))))</f>
        <v>0</v>
      </c>
      <c r="W111" s="12">
        <f ca="1">IF(VLOOKUP($C111,工时汇总!$B$2:$AH$2694,21,0)&gt;15,15,IF(VLOOKUP($C111,工时汇总!$B$2:$AH$2694,21,0)&gt;10,10,IF(VLOOKUP($C111,工时汇总!$B$2:$AH$2694,21,0)&gt;=8,5,IF(VLOOKUP($C111,工时汇总!$B$2:$AH$2694,21,0)&lt;8,0))))</f>
        <v>0</v>
      </c>
      <c r="X111" s="12">
        <f ca="1">IF(VLOOKUP($C111,工时汇总!$B$2:$AH$2694,22,0)&gt;15,15,IF(VLOOKUP($C111,工时汇总!$B$2:$AH$2694,22,0)&gt;10,10,IF(VLOOKUP($C111,工时汇总!$B$2:$AH$2694,22,0)&gt;=8,5,IF(VLOOKUP($C111,工时汇总!$B$2:$AH$2694,22,0)&lt;8,0))))</f>
        <v>0</v>
      </c>
      <c r="Y111" s="12">
        <f ca="1">IF(VLOOKUP($C111,工时汇总!$B$2:$AH$2694,23,0)&gt;15,15,IF(VLOOKUP($C111,工时汇总!$B$2:$AH$2694,23,0)&gt;10,10,IF(VLOOKUP($C111,工时汇总!$B$2:$AH$2694,23,0)&gt;=8,5,IF(VLOOKUP($C111,工时汇总!$B$2:$AH$2694,23,0)&lt;8,0))))</f>
        <v>0</v>
      </c>
      <c r="Z111" s="12">
        <f ca="1">IF(VLOOKUP($C111,工时汇总!$B$2:$AH$2694,24,0)&gt;15,15,IF(VLOOKUP($C111,工时汇总!$B$2:$AH$2694,24,0)&gt;10,10,IF(VLOOKUP($C111,工时汇总!$B$2:$AH$2694,24,0)&gt;=8,5,IF(VLOOKUP($C111,工时汇总!$B$2:$AH$2694,24,0)&lt;8,0))))</f>
        <v>0</v>
      </c>
      <c r="AA111" s="12">
        <f ca="1">IF(VLOOKUP($C111,工时汇总!$B$2:$AH$2694,25,0)&gt;15,15,IF(VLOOKUP($C111,工时汇总!$B$2:$AH$2694,25,0)&gt;10,10,IF(VLOOKUP($C111,工时汇总!$B$2:$AH$2694,25,0)&gt;=8,5,IF(VLOOKUP($C111,工时汇总!$B$2:$AH$2694,25,0)&lt;8,0))))</f>
        <v>0</v>
      </c>
      <c r="AB111" s="12">
        <f ca="1">IF(VLOOKUP($C111,工时汇总!$B$2:$AH$2694,26,0)&gt;15,15,IF(VLOOKUP($C111,工时汇总!$B$2:$AH$2694,26,0)&gt;10,10,IF(VLOOKUP($C111,工时汇总!$B$2:$AH$2694,26,0)&gt;=8,5,IF(VLOOKUP($C111,工时汇总!$B$2:$AH$2694,26,0)&lt;8,0))))</f>
        <v>0</v>
      </c>
      <c r="AC111" s="12">
        <f ca="1">IF(VLOOKUP($C111,工时汇总!$B$2:$AH$2694,27,0)&gt;15,15,IF(VLOOKUP($C111,工时汇总!$B$2:$AH$2694,27,0)&gt;10,10,IF(VLOOKUP($C111,工时汇总!$B$2:$AH$2694,27,0)&gt;=8,5,IF(VLOOKUP($C111,工时汇总!$B$2:$AH$2694,27,0)&lt;8,0))))</f>
        <v>0</v>
      </c>
      <c r="AD111" s="12">
        <f ca="1">IF(VLOOKUP($C111,工时汇总!$B$2:$AH$2694,28,0)&gt;15,15,IF(VLOOKUP($C111,工时汇总!$B$2:$AH$2694,28,0)&gt;10,10,IF(VLOOKUP($C111,工时汇总!$B$2:$AH$2694,28,0)&gt;=8,5,IF(VLOOKUP($C111,工时汇总!$B$2:$AH$2694,28,0)&lt;8,0))))</f>
        <v>0</v>
      </c>
      <c r="AE111" s="12">
        <f ca="1">IF(VLOOKUP($C111,工时汇总!$B$2:$AH$2694,29,0)&gt;15,15,IF(VLOOKUP($C111,工时汇总!$B$2:$AH$2694,29,0)&gt;10,10,IF(VLOOKUP($C111,工时汇总!$B$2:$AH$2694,29,0)&gt;=8,5,IF(VLOOKUP($C111,工时汇总!$B$2:$AH$2694,29,0)&lt;8,0))))</f>
        <v>0</v>
      </c>
      <c r="AF111" s="12">
        <f ca="1">IF(VLOOKUP($C111,工时汇总!$B$2:$AH$2694,30,0)&gt;15,15,IF(VLOOKUP($C111,工时汇总!$B$2:$AH$2694,30,0)&gt;10,10,IF(VLOOKUP($C111,工时汇总!$B$2:$AH$2694,30,0)&gt;=8,5,IF(VLOOKUP($C111,工时汇总!$B$2:$AH$2694,30,0)&lt;8,0))))</f>
        <v>0</v>
      </c>
      <c r="AG111" s="12">
        <f ca="1">IF(VLOOKUP($C111,工时汇总!$B$2:$AH$2694,31,0)&gt;15,15,IF(VLOOKUP($C111,工时汇总!$B$2:$AH$2694,31,0)&gt;10,10,IF(VLOOKUP($C111,工时汇总!$B$2:$AH$2694,31,0)&gt;=8,5,IF(VLOOKUP($C111,工时汇总!$B$2:$AH$2694,31,0)&lt;8,0))))</f>
        <v>0</v>
      </c>
      <c r="AH111" s="12">
        <f ca="1">IF(VLOOKUP($C111,工时汇总!$B$2:$AH$2694,32,0)&gt;15,15,IF(VLOOKUP($C111,工时汇总!$B$2:$AH$2694,32,0)&gt;10,10,IF(VLOOKUP($C111,工时汇总!$B$2:$AH$2694,32,0)&gt;=8,5,IF(VLOOKUP($C111,工时汇总!$B$2:$AH$2694,32,0)&lt;8,0))))</f>
        <v>0</v>
      </c>
      <c r="AI111" s="12">
        <f ca="1">IF(VLOOKUP($C111,工时汇总!$B$2:$AH$2694,33,0)&gt;15,15,IF(VLOOKUP($C111,工时汇总!$B$2:$AH$2694,33,0)&gt;10,10,IF(VLOOKUP($C111,工时汇总!$B$2:$AH$2694,33,0)&gt;=8,5,IF(VLOOKUP($C111,工时汇总!$B$2:$AH$2694,33,0)&lt;8,0))))</f>
        <v>0</v>
      </c>
    </row>
    <row r="112" customHeight="1" spans="1:35">
      <c r="A112" s="35" t="s">
        <v>597</v>
      </c>
      <c r="B112" s="15" t="s">
        <v>613</v>
      </c>
      <c r="C112" s="25" t="s">
        <v>614</v>
      </c>
      <c r="D112" s="43">
        <f ca="1" t="shared" si="20"/>
        <v>60</v>
      </c>
      <c r="E112" s="12">
        <f ca="1">IF(VLOOKUP($C112,工时汇总!$B$2:$AH$2694,3,0)&gt;15,15,IF(VLOOKUP($C112,工时汇总!$B$2:$AH$2694,3,0)&gt;10,10,IF(VLOOKUP($C112,工时汇总!$B$2:$AH$2694,3,0)&gt;=8,5,IF(VLOOKUP($C112,工时汇总!$B$2:$AH$2694,3,0)&lt;8,0))))</f>
        <v>0</v>
      </c>
      <c r="F112" s="12">
        <f ca="1">IF(VLOOKUP($C112,工时汇总!$B$2:$AH$2694,4,0)&gt;15,15,IF(VLOOKUP($C112,工时汇总!$B$2:$AH$2694,4,0)&gt;10,10,IF(VLOOKUP($C112,工时汇总!$B$2:$AH$2694,4,0)&gt;=8,5,IF(VLOOKUP($C112,工时汇总!$B$2:$AH$2694,4,0)&lt;8,0))))</f>
        <v>0</v>
      </c>
      <c r="G112" s="12">
        <f ca="1">IF(VLOOKUP($C112,工时汇总!$B$2:$AH$2694,5,0)&gt;15,15,IF(VLOOKUP($C112,工时汇总!$B$2:$AH$2694,5,0)&gt;10,10,IF(VLOOKUP($C112,工时汇总!$B$2:$AH$2694,5,0)&gt;=8,5,IF(VLOOKUP($C112,工时汇总!$B$2:$AH$2694,5,0)&lt;8,0))))</f>
        <v>0</v>
      </c>
      <c r="H112" s="12">
        <f ca="1">IF(VLOOKUP($C112,工时汇总!$B$2:$AH$2694,6,0)&gt;15,15,IF(VLOOKUP($C112,工时汇总!$B$2:$AH$2694,6,0)&gt;10,10,IF(VLOOKUP($C112,工时汇总!$B$2:$AH$2694,6,0)&gt;=8,5,IF(VLOOKUP($C112,工时汇总!$B$2:$AH$2694,6,0)&lt;8,0))))</f>
        <v>0</v>
      </c>
      <c r="I112" s="12">
        <f ca="1">IF(VLOOKUP($C112,工时汇总!$B$2:$AH$2694,7,0)&gt;15,15,IF(VLOOKUP($C112,工时汇总!$B$2:$AH$2694,7,0)&gt;10,10,IF(VLOOKUP($C112,工时汇总!$B$2:$AH$2694,7,0)&gt;=8,5,IF(VLOOKUP($C112,工时汇总!$B$2:$AH$2694,7,0)&lt;8,0))))</f>
        <v>0</v>
      </c>
      <c r="J112" s="12">
        <f ca="1">IF(VLOOKUP($C112,工时汇总!$B$2:$AH$2694,8,0)&gt;15,15,IF(VLOOKUP($C112,工时汇总!$B$2:$AH$2694,8,0)&gt;10,10,IF(VLOOKUP($C112,工时汇总!$B$2:$AH$2694,8,0)&gt;=8,5,IF(VLOOKUP($C112,工时汇总!$B$2:$AH$2694,8,0)&lt;8,0))))</f>
        <v>0</v>
      </c>
      <c r="K112" s="12">
        <f ca="1">IF(VLOOKUP($C112,工时汇总!$B$2:$AH$2694,9,0)&gt;15,15,IF(VLOOKUP($C112,工时汇总!$B$2:$AH$2694,9,0)&gt;10,10,IF(VLOOKUP($C112,工时汇总!$B$2:$AH$2694,9,0)&gt;=8,5,IF(VLOOKUP($C112,工时汇总!$B$2:$AH$2694,9,0)&lt;8,0))))</f>
        <v>0</v>
      </c>
      <c r="L112" s="12">
        <f ca="1">IF(VLOOKUP($C112,工时汇总!$B$2:$AH$2694,10,0)&gt;15,15,IF(VLOOKUP($C112,工时汇总!$B$2:$AH$2694,10,0)&gt;10,10,IF(VLOOKUP($C112,工时汇总!$B$2:$AH$2694,10,0)&gt;=8,5,IF(VLOOKUP($C112,工时汇总!$B$2:$AH$2694,10,0)&lt;8,0))))</f>
        <v>0</v>
      </c>
      <c r="M112" s="12">
        <f ca="1">IF(VLOOKUP($C112,工时汇总!$B$2:$AH$2694,11,0)&gt;15,15,IF(VLOOKUP($C112,工时汇总!$B$2:$AH$2694,11,0)&gt;10,10,IF(VLOOKUP($C112,工时汇总!$B$2:$AH$2694,11,0)&gt;=8,5,IF(VLOOKUP($C112,工时汇总!$B$2:$AH$2694,11,0)&lt;8,0))))</f>
        <v>0</v>
      </c>
      <c r="N112" s="12">
        <f ca="1">IF(VLOOKUP($C112,工时汇总!$B$2:$AH$2694,12,0)&gt;15,15,IF(VLOOKUP($C112,工时汇总!$B$2:$AH$2694,12,0)&gt;10,10,IF(VLOOKUP($C112,工时汇总!$B$2:$AH$2694,12,0)&gt;=8,5,IF(VLOOKUP($C112,工时汇总!$B$2:$AH$2694,12,0)&lt;8,0))))</f>
        <v>0</v>
      </c>
      <c r="O112" s="12">
        <f ca="1">IF(VLOOKUP($C112,工时汇总!$B$2:$AH$2694,13,0)&gt;15,15,IF(VLOOKUP($C112,工时汇总!$B$2:$AH$2694,13,0)&gt;10,10,IF(VLOOKUP($C112,工时汇总!$B$2:$AH$2694,13,0)&gt;=8,5,IF(VLOOKUP($C112,工时汇总!$B$2:$AH$2694,13,0)&lt;8,0))))</f>
        <v>0</v>
      </c>
      <c r="P112" s="12">
        <f ca="1">IF(VLOOKUP($C112,工时汇总!$B$2:$AH$2694,14,0)&gt;15,15,IF(VLOOKUP($C112,工时汇总!$B$2:$AH$2694,14,0)&gt;10,10,IF(VLOOKUP($C112,工时汇总!$B$2:$AH$2694,14,0)&gt;=8,5,IF(VLOOKUP($C112,工时汇总!$B$2:$AH$2694,14,0)&lt;8,0))))</f>
        <v>0</v>
      </c>
      <c r="Q112" s="12">
        <f ca="1">IF(VLOOKUP($C112,工时汇总!$B$2:$AH$2694,15,0)&gt;15,15,IF(VLOOKUP($C112,工时汇总!$B$2:$AH$2694,15,0)&gt;10,10,IF(VLOOKUP($C112,工时汇总!$B$2:$AH$2694,15,0)&gt;=8,5,IF(VLOOKUP($C112,工时汇总!$B$2:$AH$2694,15,0)&lt;8,0))))</f>
        <v>0</v>
      </c>
      <c r="R112" s="12">
        <f ca="1">IF(VLOOKUP($C112,工时汇总!$B$2:$AH$2694,16,0)&gt;15,15,IF(VLOOKUP($C112,工时汇总!$B$2:$AH$2694,16,0)&gt;10,10,IF(VLOOKUP($C112,工时汇总!$B$2:$AH$2694,16,0)&gt;=8,5,IF(VLOOKUP($C112,工时汇总!$B$2:$AH$2694,16,0)&lt;8,0))))</f>
        <v>0</v>
      </c>
      <c r="S112" s="12">
        <f ca="1">IF(VLOOKUP($C112,工时汇总!$B$2:$AH$2694,17,0)&gt;15,15,IF(VLOOKUP($C112,工时汇总!$B$2:$AH$2694,17,0)&gt;10,10,IF(VLOOKUP($C112,工时汇总!$B$2:$AH$2694,17,0)&gt;=8,5,IF(VLOOKUP($C112,工时汇总!$B$2:$AH$2694,17,0)&lt;8,0))))</f>
        <v>0</v>
      </c>
      <c r="T112" s="12">
        <f ca="1">IF(VLOOKUP($C112,工时汇总!$B$2:$AH$2694,18,0)&gt;15,15,IF(VLOOKUP($C112,工时汇总!$B$2:$AH$2694,18,0)&gt;10,10,IF(VLOOKUP($C112,工时汇总!$B$2:$AH$2694,18,0)&gt;=8,5,IF(VLOOKUP($C112,工时汇总!$B$2:$AH$2694,18,0)&lt;8,0))))</f>
        <v>0</v>
      </c>
      <c r="U112" s="12">
        <f ca="1">IF(VLOOKUP($C112,工时汇总!$B$2:$AH$2694,19,0)&gt;15,15,IF(VLOOKUP($C112,工时汇总!$B$2:$AH$2694,19,0)&gt;10,10,IF(VLOOKUP($C112,工时汇总!$B$2:$AH$2694,19,0)&gt;=8,5,IF(VLOOKUP($C112,工时汇总!$B$2:$AH$2694,19,0)&lt;8,0))))</f>
        <v>0</v>
      </c>
      <c r="V112" s="12">
        <f ca="1">IF(VLOOKUP($C112,工时汇总!$B$2:$AH$2694,20,0)&gt;15,15,IF(VLOOKUP($C112,工时汇总!$B$2:$AH$2694,20,0)&gt;10,10,IF(VLOOKUP($C112,工时汇总!$B$2:$AH$2694,20,0)&gt;=8,5,IF(VLOOKUP($C112,工时汇总!$B$2:$AH$2694,20,0)&lt;8,0))))</f>
        <v>0</v>
      </c>
      <c r="W112" s="12">
        <f ca="1">IF(VLOOKUP($C112,工时汇总!$B$2:$AH$2694,21,0)&gt;15,15,IF(VLOOKUP($C112,工时汇总!$B$2:$AH$2694,21,0)&gt;10,10,IF(VLOOKUP($C112,工时汇总!$B$2:$AH$2694,21,0)&gt;=8,5,IF(VLOOKUP($C112,工时汇总!$B$2:$AH$2694,21,0)&lt;8,0))))</f>
        <v>0</v>
      </c>
      <c r="X112" s="12">
        <f ca="1">IF(VLOOKUP($C112,工时汇总!$B$2:$AH$2694,22,0)&gt;15,15,IF(VLOOKUP($C112,工时汇总!$B$2:$AH$2694,22,0)&gt;10,10,IF(VLOOKUP($C112,工时汇总!$B$2:$AH$2694,22,0)&gt;=8,5,IF(VLOOKUP($C112,工时汇总!$B$2:$AH$2694,22,0)&lt;8,0))))</f>
        <v>0</v>
      </c>
      <c r="Y112" s="12">
        <f ca="1">IF(VLOOKUP($C112,工时汇总!$B$2:$AH$2694,23,0)&gt;15,15,IF(VLOOKUP($C112,工时汇总!$B$2:$AH$2694,23,0)&gt;10,10,IF(VLOOKUP($C112,工时汇总!$B$2:$AH$2694,23,0)&gt;=8,5,IF(VLOOKUP($C112,工时汇总!$B$2:$AH$2694,23,0)&lt;8,0))))</f>
        <v>0</v>
      </c>
      <c r="Z112" s="12">
        <f ca="1">IF(VLOOKUP($C112,工时汇总!$B$2:$AH$2694,24,0)&gt;15,15,IF(VLOOKUP($C112,工时汇总!$B$2:$AH$2694,24,0)&gt;10,10,IF(VLOOKUP($C112,工时汇总!$B$2:$AH$2694,24,0)&gt;=8,5,IF(VLOOKUP($C112,工时汇总!$B$2:$AH$2694,24,0)&lt;8,0))))</f>
        <v>0</v>
      </c>
      <c r="AA112" s="12">
        <f ca="1">IF(VLOOKUP($C112,工时汇总!$B$2:$AH$2694,25,0)&gt;15,15,IF(VLOOKUP($C112,工时汇总!$B$2:$AH$2694,25,0)&gt;10,10,IF(VLOOKUP($C112,工时汇总!$B$2:$AH$2694,25,0)&gt;=8,5,IF(VLOOKUP($C112,工时汇总!$B$2:$AH$2694,25,0)&lt;8,0))))</f>
        <v>10</v>
      </c>
      <c r="AB112" s="12">
        <f ca="1">IF(VLOOKUP($C112,工时汇总!$B$2:$AH$2694,26,0)&gt;15,15,IF(VLOOKUP($C112,工时汇总!$B$2:$AH$2694,26,0)&gt;10,10,IF(VLOOKUP($C112,工时汇总!$B$2:$AH$2694,26,0)&gt;=8,5,IF(VLOOKUP($C112,工时汇总!$B$2:$AH$2694,26,0)&lt;8,0))))</f>
        <v>10</v>
      </c>
      <c r="AC112" s="12">
        <f ca="1">IF(VLOOKUP($C112,工时汇总!$B$2:$AH$2694,27,0)&gt;15,15,IF(VLOOKUP($C112,工时汇总!$B$2:$AH$2694,27,0)&gt;10,10,IF(VLOOKUP($C112,工时汇总!$B$2:$AH$2694,27,0)&gt;=8,5,IF(VLOOKUP($C112,工时汇总!$B$2:$AH$2694,27,0)&lt;8,0))))</f>
        <v>10</v>
      </c>
      <c r="AD112" s="12">
        <f ca="1">IF(VLOOKUP($C112,工时汇总!$B$2:$AH$2694,28,0)&gt;15,15,IF(VLOOKUP($C112,工时汇总!$B$2:$AH$2694,28,0)&gt;10,10,IF(VLOOKUP($C112,工时汇总!$B$2:$AH$2694,28,0)&gt;=8,5,IF(VLOOKUP($C112,工时汇总!$B$2:$AH$2694,28,0)&lt;8,0))))</f>
        <v>5</v>
      </c>
      <c r="AE112" s="12">
        <f ca="1">IF(VLOOKUP($C112,工时汇总!$B$2:$AH$2694,29,0)&gt;15,15,IF(VLOOKUP($C112,工时汇总!$B$2:$AH$2694,29,0)&gt;10,10,IF(VLOOKUP($C112,工时汇总!$B$2:$AH$2694,29,0)&gt;=8,5,IF(VLOOKUP($C112,工时汇总!$B$2:$AH$2694,29,0)&lt;8,0))))</f>
        <v>10</v>
      </c>
      <c r="AF112" s="12">
        <f ca="1">IF(VLOOKUP($C112,工时汇总!$B$2:$AH$2694,30,0)&gt;15,15,IF(VLOOKUP($C112,工时汇总!$B$2:$AH$2694,30,0)&gt;10,10,IF(VLOOKUP($C112,工时汇总!$B$2:$AH$2694,30,0)&gt;=8,5,IF(VLOOKUP($C112,工时汇总!$B$2:$AH$2694,30,0)&lt;8,0))))</f>
        <v>5</v>
      </c>
      <c r="AG112" s="12">
        <f ca="1">IF(VLOOKUP($C112,工时汇总!$B$2:$AH$2694,31,0)&gt;15,15,IF(VLOOKUP($C112,工时汇总!$B$2:$AH$2694,31,0)&gt;10,10,IF(VLOOKUP($C112,工时汇总!$B$2:$AH$2694,31,0)&gt;=8,5,IF(VLOOKUP($C112,工时汇总!$B$2:$AH$2694,31,0)&lt;8,0))))</f>
        <v>5</v>
      </c>
      <c r="AH112" s="12">
        <f ca="1">IF(VLOOKUP($C112,工时汇总!$B$2:$AH$2694,32,0)&gt;15,15,IF(VLOOKUP($C112,工时汇总!$B$2:$AH$2694,32,0)&gt;10,10,IF(VLOOKUP($C112,工时汇总!$B$2:$AH$2694,32,0)&gt;=8,5,IF(VLOOKUP($C112,工时汇总!$B$2:$AH$2694,32,0)&lt;8,0))))</f>
        <v>5</v>
      </c>
      <c r="AI112" s="12">
        <f ca="1">IF(VLOOKUP($C112,工时汇总!$B$2:$AH$2694,33,0)&gt;15,15,IF(VLOOKUP($C112,工时汇总!$B$2:$AH$2694,33,0)&gt;10,10,IF(VLOOKUP($C112,工时汇总!$B$2:$AH$2694,33,0)&gt;=8,5,IF(VLOOKUP($C112,工时汇总!$B$2:$AH$2694,33,0)&lt;8,0))))</f>
        <v>0</v>
      </c>
    </row>
    <row r="113" customHeight="1" spans="1:35">
      <c r="A113" s="35" t="s">
        <v>597</v>
      </c>
      <c r="B113" s="15" t="s">
        <v>615</v>
      </c>
      <c r="C113" s="25" t="s">
        <v>289</v>
      </c>
      <c r="D113" s="43">
        <f ca="1" t="shared" si="20"/>
        <v>200</v>
      </c>
      <c r="E113" s="12">
        <f ca="1">IF(VLOOKUP($C113,工时汇总!$B$2:$AH$2694,3,0)&gt;15,15,IF(VLOOKUP($C113,工时汇总!$B$2:$AH$2694,3,0)&gt;10,10,IF(VLOOKUP($C113,工时汇总!$B$2:$AH$2694,3,0)&gt;=8,5,IF(VLOOKUP($C113,工时汇总!$B$2:$AH$2694,3,0)&lt;8,0))))</f>
        <v>10</v>
      </c>
      <c r="F113" s="12">
        <f ca="1">IF(VLOOKUP($C113,工时汇总!$B$2:$AH$2694,4,0)&gt;15,15,IF(VLOOKUP($C113,工时汇总!$B$2:$AH$2694,4,0)&gt;10,10,IF(VLOOKUP($C113,工时汇总!$B$2:$AH$2694,4,0)&gt;=8,5,IF(VLOOKUP($C113,工时汇总!$B$2:$AH$2694,4,0)&lt;8,0))))</f>
        <v>10</v>
      </c>
      <c r="G113" s="12">
        <f ca="1">IF(VLOOKUP($C113,工时汇总!$B$2:$AH$2694,5,0)&gt;15,15,IF(VLOOKUP($C113,工时汇总!$B$2:$AH$2694,5,0)&gt;10,10,IF(VLOOKUP($C113,工时汇总!$B$2:$AH$2694,5,0)&gt;=8,5,IF(VLOOKUP($C113,工时汇总!$B$2:$AH$2694,5,0)&lt;8,0))))</f>
        <v>10</v>
      </c>
      <c r="H113" s="12">
        <f ca="1">IF(VLOOKUP($C113,工时汇总!$B$2:$AH$2694,6,0)&gt;15,15,IF(VLOOKUP($C113,工时汇总!$B$2:$AH$2694,6,0)&gt;10,10,IF(VLOOKUP($C113,工时汇总!$B$2:$AH$2694,6,0)&gt;=8,5,IF(VLOOKUP($C113,工时汇总!$B$2:$AH$2694,6,0)&lt;8,0))))</f>
        <v>10</v>
      </c>
      <c r="I113" s="12">
        <f ca="1">IF(VLOOKUP($C113,工时汇总!$B$2:$AH$2694,7,0)&gt;15,15,IF(VLOOKUP($C113,工时汇总!$B$2:$AH$2694,7,0)&gt;10,10,IF(VLOOKUP($C113,工时汇总!$B$2:$AH$2694,7,0)&gt;=8,5,IF(VLOOKUP($C113,工时汇总!$B$2:$AH$2694,7,0)&lt;8,0))))</f>
        <v>5</v>
      </c>
      <c r="J113" s="12">
        <f ca="1">IF(VLOOKUP($C113,工时汇总!$B$2:$AH$2694,8,0)&gt;15,15,IF(VLOOKUP($C113,工时汇总!$B$2:$AH$2694,8,0)&gt;10,10,IF(VLOOKUP($C113,工时汇总!$B$2:$AH$2694,8,0)&gt;=8,5,IF(VLOOKUP($C113,工时汇总!$B$2:$AH$2694,8,0)&lt;8,0))))</f>
        <v>10</v>
      </c>
      <c r="K113" s="12">
        <f ca="1">IF(VLOOKUP($C113,工时汇总!$B$2:$AH$2694,9,0)&gt;15,15,IF(VLOOKUP($C113,工时汇总!$B$2:$AH$2694,9,0)&gt;10,10,IF(VLOOKUP($C113,工时汇总!$B$2:$AH$2694,9,0)&gt;=8,5,IF(VLOOKUP($C113,工时汇总!$B$2:$AH$2694,9,0)&lt;8,0))))</f>
        <v>5</v>
      </c>
      <c r="L113" s="12">
        <f ca="1">IF(VLOOKUP($C113,工时汇总!$B$2:$AH$2694,10,0)&gt;15,15,IF(VLOOKUP($C113,工时汇总!$B$2:$AH$2694,10,0)&gt;10,10,IF(VLOOKUP($C113,工时汇总!$B$2:$AH$2694,10,0)&gt;=8,5,IF(VLOOKUP($C113,工时汇总!$B$2:$AH$2694,10,0)&lt;8,0))))</f>
        <v>5</v>
      </c>
      <c r="M113" s="12">
        <f ca="1">IF(VLOOKUP($C113,工时汇总!$B$2:$AH$2694,11,0)&gt;15,15,IF(VLOOKUP($C113,工时汇总!$B$2:$AH$2694,11,0)&gt;10,10,IF(VLOOKUP($C113,工时汇总!$B$2:$AH$2694,11,0)&gt;=8,5,IF(VLOOKUP($C113,工时汇总!$B$2:$AH$2694,11,0)&lt;8,0))))</f>
        <v>0</v>
      </c>
      <c r="N113" s="12">
        <f ca="1">IF(VLOOKUP($C113,工时汇总!$B$2:$AH$2694,12,0)&gt;15,15,IF(VLOOKUP($C113,工时汇总!$B$2:$AH$2694,12,0)&gt;10,10,IF(VLOOKUP($C113,工时汇总!$B$2:$AH$2694,12,0)&gt;=8,5,IF(VLOOKUP($C113,工时汇总!$B$2:$AH$2694,12,0)&lt;8,0))))</f>
        <v>0</v>
      </c>
      <c r="O113" s="12">
        <f ca="1">IF(VLOOKUP($C113,工时汇总!$B$2:$AH$2694,13,0)&gt;15,15,IF(VLOOKUP($C113,工时汇总!$B$2:$AH$2694,13,0)&gt;10,10,IF(VLOOKUP($C113,工时汇总!$B$2:$AH$2694,13,0)&gt;=8,5,IF(VLOOKUP($C113,工时汇总!$B$2:$AH$2694,13,0)&lt;8,0))))</f>
        <v>10</v>
      </c>
      <c r="P113" s="12">
        <f ca="1">IF(VLOOKUP($C113,工时汇总!$B$2:$AH$2694,14,0)&gt;15,15,IF(VLOOKUP($C113,工时汇总!$B$2:$AH$2694,14,0)&gt;10,10,IF(VLOOKUP($C113,工时汇总!$B$2:$AH$2694,14,0)&gt;=8,5,IF(VLOOKUP($C113,工时汇总!$B$2:$AH$2694,14,0)&lt;8,0))))</f>
        <v>0</v>
      </c>
      <c r="Q113" s="12">
        <f ca="1">IF(VLOOKUP($C113,工时汇总!$B$2:$AH$2694,15,0)&gt;15,15,IF(VLOOKUP($C113,工时汇总!$B$2:$AH$2694,15,0)&gt;10,10,IF(VLOOKUP($C113,工时汇总!$B$2:$AH$2694,15,0)&gt;=8,5,IF(VLOOKUP($C113,工时汇总!$B$2:$AH$2694,15,0)&lt;8,0))))</f>
        <v>10</v>
      </c>
      <c r="R113" s="12">
        <f ca="1">IF(VLOOKUP($C113,工时汇总!$B$2:$AH$2694,16,0)&gt;15,15,IF(VLOOKUP($C113,工时汇总!$B$2:$AH$2694,16,0)&gt;10,10,IF(VLOOKUP($C113,工时汇总!$B$2:$AH$2694,16,0)&gt;=8,5,IF(VLOOKUP($C113,工时汇总!$B$2:$AH$2694,16,0)&lt;8,0))))</f>
        <v>10</v>
      </c>
      <c r="S113" s="12">
        <f ca="1">IF(VLOOKUP($C113,工时汇总!$B$2:$AH$2694,17,0)&gt;15,15,IF(VLOOKUP($C113,工时汇总!$B$2:$AH$2694,17,0)&gt;10,10,IF(VLOOKUP($C113,工时汇总!$B$2:$AH$2694,17,0)&gt;=8,5,IF(VLOOKUP($C113,工时汇总!$B$2:$AH$2694,17,0)&lt;8,0))))</f>
        <v>10</v>
      </c>
      <c r="T113" s="12">
        <f ca="1">IF(VLOOKUP($C113,工时汇总!$B$2:$AH$2694,18,0)&gt;15,15,IF(VLOOKUP($C113,工时汇总!$B$2:$AH$2694,18,0)&gt;10,10,IF(VLOOKUP($C113,工时汇总!$B$2:$AH$2694,18,0)&gt;=8,5,IF(VLOOKUP($C113,工时汇总!$B$2:$AH$2694,18,0)&lt;8,0))))</f>
        <v>10</v>
      </c>
      <c r="U113" s="12">
        <f ca="1">IF(VLOOKUP($C113,工时汇总!$B$2:$AH$2694,19,0)&gt;15,15,IF(VLOOKUP($C113,工时汇总!$B$2:$AH$2694,19,0)&gt;10,10,IF(VLOOKUP($C113,工时汇总!$B$2:$AH$2694,19,0)&gt;=8,5,IF(VLOOKUP($C113,工时汇总!$B$2:$AH$2694,19,0)&lt;8,0))))</f>
        <v>10</v>
      </c>
      <c r="V113" s="12">
        <f ca="1">IF(VLOOKUP($C113,工时汇总!$B$2:$AH$2694,20,0)&gt;15,15,IF(VLOOKUP($C113,工时汇总!$B$2:$AH$2694,20,0)&gt;10,10,IF(VLOOKUP($C113,工时汇总!$B$2:$AH$2694,20,0)&gt;=8,5,IF(VLOOKUP($C113,工时汇总!$B$2:$AH$2694,20,0)&lt;8,0))))</f>
        <v>5</v>
      </c>
      <c r="W113" s="12">
        <f ca="1">IF(VLOOKUP($C113,工时汇总!$B$2:$AH$2694,21,0)&gt;15,15,IF(VLOOKUP($C113,工时汇总!$B$2:$AH$2694,21,0)&gt;10,10,IF(VLOOKUP($C113,工时汇总!$B$2:$AH$2694,21,0)&gt;=8,5,IF(VLOOKUP($C113,工时汇总!$B$2:$AH$2694,21,0)&lt;8,0))))</f>
        <v>0</v>
      </c>
      <c r="X113" s="12">
        <f ca="1">IF(VLOOKUP($C113,工时汇总!$B$2:$AH$2694,22,0)&gt;15,15,IF(VLOOKUP($C113,工时汇总!$B$2:$AH$2694,22,0)&gt;10,10,IF(VLOOKUP($C113,工时汇总!$B$2:$AH$2694,22,0)&gt;=8,5,IF(VLOOKUP($C113,工时汇总!$B$2:$AH$2694,22,0)&lt;8,0))))</f>
        <v>10</v>
      </c>
      <c r="Y113" s="12">
        <f ca="1">IF(VLOOKUP($C113,工时汇总!$B$2:$AH$2694,23,0)&gt;15,15,IF(VLOOKUP($C113,工时汇总!$B$2:$AH$2694,23,0)&gt;10,10,IF(VLOOKUP($C113,工时汇总!$B$2:$AH$2694,23,0)&gt;=8,5,IF(VLOOKUP($C113,工时汇总!$B$2:$AH$2694,23,0)&lt;8,0))))</f>
        <v>5</v>
      </c>
      <c r="Z113" s="12">
        <f ca="1">IF(VLOOKUP($C113,工时汇总!$B$2:$AH$2694,24,0)&gt;15,15,IF(VLOOKUP($C113,工时汇总!$B$2:$AH$2694,24,0)&gt;10,10,IF(VLOOKUP($C113,工时汇总!$B$2:$AH$2694,24,0)&gt;=8,5,IF(VLOOKUP($C113,工时汇总!$B$2:$AH$2694,24,0)&lt;8,0))))</f>
        <v>10</v>
      </c>
      <c r="AA113" s="12">
        <f ca="1">IF(VLOOKUP($C113,工时汇总!$B$2:$AH$2694,25,0)&gt;15,15,IF(VLOOKUP($C113,工时汇总!$B$2:$AH$2694,25,0)&gt;10,10,IF(VLOOKUP($C113,工时汇总!$B$2:$AH$2694,25,0)&gt;=8,5,IF(VLOOKUP($C113,工时汇总!$B$2:$AH$2694,25,0)&lt;8,0))))</f>
        <v>10</v>
      </c>
      <c r="AB113" s="12">
        <f ca="1">IF(VLOOKUP($C113,工时汇总!$B$2:$AH$2694,26,0)&gt;15,15,IF(VLOOKUP($C113,工时汇总!$B$2:$AH$2694,26,0)&gt;10,10,IF(VLOOKUP($C113,工时汇总!$B$2:$AH$2694,26,0)&gt;=8,5,IF(VLOOKUP($C113,工时汇总!$B$2:$AH$2694,26,0)&lt;8,0))))</f>
        <v>10</v>
      </c>
      <c r="AC113" s="12">
        <f ca="1">IF(VLOOKUP($C113,工时汇总!$B$2:$AH$2694,27,0)&gt;15,15,IF(VLOOKUP($C113,工时汇总!$B$2:$AH$2694,27,0)&gt;10,10,IF(VLOOKUP($C113,工时汇总!$B$2:$AH$2694,27,0)&gt;=8,5,IF(VLOOKUP($C113,工时汇总!$B$2:$AH$2694,27,0)&lt;8,0))))</f>
        <v>5</v>
      </c>
      <c r="AD113" s="12">
        <f ca="1">IF(VLOOKUP($C113,工时汇总!$B$2:$AH$2694,28,0)&gt;15,15,IF(VLOOKUP($C113,工时汇总!$B$2:$AH$2694,28,0)&gt;10,10,IF(VLOOKUP($C113,工时汇总!$B$2:$AH$2694,28,0)&gt;=8,5,IF(VLOOKUP($C113,工时汇总!$B$2:$AH$2694,28,0)&lt;8,0))))</f>
        <v>0</v>
      </c>
      <c r="AE113" s="12">
        <f ca="1">IF(VLOOKUP($C113,工时汇总!$B$2:$AH$2694,29,0)&gt;15,15,IF(VLOOKUP($C113,工时汇总!$B$2:$AH$2694,29,0)&gt;10,10,IF(VLOOKUP($C113,工时汇总!$B$2:$AH$2694,29,0)&gt;=8,5,IF(VLOOKUP($C113,工时汇总!$B$2:$AH$2694,29,0)&lt;8,0))))</f>
        <v>5</v>
      </c>
      <c r="AF113" s="12">
        <f ca="1">IF(VLOOKUP($C113,工时汇总!$B$2:$AH$2694,30,0)&gt;15,15,IF(VLOOKUP($C113,工时汇总!$B$2:$AH$2694,30,0)&gt;10,10,IF(VLOOKUP($C113,工时汇总!$B$2:$AH$2694,30,0)&gt;=8,5,IF(VLOOKUP($C113,工时汇总!$B$2:$AH$2694,30,0)&lt;8,0))))</f>
        <v>5</v>
      </c>
      <c r="AG113" s="12">
        <f ca="1">IF(VLOOKUP($C113,工时汇总!$B$2:$AH$2694,31,0)&gt;15,15,IF(VLOOKUP($C113,工时汇总!$B$2:$AH$2694,31,0)&gt;10,10,IF(VLOOKUP($C113,工时汇总!$B$2:$AH$2694,31,0)&gt;=8,5,IF(VLOOKUP($C113,工时汇总!$B$2:$AH$2694,31,0)&lt;8,0))))</f>
        <v>5</v>
      </c>
      <c r="AH113" s="12">
        <f ca="1">IF(VLOOKUP($C113,工时汇总!$B$2:$AH$2694,32,0)&gt;15,15,IF(VLOOKUP($C113,工时汇总!$B$2:$AH$2694,32,0)&gt;10,10,IF(VLOOKUP($C113,工时汇总!$B$2:$AH$2694,32,0)&gt;=8,5,IF(VLOOKUP($C113,工时汇总!$B$2:$AH$2694,32,0)&lt;8,0))))</f>
        <v>5</v>
      </c>
      <c r="AI113" s="12">
        <f ca="1">IF(VLOOKUP($C113,工时汇总!$B$2:$AH$2694,33,0)&gt;15,15,IF(VLOOKUP($C113,工时汇总!$B$2:$AH$2694,33,0)&gt;10,10,IF(VLOOKUP($C113,工时汇总!$B$2:$AH$2694,33,0)&gt;=8,5,IF(VLOOKUP($C113,工时汇总!$B$2:$AH$2694,33,0)&lt;8,0))))</f>
        <v>0</v>
      </c>
    </row>
    <row r="114" customHeight="1" spans="1:35">
      <c r="A114" s="35" t="s">
        <v>597</v>
      </c>
      <c r="B114" s="15" t="s">
        <v>616</v>
      </c>
      <c r="C114" s="25" t="s">
        <v>291</v>
      </c>
      <c r="D114" s="43">
        <f ca="1" t="shared" si="20"/>
        <v>260</v>
      </c>
      <c r="E114" s="12">
        <f ca="1">IF(VLOOKUP($C114,工时汇总!$B$2:$AH$2694,3,0)&gt;15,15,IF(VLOOKUP($C114,工时汇总!$B$2:$AH$2694,3,0)&gt;10,10,IF(VLOOKUP($C114,工时汇总!$B$2:$AH$2694,3,0)&gt;=8,5,IF(VLOOKUP($C114,工时汇总!$B$2:$AH$2694,3,0)&lt;8,0))))</f>
        <v>10</v>
      </c>
      <c r="F114" s="12">
        <f ca="1">IF(VLOOKUP($C114,工时汇总!$B$2:$AH$2694,4,0)&gt;15,15,IF(VLOOKUP($C114,工时汇总!$B$2:$AH$2694,4,0)&gt;10,10,IF(VLOOKUP($C114,工时汇总!$B$2:$AH$2694,4,0)&gt;=8,5,IF(VLOOKUP($C114,工时汇总!$B$2:$AH$2694,4,0)&lt;8,0))))</f>
        <v>10</v>
      </c>
      <c r="G114" s="12">
        <f ca="1">IF(VLOOKUP($C114,工时汇总!$B$2:$AH$2694,5,0)&gt;15,15,IF(VLOOKUP($C114,工时汇总!$B$2:$AH$2694,5,0)&gt;10,10,IF(VLOOKUP($C114,工时汇总!$B$2:$AH$2694,5,0)&gt;=8,5,IF(VLOOKUP($C114,工时汇总!$B$2:$AH$2694,5,0)&lt;8,0))))</f>
        <v>10</v>
      </c>
      <c r="H114" s="12">
        <f ca="1">IF(VLOOKUP($C114,工时汇总!$B$2:$AH$2694,6,0)&gt;15,15,IF(VLOOKUP($C114,工时汇总!$B$2:$AH$2694,6,0)&gt;10,10,IF(VLOOKUP($C114,工时汇总!$B$2:$AH$2694,6,0)&gt;=8,5,IF(VLOOKUP($C114,工时汇总!$B$2:$AH$2694,6,0)&lt;8,0))))</f>
        <v>10</v>
      </c>
      <c r="I114" s="12">
        <f ca="1">IF(VLOOKUP($C114,工时汇总!$B$2:$AH$2694,7,0)&gt;15,15,IF(VLOOKUP($C114,工时汇总!$B$2:$AH$2694,7,0)&gt;10,10,IF(VLOOKUP($C114,工时汇总!$B$2:$AH$2694,7,0)&gt;=8,5,IF(VLOOKUP($C114,工时汇总!$B$2:$AH$2694,7,0)&lt;8,0))))</f>
        <v>10</v>
      </c>
      <c r="J114" s="12">
        <f ca="1">IF(VLOOKUP($C114,工时汇总!$B$2:$AH$2694,8,0)&gt;15,15,IF(VLOOKUP($C114,工时汇总!$B$2:$AH$2694,8,0)&gt;10,10,IF(VLOOKUP($C114,工时汇总!$B$2:$AH$2694,8,0)&gt;=8,5,IF(VLOOKUP($C114,工时汇总!$B$2:$AH$2694,8,0)&lt;8,0))))</f>
        <v>10</v>
      </c>
      <c r="K114" s="12">
        <f ca="1">IF(VLOOKUP($C114,工时汇总!$B$2:$AH$2694,9,0)&gt;15,15,IF(VLOOKUP($C114,工时汇总!$B$2:$AH$2694,9,0)&gt;10,10,IF(VLOOKUP($C114,工时汇总!$B$2:$AH$2694,9,0)&gt;=8,5,IF(VLOOKUP($C114,工时汇总!$B$2:$AH$2694,9,0)&lt;8,0))))</f>
        <v>10</v>
      </c>
      <c r="L114" s="12">
        <f ca="1">IF(VLOOKUP($C114,工时汇总!$B$2:$AH$2694,10,0)&gt;15,15,IF(VLOOKUP($C114,工时汇总!$B$2:$AH$2694,10,0)&gt;10,10,IF(VLOOKUP($C114,工时汇总!$B$2:$AH$2694,10,0)&gt;=8,5,IF(VLOOKUP($C114,工时汇总!$B$2:$AH$2694,10,0)&lt;8,0))))</f>
        <v>10</v>
      </c>
      <c r="M114" s="12">
        <f ca="1">IF(VLOOKUP($C114,工时汇总!$B$2:$AH$2694,11,0)&gt;15,15,IF(VLOOKUP($C114,工时汇总!$B$2:$AH$2694,11,0)&gt;10,10,IF(VLOOKUP($C114,工时汇总!$B$2:$AH$2694,11,0)&gt;=8,5,IF(VLOOKUP($C114,工时汇总!$B$2:$AH$2694,11,0)&lt;8,0))))</f>
        <v>10</v>
      </c>
      <c r="N114" s="12">
        <f ca="1">IF(VLOOKUP($C114,工时汇总!$B$2:$AH$2694,12,0)&gt;15,15,IF(VLOOKUP($C114,工时汇总!$B$2:$AH$2694,12,0)&gt;10,10,IF(VLOOKUP($C114,工时汇总!$B$2:$AH$2694,12,0)&gt;=8,5,IF(VLOOKUP($C114,工时汇总!$B$2:$AH$2694,12,0)&lt;8,0))))</f>
        <v>10</v>
      </c>
      <c r="O114" s="12">
        <f ca="1">IF(VLOOKUP($C114,工时汇总!$B$2:$AH$2694,13,0)&gt;15,15,IF(VLOOKUP($C114,工时汇总!$B$2:$AH$2694,13,0)&gt;10,10,IF(VLOOKUP($C114,工时汇总!$B$2:$AH$2694,13,0)&gt;=8,5,IF(VLOOKUP($C114,工时汇总!$B$2:$AH$2694,13,0)&lt;8,0))))</f>
        <v>10</v>
      </c>
      <c r="P114" s="12">
        <f ca="1">IF(VLOOKUP($C114,工时汇总!$B$2:$AH$2694,14,0)&gt;15,15,IF(VLOOKUP($C114,工时汇总!$B$2:$AH$2694,14,0)&gt;10,10,IF(VLOOKUP($C114,工时汇总!$B$2:$AH$2694,14,0)&gt;=8,5,IF(VLOOKUP($C114,工时汇总!$B$2:$AH$2694,14,0)&lt;8,0))))</f>
        <v>0</v>
      </c>
      <c r="Q114" s="12">
        <f ca="1">IF(VLOOKUP($C114,工时汇总!$B$2:$AH$2694,15,0)&gt;15,15,IF(VLOOKUP($C114,工时汇总!$B$2:$AH$2694,15,0)&gt;10,10,IF(VLOOKUP($C114,工时汇总!$B$2:$AH$2694,15,0)&gt;=8,5,IF(VLOOKUP($C114,工时汇总!$B$2:$AH$2694,15,0)&lt;8,0))))</f>
        <v>10</v>
      </c>
      <c r="R114" s="12">
        <f ca="1">IF(VLOOKUP($C114,工时汇总!$B$2:$AH$2694,16,0)&gt;15,15,IF(VLOOKUP($C114,工时汇总!$B$2:$AH$2694,16,0)&gt;10,10,IF(VLOOKUP($C114,工时汇总!$B$2:$AH$2694,16,0)&gt;=8,5,IF(VLOOKUP($C114,工时汇总!$B$2:$AH$2694,16,0)&lt;8,0))))</f>
        <v>10</v>
      </c>
      <c r="S114" s="12">
        <f ca="1">IF(VLOOKUP($C114,工时汇总!$B$2:$AH$2694,17,0)&gt;15,15,IF(VLOOKUP($C114,工时汇总!$B$2:$AH$2694,17,0)&gt;10,10,IF(VLOOKUP($C114,工时汇总!$B$2:$AH$2694,17,0)&gt;=8,5,IF(VLOOKUP($C114,工时汇总!$B$2:$AH$2694,17,0)&lt;8,0))))</f>
        <v>10</v>
      </c>
      <c r="T114" s="12">
        <f ca="1">IF(VLOOKUP($C114,工时汇总!$B$2:$AH$2694,18,0)&gt;15,15,IF(VLOOKUP($C114,工时汇总!$B$2:$AH$2694,18,0)&gt;10,10,IF(VLOOKUP($C114,工时汇总!$B$2:$AH$2694,18,0)&gt;=8,5,IF(VLOOKUP($C114,工时汇总!$B$2:$AH$2694,18,0)&lt;8,0))))</f>
        <v>10</v>
      </c>
      <c r="U114" s="12">
        <f ca="1">IF(VLOOKUP($C114,工时汇总!$B$2:$AH$2694,19,0)&gt;15,15,IF(VLOOKUP($C114,工时汇总!$B$2:$AH$2694,19,0)&gt;10,10,IF(VLOOKUP($C114,工时汇总!$B$2:$AH$2694,19,0)&gt;=8,5,IF(VLOOKUP($C114,工时汇总!$B$2:$AH$2694,19,0)&lt;8,0))))</f>
        <v>10</v>
      </c>
      <c r="V114" s="12">
        <f ca="1">IF(VLOOKUP($C114,工时汇总!$B$2:$AH$2694,20,0)&gt;15,15,IF(VLOOKUP($C114,工时汇总!$B$2:$AH$2694,20,0)&gt;10,10,IF(VLOOKUP($C114,工时汇总!$B$2:$AH$2694,20,0)&gt;=8,5,IF(VLOOKUP($C114,工时汇总!$B$2:$AH$2694,20,0)&lt;8,0))))</f>
        <v>10</v>
      </c>
      <c r="W114" s="12">
        <f ca="1">IF(VLOOKUP($C114,工时汇总!$B$2:$AH$2694,21,0)&gt;15,15,IF(VLOOKUP($C114,工时汇总!$B$2:$AH$2694,21,0)&gt;10,10,IF(VLOOKUP($C114,工时汇总!$B$2:$AH$2694,21,0)&gt;=8,5,IF(VLOOKUP($C114,工时汇总!$B$2:$AH$2694,21,0)&lt;8,0))))</f>
        <v>0</v>
      </c>
      <c r="X114" s="12">
        <f ca="1">IF(VLOOKUP($C114,工时汇总!$B$2:$AH$2694,22,0)&gt;15,15,IF(VLOOKUP($C114,工时汇总!$B$2:$AH$2694,22,0)&gt;10,10,IF(VLOOKUP($C114,工时汇总!$B$2:$AH$2694,22,0)&gt;=8,5,IF(VLOOKUP($C114,工时汇总!$B$2:$AH$2694,22,0)&lt;8,0))))</f>
        <v>10</v>
      </c>
      <c r="Y114" s="12">
        <f ca="1">IF(VLOOKUP($C114,工时汇总!$B$2:$AH$2694,23,0)&gt;15,15,IF(VLOOKUP($C114,工时汇总!$B$2:$AH$2694,23,0)&gt;10,10,IF(VLOOKUP($C114,工时汇总!$B$2:$AH$2694,23,0)&gt;=8,5,IF(VLOOKUP($C114,工时汇总!$B$2:$AH$2694,23,0)&lt;8,0))))</f>
        <v>10</v>
      </c>
      <c r="Z114" s="12">
        <f ca="1">IF(VLOOKUP($C114,工时汇总!$B$2:$AH$2694,24,0)&gt;15,15,IF(VLOOKUP($C114,工时汇总!$B$2:$AH$2694,24,0)&gt;10,10,IF(VLOOKUP($C114,工时汇总!$B$2:$AH$2694,24,0)&gt;=8,5,IF(VLOOKUP($C114,工时汇总!$B$2:$AH$2694,24,0)&lt;8,0))))</f>
        <v>10</v>
      </c>
      <c r="AA114" s="12">
        <f ca="1">IF(VLOOKUP($C114,工时汇总!$B$2:$AH$2694,25,0)&gt;15,15,IF(VLOOKUP($C114,工时汇总!$B$2:$AH$2694,25,0)&gt;10,10,IF(VLOOKUP($C114,工时汇总!$B$2:$AH$2694,25,0)&gt;=8,5,IF(VLOOKUP($C114,工时汇总!$B$2:$AH$2694,25,0)&lt;8,0))))</f>
        <v>10</v>
      </c>
      <c r="AB114" s="12">
        <f ca="1">IF(VLOOKUP($C114,工时汇总!$B$2:$AH$2694,26,0)&gt;15,15,IF(VLOOKUP($C114,工时汇总!$B$2:$AH$2694,26,0)&gt;10,10,IF(VLOOKUP($C114,工时汇总!$B$2:$AH$2694,26,0)&gt;=8,5,IF(VLOOKUP($C114,工时汇总!$B$2:$AH$2694,26,0)&lt;8,0))))</f>
        <v>10</v>
      </c>
      <c r="AC114" s="12">
        <f ca="1">IF(VLOOKUP($C114,工时汇总!$B$2:$AH$2694,27,0)&gt;15,15,IF(VLOOKUP($C114,工时汇总!$B$2:$AH$2694,27,0)&gt;10,10,IF(VLOOKUP($C114,工时汇总!$B$2:$AH$2694,27,0)&gt;=8,5,IF(VLOOKUP($C114,工时汇总!$B$2:$AH$2694,27,0)&lt;8,0))))</f>
        <v>10</v>
      </c>
      <c r="AD114" s="12">
        <f ca="1">IF(VLOOKUP($C114,工时汇总!$B$2:$AH$2694,28,0)&gt;15,15,IF(VLOOKUP($C114,工时汇总!$B$2:$AH$2694,28,0)&gt;10,10,IF(VLOOKUP($C114,工时汇总!$B$2:$AH$2694,28,0)&gt;=8,5,IF(VLOOKUP($C114,工时汇总!$B$2:$AH$2694,28,0)&lt;8,0))))</f>
        <v>0</v>
      </c>
      <c r="AE114" s="12">
        <f ca="1">IF(VLOOKUP($C114,工时汇总!$B$2:$AH$2694,29,0)&gt;15,15,IF(VLOOKUP($C114,工时汇总!$B$2:$AH$2694,29,0)&gt;10,10,IF(VLOOKUP($C114,工时汇总!$B$2:$AH$2694,29,0)&gt;=8,5,IF(VLOOKUP($C114,工时汇总!$B$2:$AH$2694,29,0)&lt;8,0))))</f>
        <v>5</v>
      </c>
      <c r="AF114" s="12">
        <f ca="1">IF(VLOOKUP($C114,工时汇总!$B$2:$AH$2694,30,0)&gt;15,15,IF(VLOOKUP($C114,工时汇总!$B$2:$AH$2694,30,0)&gt;10,10,IF(VLOOKUP($C114,工时汇总!$B$2:$AH$2694,30,0)&gt;=8,5,IF(VLOOKUP($C114,工时汇总!$B$2:$AH$2694,30,0)&lt;8,0))))</f>
        <v>5</v>
      </c>
      <c r="AG114" s="12">
        <f ca="1">IF(VLOOKUP($C114,工时汇总!$B$2:$AH$2694,31,0)&gt;15,15,IF(VLOOKUP($C114,工时汇总!$B$2:$AH$2694,31,0)&gt;10,10,IF(VLOOKUP($C114,工时汇总!$B$2:$AH$2694,31,0)&gt;=8,5,IF(VLOOKUP($C114,工时汇总!$B$2:$AH$2694,31,0)&lt;8,0))))</f>
        <v>10</v>
      </c>
      <c r="AH114" s="12">
        <f ca="1">IF(VLOOKUP($C114,工时汇总!$B$2:$AH$2694,32,0)&gt;15,15,IF(VLOOKUP($C114,工时汇总!$B$2:$AH$2694,32,0)&gt;10,10,IF(VLOOKUP($C114,工时汇总!$B$2:$AH$2694,32,0)&gt;=8,5,IF(VLOOKUP($C114,工时汇总!$B$2:$AH$2694,32,0)&lt;8,0))))</f>
        <v>10</v>
      </c>
      <c r="AI114" s="12">
        <f ca="1">IF(VLOOKUP($C114,工时汇总!$B$2:$AH$2694,33,0)&gt;15,15,IF(VLOOKUP($C114,工时汇总!$B$2:$AH$2694,33,0)&gt;10,10,IF(VLOOKUP($C114,工时汇总!$B$2:$AH$2694,33,0)&gt;=8,5,IF(VLOOKUP($C114,工时汇总!$B$2:$AH$2694,33,0)&lt;8,0))))</f>
        <v>0</v>
      </c>
    </row>
    <row r="115" customHeight="1" spans="1:35">
      <c r="A115" s="35" t="s">
        <v>597</v>
      </c>
      <c r="B115" s="15" t="s">
        <v>617</v>
      </c>
      <c r="C115" s="25" t="s">
        <v>618</v>
      </c>
      <c r="D115" s="43">
        <f ca="1" t="shared" si="20"/>
        <v>270</v>
      </c>
      <c r="E115" s="12">
        <f ca="1">IF(VLOOKUP($C115,工时汇总!$B$2:$AH$2694,3,0)&gt;15,15,IF(VLOOKUP($C115,工时汇总!$B$2:$AH$2694,3,0)&gt;10,10,IF(VLOOKUP($C115,工时汇总!$B$2:$AH$2694,3,0)&gt;=8,5,IF(VLOOKUP($C115,工时汇总!$B$2:$AH$2694,3,0)&lt;8,0))))</f>
        <v>10</v>
      </c>
      <c r="F115" s="12">
        <f ca="1">IF(VLOOKUP($C115,工时汇总!$B$2:$AH$2694,4,0)&gt;15,15,IF(VLOOKUP($C115,工时汇总!$B$2:$AH$2694,4,0)&gt;10,10,IF(VLOOKUP($C115,工时汇总!$B$2:$AH$2694,4,0)&gt;=8,5,IF(VLOOKUP($C115,工时汇总!$B$2:$AH$2694,4,0)&lt;8,0))))</f>
        <v>10</v>
      </c>
      <c r="G115" s="12">
        <f ca="1">IF(VLOOKUP($C115,工时汇总!$B$2:$AH$2694,5,0)&gt;15,15,IF(VLOOKUP($C115,工时汇总!$B$2:$AH$2694,5,0)&gt;10,10,IF(VLOOKUP($C115,工时汇总!$B$2:$AH$2694,5,0)&gt;=8,5,IF(VLOOKUP($C115,工时汇总!$B$2:$AH$2694,5,0)&lt;8,0))))</f>
        <v>10</v>
      </c>
      <c r="H115" s="12">
        <f ca="1">IF(VLOOKUP($C115,工时汇总!$B$2:$AH$2694,6,0)&gt;15,15,IF(VLOOKUP($C115,工时汇总!$B$2:$AH$2694,6,0)&gt;10,10,IF(VLOOKUP($C115,工时汇总!$B$2:$AH$2694,6,0)&gt;=8,5,IF(VLOOKUP($C115,工时汇总!$B$2:$AH$2694,6,0)&lt;8,0))))</f>
        <v>10</v>
      </c>
      <c r="I115" s="12">
        <f ca="1">IF(VLOOKUP($C115,工时汇总!$B$2:$AH$2694,7,0)&gt;15,15,IF(VLOOKUP($C115,工时汇总!$B$2:$AH$2694,7,0)&gt;10,10,IF(VLOOKUP($C115,工时汇总!$B$2:$AH$2694,7,0)&gt;=8,5,IF(VLOOKUP($C115,工时汇总!$B$2:$AH$2694,7,0)&lt;8,0))))</f>
        <v>5</v>
      </c>
      <c r="J115" s="12">
        <f ca="1">IF(VLOOKUP($C115,工时汇总!$B$2:$AH$2694,8,0)&gt;15,15,IF(VLOOKUP($C115,工时汇总!$B$2:$AH$2694,8,0)&gt;10,10,IF(VLOOKUP($C115,工时汇总!$B$2:$AH$2694,8,0)&gt;=8,5,IF(VLOOKUP($C115,工时汇总!$B$2:$AH$2694,8,0)&lt;8,0))))</f>
        <v>10</v>
      </c>
      <c r="K115" s="12">
        <f ca="1">IF(VLOOKUP($C115,工时汇总!$B$2:$AH$2694,9,0)&gt;15,15,IF(VLOOKUP($C115,工时汇总!$B$2:$AH$2694,9,0)&gt;10,10,IF(VLOOKUP($C115,工时汇总!$B$2:$AH$2694,9,0)&gt;=8,5,IF(VLOOKUP($C115,工时汇总!$B$2:$AH$2694,9,0)&lt;8,0))))</f>
        <v>10</v>
      </c>
      <c r="L115" s="12">
        <f ca="1">IF(VLOOKUP($C115,工时汇总!$B$2:$AH$2694,10,0)&gt;15,15,IF(VLOOKUP($C115,工时汇总!$B$2:$AH$2694,10,0)&gt;10,10,IF(VLOOKUP($C115,工时汇总!$B$2:$AH$2694,10,0)&gt;=8,5,IF(VLOOKUP($C115,工时汇总!$B$2:$AH$2694,10,0)&lt;8,0))))</f>
        <v>5</v>
      </c>
      <c r="M115" s="12">
        <f ca="1">IF(VLOOKUP($C115,工时汇总!$B$2:$AH$2694,11,0)&gt;15,15,IF(VLOOKUP($C115,工时汇总!$B$2:$AH$2694,11,0)&gt;10,10,IF(VLOOKUP($C115,工时汇总!$B$2:$AH$2694,11,0)&gt;=8,5,IF(VLOOKUP($C115,工时汇总!$B$2:$AH$2694,11,0)&lt;8,0))))</f>
        <v>5</v>
      </c>
      <c r="N115" s="12">
        <f ca="1">IF(VLOOKUP($C115,工时汇总!$B$2:$AH$2694,12,0)&gt;15,15,IF(VLOOKUP($C115,工时汇总!$B$2:$AH$2694,12,0)&gt;10,10,IF(VLOOKUP($C115,工时汇总!$B$2:$AH$2694,12,0)&gt;=8,5,IF(VLOOKUP($C115,工时汇总!$B$2:$AH$2694,12,0)&lt;8,0))))</f>
        <v>10</v>
      </c>
      <c r="O115" s="12">
        <f ca="1">IF(VLOOKUP($C115,工时汇总!$B$2:$AH$2694,13,0)&gt;15,15,IF(VLOOKUP($C115,工时汇总!$B$2:$AH$2694,13,0)&gt;10,10,IF(VLOOKUP($C115,工时汇总!$B$2:$AH$2694,13,0)&gt;=8,5,IF(VLOOKUP($C115,工时汇总!$B$2:$AH$2694,13,0)&lt;8,0))))</f>
        <v>10</v>
      </c>
      <c r="P115" s="12">
        <f ca="1">IF(VLOOKUP($C115,工时汇总!$B$2:$AH$2694,14,0)&gt;15,15,IF(VLOOKUP($C115,工时汇总!$B$2:$AH$2694,14,0)&gt;10,10,IF(VLOOKUP($C115,工时汇总!$B$2:$AH$2694,14,0)&gt;=8,5,IF(VLOOKUP($C115,工时汇总!$B$2:$AH$2694,14,0)&lt;8,0))))</f>
        <v>5</v>
      </c>
      <c r="Q115" s="12">
        <f ca="1">IF(VLOOKUP($C115,工时汇总!$B$2:$AH$2694,15,0)&gt;15,15,IF(VLOOKUP($C115,工时汇总!$B$2:$AH$2694,15,0)&gt;10,10,IF(VLOOKUP($C115,工时汇总!$B$2:$AH$2694,15,0)&gt;=8,5,IF(VLOOKUP($C115,工时汇总!$B$2:$AH$2694,15,0)&lt;8,0))))</f>
        <v>10</v>
      </c>
      <c r="R115" s="12">
        <f ca="1">IF(VLOOKUP($C115,工时汇总!$B$2:$AH$2694,16,0)&gt;15,15,IF(VLOOKUP($C115,工时汇总!$B$2:$AH$2694,16,0)&gt;10,10,IF(VLOOKUP($C115,工时汇总!$B$2:$AH$2694,16,0)&gt;=8,5,IF(VLOOKUP($C115,工时汇总!$B$2:$AH$2694,16,0)&lt;8,0))))</f>
        <v>10</v>
      </c>
      <c r="S115" s="12">
        <f ca="1">IF(VLOOKUP($C115,工时汇总!$B$2:$AH$2694,17,0)&gt;15,15,IF(VLOOKUP($C115,工时汇总!$B$2:$AH$2694,17,0)&gt;10,10,IF(VLOOKUP($C115,工时汇总!$B$2:$AH$2694,17,0)&gt;=8,5,IF(VLOOKUP($C115,工时汇总!$B$2:$AH$2694,17,0)&lt;8,0))))</f>
        <v>10</v>
      </c>
      <c r="T115" s="12">
        <f ca="1">IF(VLOOKUP($C115,工时汇总!$B$2:$AH$2694,18,0)&gt;15,15,IF(VLOOKUP($C115,工时汇总!$B$2:$AH$2694,18,0)&gt;10,10,IF(VLOOKUP($C115,工时汇总!$B$2:$AH$2694,18,0)&gt;=8,5,IF(VLOOKUP($C115,工时汇总!$B$2:$AH$2694,18,0)&lt;8,0))))</f>
        <v>10</v>
      </c>
      <c r="U115" s="12">
        <f ca="1">IF(VLOOKUP($C115,工时汇总!$B$2:$AH$2694,19,0)&gt;15,15,IF(VLOOKUP($C115,工时汇总!$B$2:$AH$2694,19,0)&gt;10,10,IF(VLOOKUP($C115,工时汇总!$B$2:$AH$2694,19,0)&gt;=8,5,IF(VLOOKUP($C115,工时汇总!$B$2:$AH$2694,19,0)&lt;8,0))))</f>
        <v>10</v>
      </c>
      <c r="V115" s="12">
        <f ca="1">IF(VLOOKUP($C115,工时汇总!$B$2:$AH$2694,20,0)&gt;15,15,IF(VLOOKUP($C115,工时汇总!$B$2:$AH$2694,20,0)&gt;10,10,IF(VLOOKUP($C115,工时汇总!$B$2:$AH$2694,20,0)&gt;=8,5,IF(VLOOKUP($C115,工时汇总!$B$2:$AH$2694,20,0)&lt;8,0))))</f>
        <v>10</v>
      </c>
      <c r="W115" s="12">
        <f ca="1">IF(VLOOKUP($C115,工时汇总!$B$2:$AH$2694,21,0)&gt;15,15,IF(VLOOKUP($C115,工时汇总!$B$2:$AH$2694,21,0)&gt;10,10,IF(VLOOKUP($C115,工时汇总!$B$2:$AH$2694,21,0)&gt;=8,5,IF(VLOOKUP($C115,工时汇总!$B$2:$AH$2694,21,0)&lt;8,0))))</f>
        <v>5</v>
      </c>
      <c r="X115" s="12">
        <f ca="1">IF(VLOOKUP($C115,工时汇总!$B$2:$AH$2694,22,0)&gt;15,15,IF(VLOOKUP($C115,工时汇总!$B$2:$AH$2694,22,0)&gt;10,10,IF(VLOOKUP($C115,工时汇总!$B$2:$AH$2694,22,0)&gt;=8,5,IF(VLOOKUP($C115,工时汇总!$B$2:$AH$2694,22,0)&lt;8,0))))</f>
        <v>10</v>
      </c>
      <c r="Y115" s="12">
        <f ca="1">IF(VLOOKUP($C115,工时汇总!$B$2:$AH$2694,23,0)&gt;15,15,IF(VLOOKUP($C115,工时汇总!$B$2:$AH$2694,23,0)&gt;10,10,IF(VLOOKUP($C115,工时汇总!$B$2:$AH$2694,23,0)&gt;=8,5,IF(VLOOKUP($C115,工时汇总!$B$2:$AH$2694,23,0)&lt;8,0))))</f>
        <v>10</v>
      </c>
      <c r="Z115" s="12">
        <f ca="1">IF(VLOOKUP($C115,工时汇总!$B$2:$AH$2694,24,0)&gt;15,15,IF(VLOOKUP($C115,工时汇总!$B$2:$AH$2694,24,0)&gt;10,10,IF(VLOOKUP($C115,工时汇总!$B$2:$AH$2694,24,0)&gt;=8,5,IF(VLOOKUP($C115,工时汇总!$B$2:$AH$2694,24,0)&lt;8,0))))</f>
        <v>10</v>
      </c>
      <c r="AA115" s="12">
        <f ca="1">IF(VLOOKUP($C115,工时汇总!$B$2:$AH$2694,25,0)&gt;15,15,IF(VLOOKUP($C115,工时汇总!$B$2:$AH$2694,25,0)&gt;10,10,IF(VLOOKUP($C115,工时汇总!$B$2:$AH$2694,25,0)&gt;=8,5,IF(VLOOKUP($C115,工时汇总!$B$2:$AH$2694,25,0)&lt;8,0))))</f>
        <v>10</v>
      </c>
      <c r="AB115" s="12">
        <f ca="1">IF(VLOOKUP($C115,工时汇总!$B$2:$AH$2694,26,0)&gt;15,15,IF(VLOOKUP($C115,工时汇总!$B$2:$AH$2694,26,0)&gt;10,10,IF(VLOOKUP($C115,工时汇总!$B$2:$AH$2694,26,0)&gt;=8,5,IF(VLOOKUP($C115,工时汇总!$B$2:$AH$2694,26,0)&lt;8,0))))</f>
        <v>10</v>
      </c>
      <c r="AC115" s="12">
        <f ca="1">IF(VLOOKUP($C115,工时汇总!$B$2:$AH$2694,27,0)&gt;15,15,IF(VLOOKUP($C115,工时汇总!$B$2:$AH$2694,27,0)&gt;10,10,IF(VLOOKUP($C115,工时汇总!$B$2:$AH$2694,27,0)&gt;=8,5,IF(VLOOKUP($C115,工时汇总!$B$2:$AH$2694,27,0)&lt;8,0))))</f>
        <v>10</v>
      </c>
      <c r="AD115" s="12">
        <f ca="1">IF(VLOOKUP($C115,工时汇总!$B$2:$AH$2694,28,0)&gt;15,15,IF(VLOOKUP($C115,工时汇总!$B$2:$AH$2694,28,0)&gt;10,10,IF(VLOOKUP($C115,工时汇总!$B$2:$AH$2694,28,0)&gt;=8,5,IF(VLOOKUP($C115,工时汇总!$B$2:$AH$2694,28,0)&lt;8,0))))</f>
        <v>5</v>
      </c>
      <c r="AE115" s="12">
        <f ca="1">IF(VLOOKUP($C115,工时汇总!$B$2:$AH$2694,29,0)&gt;15,15,IF(VLOOKUP($C115,工时汇总!$B$2:$AH$2694,29,0)&gt;10,10,IF(VLOOKUP($C115,工时汇总!$B$2:$AH$2694,29,0)&gt;=8,5,IF(VLOOKUP($C115,工时汇总!$B$2:$AH$2694,29,0)&lt;8,0))))</f>
        <v>10</v>
      </c>
      <c r="AF115" s="12">
        <f ca="1">IF(VLOOKUP($C115,工时汇总!$B$2:$AH$2694,30,0)&gt;15,15,IF(VLOOKUP($C115,工时汇总!$B$2:$AH$2694,30,0)&gt;10,10,IF(VLOOKUP($C115,工时汇总!$B$2:$AH$2694,30,0)&gt;=8,5,IF(VLOOKUP($C115,工时汇总!$B$2:$AH$2694,30,0)&lt;8,0))))</f>
        <v>10</v>
      </c>
      <c r="AG115" s="12">
        <f ca="1">IF(VLOOKUP($C115,工时汇总!$B$2:$AH$2694,31,0)&gt;15,15,IF(VLOOKUP($C115,工时汇总!$B$2:$AH$2694,31,0)&gt;10,10,IF(VLOOKUP($C115,工时汇总!$B$2:$AH$2694,31,0)&gt;=8,5,IF(VLOOKUP($C115,工时汇总!$B$2:$AH$2694,31,0)&lt;8,0))))</f>
        <v>10</v>
      </c>
      <c r="AH115" s="12">
        <f ca="1">IF(VLOOKUP($C115,工时汇总!$B$2:$AH$2694,32,0)&gt;15,15,IF(VLOOKUP($C115,工时汇总!$B$2:$AH$2694,32,0)&gt;10,10,IF(VLOOKUP($C115,工时汇总!$B$2:$AH$2694,32,0)&gt;=8,5,IF(VLOOKUP($C115,工时汇总!$B$2:$AH$2694,32,0)&lt;8,0))))</f>
        <v>10</v>
      </c>
      <c r="AI115" s="12">
        <f ca="1">IF(VLOOKUP($C115,工时汇总!$B$2:$AH$2694,33,0)&gt;15,15,IF(VLOOKUP($C115,工时汇总!$B$2:$AH$2694,33,0)&gt;10,10,IF(VLOOKUP($C115,工时汇总!$B$2:$AH$2694,33,0)&gt;=8,5,IF(VLOOKUP($C115,工时汇总!$B$2:$AH$2694,33,0)&lt;8,0))))</f>
        <v>0</v>
      </c>
    </row>
    <row r="116" customHeight="1" spans="1:35">
      <c r="A116" s="35" t="s">
        <v>597</v>
      </c>
      <c r="B116" s="15" t="s">
        <v>619</v>
      </c>
      <c r="C116" s="25" t="s">
        <v>294</v>
      </c>
      <c r="D116" s="43">
        <f ca="1" t="shared" si="20"/>
        <v>140</v>
      </c>
      <c r="E116" s="12">
        <f ca="1">IF(VLOOKUP($C116,工时汇总!$B$2:$AH$2694,3,0)&gt;15,15,IF(VLOOKUP($C116,工时汇总!$B$2:$AH$2694,3,0)&gt;10,10,IF(VLOOKUP($C116,工时汇总!$B$2:$AH$2694,3,0)&gt;=8,5,IF(VLOOKUP($C116,工时汇总!$B$2:$AH$2694,3,0)&lt;8,0))))</f>
        <v>10</v>
      </c>
      <c r="F116" s="12">
        <f ca="1">IF(VLOOKUP($C116,工时汇总!$B$2:$AH$2694,4,0)&gt;15,15,IF(VLOOKUP($C116,工时汇总!$B$2:$AH$2694,4,0)&gt;10,10,IF(VLOOKUP($C116,工时汇总!$B$2:$AH$2694,4,0)&gt;=8,5,IF(VLOOKUP($C116,工时汇总!$B$2:$AH$2694,4,0)&lt;8,0))))</f>
        <v>10</v>
      </c>
      <c r="G116" s="12">
        <f ca="1">IF(VLOOKUP($C116,工时汇总!$B$2:$AH$2694,5,0)&gt;15,15,IF(VLOOKUP($C116,工时汇总!$B$2:$AH$2694,5,0)&gt;10,10,IF(VLOOKUP($C116,工时汇总!$B$2:$AH$2694,5,0)&gt;=8,5,IF(VLOOKUP($C116,工时汇总!$B$2:$AH$2694,5,0)&lt;8,0))))</f>
        <v>10</v>
      </c>
      <c r="H116" s="12">
        <f ca="1">IF(VLOOKUP($C116,工时汇总!$B$2:$AH$2694,6,0)&gt;15,15,IF(VLOOKUP($C116,工时汇总!$B$2:$AH$2694,6,0)&gt;10,10,IF(VLOOKUP($C116,工时汇总!$B$2:$AH$2694,6,0)&gt;=8,5,IF(VLOOKUP($C116,工时汇总!$B$2:$AH$2694,6,0)&lt;8,0))))</f>
        <v>5</v>
      </c>
      <c r="I116" s="12">
        <f ca="1">IF(VLOOKUP($C116,工时汇总!$B$2:$AH$2694,7,0)&gt;15,15,IF(VLOOKUP($C116,工时汇总!$B$2:$AH$2694,7,0)&gt;10,10,IF(VLOOKUP($C116,工时汇总!$B$2:$AH$2694,7,0)&gt;=8,5,IF(VLOOKUP($C116,工时汇总!$B$2:$AH$2694,7,0)&lt;8,0))))</f>
        <v>0</v>
      </c>
      <c r="J116" s="12">
        <f ca="1">IF(VLOOKUP($C116,工时汇总!$B$2:$AH$2694,8,0)&gt;15,15,IF(VLOOKUP($C116,工时汇总!$B$2:$AH$2694,8,0)&gt;10,10,IF(VLOOKUP($C116,工时汇总!$B$2:$AH$2694,8,0)&gt;=8,5,IF(VLOOKUP($C116,工时汇总!$B$2:$AH$2694,8,0)&lt;8,0))))</f>
        <v>5</v>
      </c>
      <c r="K116" s="12">
        <f ca="1">IF(VLOOKUP($C116,工时汇总!$B$2:$AH$2694,9,0)&gt;15,15,IF(VLOOKUP($C116,工时汇总!$B$2:$AH$2694,9,0)&gt;10,10,IF(VLOOKUP($C116,工时汇总!$B$2:$AH$2694,9,0)&gt;=8,5,IF(VLOOKUP($C116,工时汇总!$B$2:$AH$2694,9,0)&lt;8,0))))</f>
        <v>0</v>
      </c>
      <c r="L116" s="12">
        <f ca="1">IF(VLOOKUP($C116,工时汇总!$B$2:$AH$2694,10,0)&gt;15,15,IF(VLOOKUP($C116,工时汇总!$B$2:$AH$2694,10,0)&gt;10,10,IF(VLOOKUP($C116,工时汇总!$B$2:$AH$2694,10,0)&gt;=8,5,IF(VLOOKUP($C116,工时汇总!$B$2:$AH$2694,10,0)&lt;8,0))))</f>
        <v>0</v>
      </c>
      <c r="M116" s="12">
        <f ca="1">IF(VLOOKUP($C116,工时汇总!$B$2:$AH$2694,11,0)&gt;15,15,IF(VLOOKUP($C116,工时汇总!$B$2:$AH$2694,11,0)&gt;10,10,IF(VLOOKUP($C116,工时汇总!$B$2:$AH$2694,11,0)&gt;=8,5,IF(VLOOKUP($C116,工时汇总!$B$2:$AH$2694,11,0)&lt;8,0))))</f>
        <v>0</v>
      </c>
      <c r="N116" s="12">
        <f ca="1">IF(VLOOKUP($C116,工时汇总!$B$2:$AH$2694,12,0)&gt;15,15,IF(VLOOKUP($C116,工时汇总!$B$2:$AH$2694,12,0)&gt;10,10,IF(VLOOKUP($C116,工时汇总!$B$2:$AH$2694,12,0)&gt;=8,5,IF(VLOOKUP($C116,工时汇总!$B$2:$AH$2694,12,0)&lt;8,0))))</f>
        <v>0</v>
      </c>
      <c r="O116" s="12">
        <f ca="1">IF(VLOOKUP($C116,工时汇总!$B$2:$AH$2694,13,0)&gt;15,15,IF(VLOOKUP($C116,工时汇总!$B$2:$AH$2694,13,0)&gt;10,10,IF(VLOOKUP($C116,工时汇总!$B$2:$AH$2694,13,0)&gt;=8,5,IF(VLOOKUP($C116,工时汇总!$B$2:$AH$2694,13,0)&lt;8,0))))</f>
        <v>10</v>
      </c>
      <c r="P116" s="12">
        <f ca="1">IF(VLOOKUP($C116,工时汇总!$B$2:$AH$2694,14,0)&gt;15,15,IF(VLOOKUP($C116,工时汇总!$B$2:$AH$2694,14,0)&gt;10,10,IF(VLOOKUP($C116,工时汇总!$B$2:$AH$2694,14,0)&gt;=8,5,IF(VLOOKUP($C116,工时汇总!$B$2:$AH$2694,14,0)&lt;8,0))))</f>
        <v>0</v>
      </c>
      <c r="Q116" s="12">
        <f ca="1">IF(VLOOKUP($C116,工时汇总!$B$2:$AH$2694,15,0)&gt;15,15,IF(VLOOKUP($C116,工时汇总!$B$2:$AH$2694,15,0)&gt;10,10,IF(VLOOKUP($C116,工时汇总!$B$2:$AH$2694,15,0)&gt;=8,5,IF(VLOOKUP($C116,工时汇总!$B$2:$AH$2694,15,0)&lt;8,0))))</f>
        <v>10</v>
      </c>
      <c r="R116" s="12">
        <f ca="1">IF(VLOOKUP($C116,工时汇总!$B$2:$AH$2694,16,0)&gt;15,15,IF(VLOOKUP($C116,工时汇总!$B$2:$AH$2694,16,0)&gt;10,10,IF(VLOOKUP($C116,工时汇总!$B$2:$AH$2694,16,0)&gt;=8,5,IF(VLOOKUP($C116,工时汇总!$B$2:$AH$2694,16,0)&lt;8,0))))</f>
        <v>0</v>
      </c>
      <c r="S116" s="12">
        <f ca="1">IF(VLOOKUP($C116,工时汇总!$B$2:$AH$2694,17,0)&gt;15,15,IF(VLOOKUP($C116,工时汇总!$B$2:$AH$2694,17,0)&gt;10,10,IF(VLOOKUP($C116,工时汇总!$B$2:$AH$2694,17,0)&gt;=8,5,IF(VLOOKUP($C116,工时汇总!$B$2:$AH$2694,17,0)&lt;8,0))))</f>
        <v>0</v>
      </c>
      <c r="T116" s="12">
        <f ca="1">IF(VLOOKUP($C116,工时汇总!$B$2:$AH$2694,18,0)&gt;15,15,IF(VLOOKUP($C116,工时汇总!$B$2:$AH$2694,18,0)&gt;10,10,IF(VLOOKUP($C116,工时汇总!$B$2:$AH$2694,18,0)&gt;=8,5,IF(VLOOKUP($C116,工时汇总!$B$2:$AH$2694,18,0)&lt;8,0))))</f>
        <v>10</v>
      </c>
      <c r="U116" s="12">
        <f ca="1">IF(VLOOKUP($C116,工时汇总!$B$2:$AH$2694,19,0)&gt;15,15,IF(VLOOKUP($C116,工时汇总!$B$2:$AH$2694,19,0)&gt;10,10,IF(VLOOKUP($C116,工时汇总!$B$2:$AH$2694,19,0)&gt;=8,5,IF(VLOOKUP($C116,工时汇总!$B$2:$AH$2694,19,0)&lt;8,0))))</f>
        <v>10</v>
      </c>
      <c r="V116" s="12">
        <f ca="1">IF(VLOOKUP($C116,工时汇总!$B$2:$AH$2694,20,0)&gt;15,15,IF(VLOOKUP($C116,工时汇总!$B$2:$AH$2694,20,0)&gt;10,10,IF(VLOOKUP($C116,工时汇总!$B$2:$AH$2694,20,0)&gt;=8,5,IF(VLOOKUP($C116,工时汇总!$B$2:$AH$2694,20,0)&lt;8,0))))</f>
        <v>5</v>
      </c>
      <c r="W116" s="12">
        <f ca="1">IF(VLOOKUP($C116,工时汇总!$B$2:$AH$2694,21,0)&gt;15,15,IF(VLOOKUP($C116,工时汇总!$B$2:$AH$2694,21,0)&gt;10,10,IF(VLOOKUP($C116,工时汇总!$B$2:$AH$2694,21,0)&gt;=8,5,IF(VLOOKUP($C116,工时汇总!$B$2:$AH$2694,21,0)&lt;8,0))))</f>
        <v>5</v>
      </c>
      <c r="X116" s="12">
        <f ca="1">IF(VLOOKUP($C116,工时汇总!$B$2:$AH$2694,22,0)&gt;15,15,IF(VLOOKUP($C116,工时汇总!$B$2:$AH$2694,22,0)&gt;10,10,IF(VLOOKUP($C116,工时汇总!$B$2:$AH$2694,22,0)&gt;=8,5,IF(VLOOKUP($C116,工时汇总!$B$2:$AH$2694,22,0)&lt;8,0))))</f>
        <v>10</v>
      </c>
      <c r="Y116" s="12">
        <f ca="1">IF(VLOOKUP($C116,工时汇总!$B$2:$AH$2694,23,0)&gt;15,15,IF(VLOOKUP($C116,工时汇总!$B$2:$AH$2694,23,0)&gt;10,10,IF(VLOOKUP($C116,工时汇总!$B$2:$AH$2694,23,0)&gt;=8,5,IF(VLOOKUP($C116,工时汇总!$B$2:$AH$2694,23,0)&lt;8,0))))</f>
        <v>5</v>
      </c>
      <c r="Z116" s="12">
        <f ca="1">IF(VLOOKUP($C116,工时汇总!$B$2:$AH$2694,24,0)&gt;15,15,IF(VLOOKUP($C116,工时汇总!$B$2:$AH$2694,24,0)&gt;10,10,IF(VLOOKUP($C116,工时汇总!$B$2:$AH$2694,24,0)&gt;=8,5,IF(VLOOKUP($C116,工时汇总!$B$2:$AH$2694,24,0)&lt;8,0))))</f>
        <v>10</v>
      </c>
      <c r="AA116" s="12">
        <f ca="1">IF(VLOOKUP($C116,工时汇总!$B$2:$AH$2694,25,0)&gt;15,15,IF(VLOOKUP($C116,工时汇总!$B$2:$AH$2694,25,0)&gt;10,10,IF(VLOOKUP($C116,工时汇总!$B$2:$AH$2694,25,0)&gt;=8,5,IF(VLOOKUP($C116,工时汇总!$B$2:$AH$2694,25,0)&lt;8,0))))</f>
        <v>5</v>
      </c>
      <c r="AB116" s="12">
        <f ca="1">IF(VLOOKUP($C116,工时汇总!$B$2:$AH$2694,26,0)&gt;15,15,IF(VLOOKUP($C116,工时汇总!$B$2:$AH$2694,26,0)&gt;10,10,IF(VLOOKUP($C116,工时汇总!$B$2:$AH$2694,26,0)&gt;=8,5,IF(VLOOKUP($C116,工时汇总!$B$2:$AH$2694,26,0)&lt;8,0))))</f>
        <v>10</v>
      </c>
      <c r="AC116" s="12">
        <f ca="1">IF(VLOOKUP($C116,工时汇总!$B$2:$AH$2694,27,0)&gt;15,15,IF(VLOOKUP($C116,工时汇总!$B$2:$AH$2694,27,0)&gt;10,10,IF(VLOOKUP($C116,工时汇总!$B$2:$AH$2694,27,0)&gt;=8,5,IF(VLOOKUP($C116,工时汇总!$B$2:$AH$2694,27,0)&lt;8,0))))</f>
        <v>10</v>
      </c>
      <c r="AD116" s="12">
        <f ca="1">IF(VLOOKUP($C116,工时汇总!$B$2:$AH$2694,28,0)&gt;15,15,IF(VLOOKUP($C116,工时汇总!$B$2:$AH$2694,28,0)&gt;10,10,IF(VLOOKUP($C116,工时汇总!$B$2:$AH$2694,28,0)&gt;=8,5,IF(VLOOKUP($C116,工时汇总!$B$2:$AH$2694,28,0)&lt;8,0))))</f>
        <v>0</v>
      </c>
      <c r="AE116" s="12">
        <f ca="1">IF(VLOOKUP($C116,工时汇总!$B$2:$AH$2694,29,0)&gt;15,15,IF(VLOOKUP($C116,工时汇总!$B$2:$AH$2694,29,0)&gt;10,10,IF(VLOOKUP($C116,工时汇总!$B$2:$AH$2694,29,0)&gt;=8,5,IF(VLOOKUP($C116,工时汇总!$B$2:$AH$2694,29,0)&lt;8,0))))</f>
        <v>0</v>
      </c>
      <c r="AF116" s="12">
        <f ca="1">IF(VLOOKUP($C116,工时汇总!$B$2:$AH$2694,30,0)&gt;15,15,IF(VLOOKUP($C116,工时汇总!$B$2:$AH$2694,30,0)&gt;10,10,IF(VLOOKUP($C116,工时汇总!$B$2:$AH$2694,30,0)&gt;=8,5,IF(VLOOKUP($C116,工时汇总!$B$2:$AH$2694,30,0)&lt;8,0))))</f>
        <v>0</v>
      </c>
      <c r="AG116" s="12">
        <f ca="1">IF(VLOOKUP($C116,工时汇总!$B$2:$AH$2694,31,0)&gt;15,15,IF(VLOOKUP($C116,工时汇总!$B$2:$AH$2694,31,0)&gt;10,10,IF(VLOOKUP($C116,工时汇总!$B$2:$AH$2694,31,0)&gt;=8,5,IF(VLOOKUP($C116,工时汇总!$B$2:$AH$2694,31,0)&lt;8,0))))</f>
        <v>0</v>
      </c>
      <c r="AH116" s="12">
        <f ca="1">IF(VLOOKUP($C116,工时汇总!$B$2:$AH$2694,32,0)&gt;15,15,IF(VLOOKUP($C116,工时汇总!$B$2:$AH$2694,32,0)&gt;10,10,IF(VLOOKUP($C116,工时汇总!$B$2:$AH$2694,32,0)&gt;=8,5,IF(VLOOKUP($C116,工时汇总!$B$2:$AH$2694,32,0)&lt;8,0))))</f>
        <v>0</v>
      </c>
      <c r="AI116" s="12">
        <f ca="1">IF(VLOOKUP($C116,工时汇总!$B$2:$AH$2694,33,0)&gt;15,15,IF(VLOOKUP($C116,工时汇总!$B$2:$AH$2694,33,0)&gt;10,10,IF(VLOOKUP($C116,工时汇总!$B$2:$AH$2694,33,0)&gt;=8,5,IF(VLOOKUP($C116,工时汇总!$B$2:$AH$2694,33,0)&lt;8,0))))</f>
        <v>0</v>
      </c>
    </row>
    <row r="117" customHeight="1" spans="1:35">
      <c r="A117" s="35" t="s">
        <v>597</v>
      </c>
      <c r="B117" s="15" t="s">
        <v>620</v>
      </c>
      <c r="C117" s="25" t="s">
        <v>296</v>
      </c>
      <c r="D117" s="43">
        <f ca="1" t="shared" si="20"/>
        <v>205</v>
      </c>
      <c r="E117" s="12">
        <f ca="1">IF(VLOOKUP($C117,工时汇总!$B$2:$AH$2694,3,0)&gt;15,15,IF(VLOOKUP($C117,工时汇总!$B$2:$AH$2694,3,0)&gt;10,10,IF(VLOOKUP($C117,工时汇总!$B$2:$AH$2694,3,0)&gt;=8,5,IF(VLOOKUP($C117,工时汇总!$B$2:$AH$2694,3,0)&lt;8,0))))</f>
        <v>0</v>
      </c>
      <c r="F117" s="12">
        <f ca="1">IF(VLOOKUP($C117,工时汇总!$B$2:$AH$2694,4,0)&gt;15,15,IF(VLOOKUP($C117,工时汇总!$B$2:$AH$2694,4,0)&gt;10,10,IF(VLOOKUP($C117,工时汇总!$B$2:$AH$2694,4,0)&gt;=8,5,IF(VLOOKUP($C117,工时汇总!$B$2:$AH$2694,4,0)&lt;8,0))))</f>
        <v>0</v>
      </c>
      <c r="G117" s="12">
        <f ca="1">IF(VLOOKUP($C117,工时汇总!$B$2:$AH$2694,5,0)&gt;15,15,IF(VLOOKUP($C117,工时汇总!$B$2:$AH$2694,5,0)&gt;10,10,IF(VLOOKUP($C117,工时汇总!$B$2:$AH$2694,5,0)&gt;=8,5,IF(VLOOKUP($C117,工时汇总!$B$2:$AH$2694,5,0)&lt;8,0))))</f>
        <v>0</v>
      </c>
      <c r="H117" s="12">
        <f ca="1">IF(VLOOKUP($C117,工时汇总!$B$2:$AH$2694,6,0)&gt;15,15,IF(VLOOKUP($C117,工时汇总!$B$2:$AH$2694,6,0)&gt;10,10,IF(VLOOKUP($C117,工时汇总!$B$2:$AH$2694,6,0)&gt;=8,5,IF(VLOOKUP($C117,工时汇总!$B$2:$AH$2694,6,0)&lt;8,0))))</f>
        <v>10</v>
      </c>
      <c r="I117" s="12">
        <f ca="1">IF(VLOOKUP($C117,工时汇总!$B$2:$AH$2694,7,0)&gt;15,15,IF(VLOOKUP($C117,工时汇总!$B$2:$AH$2694,7,0)&gt;10,10,IF(VLOOKUP($C117,工时汇总!$B$2:$AH$2694,7,0)&gt;=8,5,IF(VLOOKUP($C117,工时汇总!$B$2:$AH$2694,7,0)&lt;8,0))))</f>
        <v>10</v>
      </c>
      <c r="J117" s="12">
        <f ca="1">IF(VLOOKUP($C117,工时汇总!$B$2:$AH$2694,8,0)&gt;15,15,IF(VLOOKUP($C117,工时汇总!$B$2:$AH$2694,8,0)&gt;10,10,IF(VLOOKUP($C117,工时汇总!$B$2:$AH$2694,8,0)&gt;=8,5,IF(VLOOKUP($C117,工时汇总!$B$2:$AH$2694,8,0)&lt;8,0))))</f>
        <v>10</v>
      </c>
      <c r="K117" s="12">
        <f ca="1">IF(VLOOKUP($C117,工时汇总!$B$2:$AH$2694,9,0)&gt;15,15,IF(VLOOKUP($C117,工时汇总!$B$2:$AH$2694,9,0)&gt;10,10,IF(VLOOKUP($C117,工时汇总!$B$2:$AH$2694,9,0)&gt;=8,5,IF(VLOOKUP($C117,工时汇总!$B$2:$AH$2694,9,0)&lt;8,0))))</f>
        <v>10</v>
      </c>
      <c r="L117" s="12">
        <f ca="1">IF(VLOOKUP($C117,工时汇总!$B$2:$AH$2694,10,0)&gt;15,15,IF(VLOOKUP($C117,工时汇总!$B$2:$AH$2694,10,0)&gt;10,10,IF(VLOOKUP($C117,工时汇总!$B$2:$AH$2694,10,0)&gt;=8,5,IF(VLOOKUP($C117,工时汇总!$B$2:$AH$2694,10,0)&lt;8,0))))</f>
        <v>10</v>
      </c>
      <c r="M117" s="12">
        <f ca="1">IF(VLOOKUP($C117,工时汇总!$B$2:$AH$2694,11,0)&gt;15,15,IF(VLOOKUP($C117,工时汇总!$B$2:$AH$2694,11,0)&gt;10,10,IF(VLOOKUP($C117,工时汇总!$B$2:$AH$2694,11,0)&gt;=8,5,IF(VLOOKUP($C117,工时汇总!$B$2:$AH$2694,11,0)&lt;8,0))))</f>
        <v>0</v>
      </c>
      <c r="N117" s="12">
        <f ca="1">IF(VLOOKUP($C117,工时汇总!$B$2:$AH$2694,12,0)&gt;15,15,IF(VLOOKUP($C117,工时汇总!$B$2:$AH$2694,12,0)&gt;10,10,IF(VLOOKUP($C117,工时汇总!$B$2:$AH$2694,12,0)&gt;=8,5,IF(VLOOKUP($C117,工时汇总!$B$2:$AH$2694,12,0)&lt;8,0))))</f>
        <v>10</v>
      </c>
      <c r="O117" s="12">
        <f ca="1">IF(VLOOKUP($C117,工时汇总!$B$2:$AH$2694,13,0)&gt;15,15,IF(VLOOKUP($C117,工时汇总!$B$2:$AH$2694,13,0)&gt;10,10,IF(VLOOKUP($C117,工时汇总!$B$2:$AH$2694,13,0)&gt;=8,5,IF(VLOOKUP($C117,工时汇总!$B$2:$AH$2694,13,0)&lt;8,0))))</f>
        <v>10</v>
      </c>
      <c r="P117" s="12">
        <f ca="1">IF(VLOOKUP($C117,工时汇总!$B$2:$AH$2694,14,0)&gt;15,15,IF(VLOOKUP($C117,工时汇总!$B$2:$AH$2694,14,0)&gt;10,10,IF(VLOOKUP($C117,工时汇总!$B$2:$AH$2694,14,0)&gt;=8,5,IF(VLOOKUP($C117,工时汇总!$B$2:$AH$2694,14,0)&lt;8,0))))</f>
        <v>0</v>
      </c>
      <c r="Q117" s="12">
        <f ca="1">IF(VLOOKUP($C117,工时汇总!$B$2:$AH$2694,15,0)&gt;15,15,IF(VLOOKUP($C117,工时汇总!$B$2:$AH$2694,15,0)&gt;10,10,IF(VLOOKUP($C117,工时汇总!$B$2:$AH$2694,15,0)&gt;=8,5,IF(VLOOKUP($C117,工时汇总!$B$2:$AH$2694,15,0)&lt;8,0))))</f>
        <v>10</v>
      </c>
      <c r="R117" s="12">
        <f ca="1">IF(VLOOKUP($C117,工时汇总!$B$2:$AH$2694,16,0)&gt;15,15,IF(VLOOKUP($C117,工时汇总!$B$2:$AH$2694,16,0)&gt;10,10,IF(VLOOKUP($C117,工时汇总!$B$2:$AH$2694,16,0)&gt;=8,5,IF(VLOOKUP($C117,工时汇总!$B$2:$AH$2694,16,0)&lt;8,0))))</f>
        <v>10</v>
      </c>
      <c r="S117" s="12">
        <f ca="1">IF(VLOOKUP($C117,工时汇总!$B$2:$AH$2694,17,0)&gt;15,15,IF(VLOOKUP($C117,工时汇总!$B$2:$AH$2694,17,0)&gt;10,10,IF(VLOOKUP($C117,工时汇总!$B$2:$AH$2694,17,0)&gt;=8,5,IF(VLOOKUP($C117,工时汇总!$B$2:$AH$2694,17,0)&lt;8,0))))</f>
        <v>10</v>
      </c>
      <c r="T117" s="12">
        <f ca="1">IF(VLOOKUP($C117,工时汇总!$B$2:$AH$2694,18,0)&gt;15,15,IF(VLOOKUP($C117,工时汇总!$B$2:$AH$2694,18,0)&gt;10,10,IF(VLOOKUP($C117,工时汇总!$B$2:$AH$2694,18,0)&gt;=8,5,IF(VLOOKUP($C117,工时汇总!$B$2:$AH$2694,18,0)&lt;8,0))))</f>
        <v>10</v>
      </c>
      <c r="U117" s="12">
        <f ca="1">IF(VLOOKUP($C117,工时汇总!$B$2:$AH$2694,19,0)&gt;15,15,IF(VLOOKUP($C117,工时汇总!$B$2:$AH$2694,19,0)&gt;10,10,IF(VLOOKUP($C117,工时汇总!$B$2:$AH$2694,19,0)&gt;=8,5,IF(VLOOKUP($C117,工时汇总!$B$2:$AH$2694,19,0)&lt;8,0))))</f>
        <v>10</v>
      </c>
      <c r="V117" s="12">
        <f ca="1">IF(VLOOKUP($C117,工时汇总!$B$2:$AH$2694,20,0)&gt;15,15,IF(VLOOKUP($C117,工时汇总!$B$2:$AH$2694,20,0)&gt;10,10,IF(VLOOKUP($C117,工时汇总!$B$2:$AH$2694,20,0)&gt;=8,5,IF(VLOOKUP($C117,工时汇总!$B$2:$AH$2694,20,0)&lt;8,0))))</f>
        <v>10</v>
      </c>
      <c r="W117" s="12">
        <f ca="1">IF(VLOOKUP($C117,工时汇总!$B$2:$AH$2694,21,0)&gt;15,15,IF(VLOOKUP($C117,工时汇总!$B$2:$AH$2694,21,0)&gt;10,10,IF(VLOOKUP($C117,工时汇总!$B$2:$AH$2694,21,0)&gt;=8,5,IF(VLOOKUP($C117,工时汇总!$B$2:$AH$2694,21,0)&lt;8,0))))</f>
        <v>0</v>
      </c>
      <c r="X117" s="12">
        <f ca="1">IF(VLOOKUP($C117,工时汇总!$B$2:$AH$2694,22,0)&gt;15,15,IF(VLOOKUP($C117,工时汇总!$B$2:$AH$2694,22,0)&gt;10,10,IF(VLOOKUP($C117,工时汇总!$B$2:$AH$2694,22,0)&gt;=8,5,IF(VLOOKUP($C117,工时汇总!$B$2:$AH$2694,22,0)&lt;8,0))))</f>
        <v>10</v>
      </c>
      <c r="Y117" s="12">
        <f ca="1">IF(VLOOKUP($C117,工时汇总!$B$2:$AH$2694,23,0)&gt;15,15,IF(VLOOKUP($C117,工时汇总!$B$2:$AH$2694,23,0)&gt;10,10,IF(VLOOKUP($C117,工时汇总!$B$2:$AH$2694,23,0)&gt;=8,5,IF(VLOOKUP($C117,工时汇总!$B$2:$AH$2694,23,0)&lt;8,0))))</f>
        <v>10</v>
      </c>
      <c r="Z117" s="12">
        <f ca="1">IF(VLOOKUP($C117,工时汇总!$B$2:$AH$2694,24,0)&gt;15,15,IF(VLOOKUP($C117,工时汇总!$B$2:$AH$2694,24,0)&gt;10,10,IF(VLOOKUP($C117,工时汇总!$B$2:$AH$2694,24,0)&gt;=8,5,IF(VLOOKUP($C117,工时汇总!$B$2:$AH$2694,24,0)&lt;8,0))))</f>
        <v>10</v>
      </c>
      <c r="AA117" s="12">
        <f ca="1">IF(VLOOKUP($C117,工时汇总!$B$2:$AH$2694,25,0)&gt;15,15,IF(VLOOKUP($C117,工时汇总!$B$2:$AH$2694,25,0)&gt;10,10,IF(VLOOKUP($C117,工时汇总!$B$2:$AH$2694,25,0)&gt;=8,5,IF(VLOOKUP($C117,工时汇总!$B$2:$AH$2694,25,0)&lt;8,0))))</f>
        <v>10</v>
      </c>
      <c r="AB117" s="12">
        <f ca="1">IF(VLOOKUP($C117,工时汇总!$B$2:$AH$2694,26,0)&gt;15,15,IF(VLOOKUP($C117,工时汇总!$B$2:$AH$2694,26,0)&gt;10,10,IF(VLOOKUP($C117,工时汇总!$B$2:$AH$2694,26,0)&gt;=8,5,IF(VLOOKUP($C117,工时汇总!$B$2:$AH$2694,26,0)&lt;8,0))))</f>
        <v>10</v>
      </c>
      <c r="AC117" s="12">
        <f ca="1">IF(VLOOKUP($C117,工时汇总!$B$2:$AH$2694,27,0)&gt;15,15,IF(VLOOKUP($C117,工时汇总!$B$2:$AH$2694,27,0)&gt;10,10,IF(VLOOKUP($C117,工时汇总!$B$2:$AH$2694,27,0)&gt;=8,5,IF(VLOOKUP($C117,工时汇总!$B$2:$AH$2694,27,0)&lt;8,0))))</f>
        <v>5</v>
      </c>
      <c r="AD117" s="12">
        <f ca="1">IF(VLOOKUP($C117,工时汇总!$B$2:$AH$2694,28,0)&gt;15,15,IF(VLOOKUP($C117,工时汇总!$B$2:$AH$2694,28,0)&gt;10,10,IF(VLOOKUP($C117,工时汇总!$B$2:$AH$2694,28,0)&gt;=8,5,IF(VLOOKUP($C117,工时汇总!$B$2:$AH$2694,28,0)&lt;8,0))))</f>
        <v>0</v>
      </c>
      <c r="AE117" s="12">
        <f ca="1">IF(VLOOKUP($C117,工时汇总!$B$2:$AH$2694,29,0)&gt;15,15,IF(VLOOKUP($C117,工时汇总!$B$2:$AH$2694,29,0)&gt;10,10,IF(VLOOKUP($C117,工时汇总!$B$2:$AH$2694,29,0)&gt;=8,5,IF(VLOOKUP($C117,工时汇总!$B$2:$AH$2694,29,0)&lt;8,0))))</f>
        <v>5</v>
      </c>
      <c r="AF117" s="12">
        <f ca="1">IF(VLOOKUP($C117,工时汇总!$B$2:$AH$2694,30,0)&gt;15,15,IF(VLOOKUP($C117,工时汇总!$B$2:$AH$2694,30,0)&gt;10,10,IF(VLOOKUP($C117,工时汇总!$B$2:$AH$2694,30,0)&gt;=8,5,IF(VLOOKUP($C117,工时汇总!$B$2:$AH$2694,30,0)&lt;8,0))))</f>
        <v>5</v>
      </c>
      <c r="AG117" s="12">
        <f ca="1">IF(VLOOKUP($C117,工时汇总!$B$2:$AH$2694,31,0)&gt;15,15,IF(VLOOKUP($C117,工时汇总!$B$2:$AH$2694,31,0)&gt;10,10,IF(VLOOKUP($C117,工时汇总!$B$2:$AH$2694,31,0)&gt;=8,5,IF(VLOOKUP($C117,工时汇总!$B$2:$AH$2694,31,0)&lt;8,0))))</f>
        <v>5</v>
      </c>
      <c r="AH117" s="12">
        <f ca="1">IF(VLOOKUP($C117,工时汇总!$B$2:$AH$2694,32,0)&gt;15,15,IF(VLOOKUP($C117,工时汇总!$B$2:$AH$2694,32,0)&gt;10,10,IF(VLOOKUP($C117,工时汇总!$B$2:$AH$2694,32,0)&gt;=8,5,IF(VLOOKUP($C117,工时汇总!$B$2:$AH$2694,32,0)&lt;8,0))))</f>
        <v>5</v>
      </c>
      <c r="AI117" s="12">
        <f ca="1">IF(VLOOKUP($C117,工时汇总!$B$2:$AH$2694,33,0)&gt;15,15,IF(VLOOKUP($C117,工时汇总!$B$2:$AH$2694,33,0)&gt;10,10,IF(VLOOKUP($C117,工时汇总!$B$2:$AH$2694,33,0)&gt;=8,5,IF(VLOOKUP($C117,工时汇总!$B$2:$AH$2694,33,0)&lt;8,0))))</f>
        <v>0</v>
      </c>
    </row>
    <row r="118" customHeight="1" spans="1:35">
      <c r="A118" s="35" t="s">
        <v>597</v>
      </c>
      <c r="B118" s="15" t="s">
        <v>621</v>
      </c>
      <c r="C118" s="25" t="s">
        <v>324</v>
      </c>
      <c r="D118" s="43">
        <f ca="1" t="shared" si="20"/>
        <v>140</v>
      </c>
      <c r="E118" s="12">
        <f ca="1">IF(VLOOKUP($C118,工时汇总!$B$2:$AH$2694,3,0)&gt;15,15,IF(VLOOKUP($C118,工时汇总!$B$2:$AH$2694,3,0)&gt;10,10,IF(VLOOKUP($C118,工时汇总!$B$2:$AH$2694,3,0)&gt;=8,5,IF(VLOOKUP($C118,工时汇总!$B$2:$AH$2694,3,0)&lt;8,0))))</f>
        <v>10</v>
      </c>
      <c r="F118" s="12">
        <f ca="1">IF(VLOOKUP($C118,工时汇总!$B$2:$AH$2694,4,0)&gt;15,15,IF(VLOOKUP($C118,工时汇总!$B$2:$AH$2694,4,0)&gt;10,10,IF(VLOOKUP($C118,工时汇总!$B$2:$AH$2694,4,0)&gt;=8,5,IF(VLOOKUP($C118,工时汇总!$B$2:$AH$2694,4,0)&lt;8,0))))</f>
        <v>10</v>
      </c>
      <c r="G118" s="12">
        <f ca="1">IF(VLOOKUP($C118,工时汇总!$B$2:$AH$2694,5,0)&gt;15,15,IF(VLOOKUP($C118,工时汇总!$B$2:$AH$2694,5,0)&gt;10,10,IF(VLOOKUP($C118,工时汇总!$B$2:$AH$2694,5,0)&gt;=8,5,IF(VLOOKUP($C118,工时汇总!$B$2:$AH$2694,5,0)&lt;8,0))))</f>
        <v>10</v>
      </c>
      <c r="H118" s="12">
        <f ca="1">IF(VLOOKUP($C118,工时汇总!$B$2:$AH$2694,6,0)&gt;15,15,IF(VLOOKUP($C118,工时汇总!$B$2:$AH$2694,6,0)&gt;10,10,IF(VLOOKUP($C118,工时汇总!$B$2:$AH$2694,6,0)&gt;=8,5,IF(VLOOKUP($C118,工时汇总!$B$2:$AH$2694,6,0)&lt;8,0))))</f>
        <v>10</v>
      </c>
      <c r="I118" s="12">
        <f ca="1">IF(VLOOKUP($C118,工时汇总!$B$2:$AH$2694,7,0)&gt;15,15,IF(VLOOKUP($C118,工时汇总!$B$2:$AH$2694,7,0)&gt;10,10,IF(VLOOKUP($C118,工时汇总!$B$2:$AH$2694,7,0)&gt;=8,5,IF(VLOOKUP($C118,工时汇总!$B$2:$AH$2694,7,0)&lt;8,0))))</f>
        <v>5</v>
      </c>
      <c r="J118" s="12">
        <f ca="1">IF(VLOOKUP($C118,工时汇总!$B$2:$AH$2694,8,0)&gt;15,15,IF(VLOOKUP($C118,工时汇总!$B$2:$AH$2694,8,0)&gt;10,10,IF(VLOOKUP($C118,工时汇总!$B$2:$AH$2694,8,0)&gt;=8,5,IF(VLOOKUP($C118,工时汇总!$B$2:$AH$2694,8,0)&lt;8,0))))</f>
        <v>10</v>
      </c>
      <c r="K118" s="12">
        <f ca="1">IF(VLOOKUP($C118,工时汇总!$B$2:$AH$2694,9,0)&gt;15,15,IF(VLOOKUP($C118,工时汇总!$B$2:$AH$2694,9,0)&gt;10,10,IF(VLOOKUP($C118,工时汇总!$B$2:$AH$2694,9,0)&gt;=8,5,IF(VLOOKUP($C118,工时汇总!$B$2:$AH$2694,9,0)&lt;8,0))))</f>
        <v>5</v>
      </c>
      <c r="L118" s="12">
        <f ca="1">IF(VLOOKUP($C118,工时汇总!$B$2:$AH$2694,10,0)&gt;15,15,IF(VLOOKUP($C118,工时汇总!$B$2:$AH$2694,10,0)&gt;10,10,IF(VLOOKUP($C118,工时汇总!$B$2:$AH$2694,10,0)&gt;=8,5,IF(VLOOKUP($C118,工时汇总!$B$2:$AH$2694,10,0)&lt;8,0))))</f>
        <v>5</v>
      </c>
      <c r="M118" s="12">
        <f ca="1">IF(VLOOKUP($C118,工时汇总!$B$2:$AH$2694,11,0)&gt;15,15,IF(VLOOKUP($C118,工时汇总!$B$2:$AH$2694,11,0)&gt;10,10,IF(VLOOKUP($C118,工时汇总!$B$2:$AH$2694,11,0)&gt;=8,5,IF(VLOOKUP($C118,工时汇总!$B$2:$AH$2694,11,0)&lt;8,0))))</f>
        <v>0</v>
      </c>
      <c r="N118" s="12">
        <f ca="1">IF(VLOOKUP($C118,工时汇总!$B$2:$AH$2694,12,0)&gt;15,15,IF(VLOOKUP($C118,工时汇总!$B$2:$AH$2694,12,0)&gt;10,10,IF(VLOOKUP($C118,工时汇总!$B$2:$AH$2694,12,0)&gt;=8,5,IF(VLOOKUP($C118,工时汇总!$B$2:$AH$2694,12,0)&lt;8,0))))</f>
        <v>5</v>
      </c>
      <c r="O118" s="12">
        <f ca="1">IF(VLOOKUP($C118,工时汇总!$B$2:$AH$2694,13,0)&gt;15,15,IF(VLOOKUP($C118,工时汇总!$B$2:$AH$2694,13,0)&gt;10,10,IF(VLOOKUP($C118,工时汇总!$B$2:$AH$2694,13,0)&gt;=8,5,IF(VLOOKUP($C118,工时汇总!$B$2:$AH$2694,13,0)&lt;8,0))))</f>
        <v>0</v>
      </c>
      <c r="P118" s="12">
        <f ca="1">IF(VLOOKUP($C118,工时汇总!$B$2:$AH$2694,14,0)&gt;15,15,IF(VLOOKUP($C118,工时汇总!$B$2:$AH$2694,14,0)&gt;10,10,IF(VLOOKUP($C118,工时汇总!$B$2:$AH$2694,14,0)&gt;=8,5,IF(VLOOKUP($C118,工时汇总!$B$2:$AH$2694,14,0)&lt;8,0))))</f>
        <v>0</v>
      </c>
      <c r="Q118" s="12">
        <f ca="1">IF(VLOOKUP($C118,工时汇总!$B$2:$AH$2694,15,0)&gt;15,15,IF(VLOOKUP($C118,工时汇总!$B$2:$AH$2694,15,0)&gt;10,10,IF(VLOOKUP($C118,工时汇总!$B$2:$AH$2694,15,0)&gt;=8,5,IF(VLOOKUP($C118,工时汇总!$B$2:$AH$2694,15,0)&lt;8,0))))</f>
        <v>10</v>
      </c>
      <c r="R118" s="12">
        <f ca="1">IF(VLOOKUP($C118,工时汇总!$B$2:$AH$2694,16,0)&gt;15,15,IF(VLOOKUP($C118,工时汇总!$B$2:$AH$2694,16,0)&gt;10,10,IF(VLOOKUP($C118,工时汇总!$B$2:$AH$2694,16,0)&gt;=8,5,IF(VLOOKUP($C118,工时汇总!$B$2:$AH$2694,16,0)&lt;8,0))))</f>
        <v>10</v>
      </c>
      <c r="S118" s="12">
        <f ca="1">IF(VLOOKUP($C118,工时汇总!$B$2:$AH$2694,17,0)&gt;15,15,IF(VLOOKUP($C118,工时汇总!$B$2:$AH$2694,17,0)&gt;10,10,IF(VLOOKUP($C118,工时汇总!$B$2:$AH$2694,17,0)&gt;=8,5,IF(VLOOKUP($C118,工时汇总!$B$2:$AH$2694,17,0)&lt;8,0))))</f>
        <v>10</v>
      </c>
      <c r="T118" s="12">
        <f ca="1">IF(VLOOKUP($C118,工时汇总!$B$2:$AH$2694,18,0)&gt;15,15,IF(VLOOKUP($C118,工时汇总!$B$2:$AH$2694,18,0)&gt;10,10,IF(VLOOKUP($C118,工时汇总!$B$2:$AH$2694,18,0)&gt;=8,5,IF(VLOOKUP($C118,工时汇总!$B$2:$AH$2694,18,0)&lt;8,0))))</f>
        <v>0</v>
      </c>
      <c r="U118" s="12">
        <f ca="1">IF(VLOOKUP($C118,工时汇总!$B$2:$AH$2694,19,0)&gt;15,15,IF(VLOOKUP($C118,工时汇总!$B$2:$AH$2694,19,0)&gt;10,10,IF(VLOOKUP($C118,工时汇总!$B$2:$AH$2694,19,0)&gt;=8,5,IF(VLOOKUP($C118,工时汇总!$B$2:$AH$2694,19,0)&lt;8,0))))</f>
        <v>10</v>
      </c>
      <c r="V118" s="12">
        <f ca="1">IF(VLOOKUP($C118,工时汇总!$B$2:$AH$2694,20,0)&gt;15,15,IF(VLOOKUP($C118,工时汇总!$B$2:$AH$2694,20,0)&gt;10,10,IF(VLOOKUP($C118,工时汇总!$B$2:$AH$2694,20,0)&gt;=8,5,IF(VLOOKUP($C118,工时汇总!$B$2:$AH$2694,20,0)&lt;8,0))))</f>
        <v>0</v>
      </c>
      <c r="W118" s="12">
        <f ca="1">IF(VLOOKUP($C118,工时汇总!$B$2:$AH$2694,21,0)&gt;15,15,IF(VLOOKUP($C118,工时汇总!$B$2:$AH$2694,21,0)&gt;10,10,IF(VLOOKUP($C118,工时汇总!$B$2:$AH$2694,21,0)&gt;=8,5,IF(VLOOKUP($C118,工时汇总!$B$2:$AH$2694,21,0)&lt;8,0))))</f>
        <v>0</v>
      </c>
      <c r="X118" s="12">
        <f ca="1">IF(VLOOKUP($C118,工时汇总!$B$2:$AH$2694,22,0)&gt;15,15,IF(VLOOKUP($C118,工时汇总!$B$2:$AH$2694,22,0)&gt;10,10,IF(VLOOKUP($C118,工时汇总!$B$2:$AH$2694,22,0)&gt;=8,5,IF(VLOOKUP($C118,工时汇总!$B$2:$AH$2694,22,0)&lt;8,0))))</f>
        <v>5</v>
      </c>
      <c r="Y118" s="12">
        <f ca="1">IF(VLOOKUP($C118,工时汇总!$B$2:$AH$2694,23,0)&gt;15,15,IF(VLOOKUP($C118,工时汇总!$B$2:$AH$2694,23,0)&gt;10,10,IF(VLOOKUP($C118,工时汇总!$B$2:$AH$2694,23,0)&gt;=8,5,IF(VLOOKUP($C118,工时汇总!$B$2:$AH$2694,23,0)&lt;8,0))))</f>
        <v>5</v>
      </c>
      <c r="Z118" s="12">
        <f ca="1">IF(VLOOKUP($C118,工时汇总!$B$2:$AH$2694,24,0)&gt;15,15,IF(VLOOKUP($C118,工时汇总!$B$2:$AH$2694,24,0)&gt;10,10,IF(VLOOKUP($C118,工时汇总!$B$2:$AH$2694,24,0)&gt;=8,5,IF(VLOOKUP($C118,工时汇总!$B$2:$AH$2694,24,0)&lt;8,0))))</f>
        <v>5</v>
      </c>
      <c r="AA118" s="12">
        <f ca="1">IF(VLOOKUP($C118,工时汇总!$B$2:$AH$2694,25,0)&gt;15,15,IF(VLOOKUP($C118,工时汇总!$B$2:$AH$2694,25,0)&gt;10,10,IF(VLOOKUP($C118,工时汇总!$B$2:$AH$2694,25,0)&gt;=8,5,IF(VLOOKUP($C118,工时汇总!$B$2:$AH$2694,25,0)&lt;8,0))))</f>
        <v>10</v>
      </c>
      <c r="AB118" s="12">
        <f ca="1">IF(VLOOKUP($C118,工时汇总!$B$2:$AH$2694,26,0)&gt;15,15,IF(VLOOKUP($C118,工时汇总!$B$2:$AH$2694,26,0)&gt;10,10,IF(VLOOKUP($C118,工时汇总!$B$2:$AH$2694,26,0)&gt;=8,5,IF(VLOOKUP($C118,工时汇总!$B$2:$AH$2694,26,0)&lt;8,0))))</f>
        <v>5</v>
      </c>
      <c r="AC118" s="12">
        <f ca="1">IF(VLOOKUP($C118,工时汇总!$B$2:$AH$2694,27,0)&gt;15,15,IF(VLOOKUP($C118,工时汇总!$B$2:$AH$2694,27,0)&gt;10,10,IF(VLOOKUP($C118,工时汇总!$B$2:$AH$2694,27,0)&gt;=8,5,IF(VLOOKUP($C118,工时汇总!$B$2:$AH$2694,27,0)&lt;8,0))))</f>
        <v>0</v>
      </c>
      <c r="AD118" s="12">
        <f ca="1">IF(VLOOKUP($C118,工时汇总!$B$2:$AH$2694,28,0)&gt;15,15,IF(VLOOKUP($C118,工时汇总!$B$2:$AH$2694,28,0)&gt;10,10,IF(VLOOKUP($C118,工时汇总!$B$2:$AH$2694,28,0)&gt;=8,5,IF(VLOOKUP($C118,工时汇总!$B$2:$AH$2694,28,0)&lt;8,0))))</f>
        <v>0</v>
      </c>
      <c r="AE118" s="12">
        <f ca="1">IF(VLOOKUP($C118,工时汇总!$B$2:$AH$2694,29,0)&gt;15,15,IF(VLOOKUP($C118,工时汇总!$B$2:$AH$2694,29,0)&gt;10,10,IF(VLOOKUP($C118,工时汇总!$B$2:$AH$2694,29,0)&gt;=8,5,IF(VLOOKUP($C118,工时汇总!$B$2:$AH$2694,29,0)&lt;8,0))))</f>
        <v>0</v>
      </c>
      <c r="AF118" s="12">
        <f ca="1">IF(VLOOKUP($C118,工时汇总!$B$2:$AH$2694,30,0)&gt;15,15,IF(VLOOKUP($C118,工时汇总!$B$2:$AH$2694,30,0)&gt;10,10,IF(VLOOKUP($C118,工时汇总!$B$2:$AH$2694,30,0)&gt;=8,5,IF(VLOOKUP($C118,工时汇总!$B$2:$AH$2694,30,0)&lt;8,0))))</f>
        <v>0</v>
      </c>
      <c r="AG118" s="12">
        <f ca="1">IF(VLOOKUP($C118,工时汇总!$B$2:$AH$2694,31,0)&gt;15,15,IF(VLOOKUP($C118,工时汇总!$B$2:$AH$2694,31,0)&gt;10,10,IF(VLOOKUP($C118,工时汇总!$B$2:$AH$2694,31,0)&gt;=8,5,IF(VLOOKUP($C118,工时汇总!$B$2:$AH$2694,31,0)&lt;8,0))))</f>
        <v>0</v>
      </c>
      <c r="AH118" s="12">
        <f ca="1">IF(VLOOKUP($C118,工时汇总!$B$2:$AH$2694,32,0)&gt;15,15,IF(VLOOKUP($C118,工时汇总!$B$2:$AH$2694,32,0)&gt;10,10,IF(VLOOKUP($C118,工时汇总!$B$2:$AH$2694,32,0)&gt;=8,5,IF(VLOOKUP($C118,工时汇总!$B$2:$AH$2694,32,0)&lt;8,0))))</f>
        <v>0</v>
      </c>
      <c r="AI118" s="12">
        <f ca="1">IF(VLOOKUP($C118,工时汇总!$B$2:$AH$2694,33,0)&gt;15,15,IF(VLOOKUP($C118,工时汇总!$B$2:$AH$2694,33,0)&gt;10,10,IF(VLOOKUP($C118,工时汇总!$B$2:$AH$2694,33,0)&gt;=8,5,IF(VLOOKUP($C118,工时汇总!$B$2:$AH$2694,33,0)&lt;8,0))))</f>
        <v>0</v>
      </c>
    </row>
    <row r="119" customHeight="1" spans="1:35">
      <c r="A119" s="35" t="s">
        <v>597</v>
      </c>
      <c r="B119" s="15" t="s">
        <v>622</v>
      </c>
      <c r="C119" s="25" t="s">
        <v>298</v>
      </c>
      <c r="D119" s="43">
        <f ca="1" t="shared" si="20"/>
        <v>245</v>
      </c>
      <c r="E119" s="12">
        <f ca="1">IF(VLOOKUP($C119,工时汇总!$B$2:$AH$2694,3,0)&gt;15,15,IF(VLOOKUP($C119,工时汇总!$B$2:$AH$2694,3,0)&gt;10,10,IF(VLOOKUP($C119,工时汇总!$B$2:$AH$2694,3,0)&gt;=8,5,IF(VLOOKUP($C119,工时汇总!$B$2:$AH$2694,3,0)&lt;8,0))))</f>
        <v>10</v>
      </c>
      <c r="F119" s="12">
        <f ca="1">IF(VLOOKUP($C119,工时汇总!$B$2:$AH$2694,4,0)&gt;15,15,IF(VLOOKUP($C119,工时汇总!$B$2:$AH$2694,4,0)&gt;10,10,IF(VLOOKUP($C119,工时汇总!$B$2:$AH$2694,4,0)&gt;=8,5,IF(VLOOKUP($C119,工时汇总!$B$2:$AH$2694,4,0)&lt;8,0))))</f>
        <v>10</v>
      </c>
      <c r="G119" s="12">
        <f ca="1">IF(VLOOKUP($C119,工时汇总!$B$2:$AH$2694,5,0)&gt;15,15,IF(VLOOKUP($C119,工时汇总!$B$2:$AH$2694,5,0)&gt;10,10,IF(VLOOKUP($C119,工时汇总!$B$2:$AH$2694,5,0)&gt;=8,5,IF(VLOOKUP($C119,工时汇总!$B$2:$AH$2694,5,0)&lt;8,0))))</f>
        <v>10</v>
      </c>
      <c r="H119" s="12">
        <f ca="1">IF(VLOOKUP($C119,工时汇总!$B$2:$AH$2694,6,0)&gt;15,15,IF(VLOOKUP($C119,工时汇总!$B$2:$AH$2694,6,0)&gt;10,10,IF(VLOOKUP($C119,工时汇总!$B$2:$AH$2694,6,0)&gt;=8,5,IF(VLOOKUP($C119,工时汇总!$B$2:$AH$2694,6,0)&lt;8,0))))</f>
        <v>10</v>
      </c>
      <c r="I119" s="12">
        <f ca="1">IF(VLOOKUP($C119,工时汇总!$B$2:$AH$2694,7,0)&gt;15,15,IF(VLOOKUP($C119,工时汇总!$B$2:$AH$2694,7,0)&gt;10,10,IF(VLOOKUP($C119,工时汇总!$B$2:$AH$2694,7,0)&gt;=8,5,IF(VLOOKUP($C119,工时汇总!$B$2:$AH$2694,7,0)&lt;8,0))))</f>
        <v>5</v>
      </c>
      <c r="J119" s="12">
        <f ca="1">IF(VLOOKUP($C119,工时汇总!$B$2:$AH$2694,8,0)&gt;15,15,IF(VLOOKUP($C119,工时汇总!$B$2:$AH$2694,8,0)&gt;10,10,IF(VLOOKUP($C119,工时汇总!$B$2:$AH$2694,8,0)&gt;=8,5,IF(VLOOKUP($C119,工时汇总!$B$2:$AH$2694,8,0)&lt;8,0))))</f>
        <v>10</v>
      </c>
      <c r="K119" s="12">
        <f ca="1">IF(VLOOKUP($C119,工时汇总!$B$2:$AH$2694,9,0)&gt;15,15,IF(VLOOKUP($C119,工时汇总!$B$2:$AH$2694,9,0)&gt;10,10,IF(VLOOKUP($C119,工时汇总!$B$2:$AH$2694,9,0)&gt;=8,5,IF(VLOOKUP($C119,工时汇总!$B$2:$AH$2694,9,0)&lt;8,0))))</f>
        <v>5</v>
      </c>
      <c r="L119" s="12">
        <f ca="1">IF(VLOOKUP($C119,工时汇总!$B$2:$AH$2694,10,0)&gt;15,15,IF(VLOOKUP($C119,工时汇总!$B$2:$AH$2694,10,0)&gt;10,10,IF(VLOOKUP($C119,工时汇总!$B$2:$AH$2694,10,0)&gt;=8,5,IF(VLOOKUP($C119,工时汇总!$B$2:$AH$2694,10,0)&lt;8,0))))</f>
        <v>5</v>
      </c>
      <c r="M119" s="12">
        <f ca="1">IF(VLOOKUP($C119,工时汇总!$B$2:$AH$2694,11,0)&gt;15,15,IF(VLOOKUP($C119,工时汇总!$B$2:$AH$2694,11,0)&gt;10,10,IF(VLOOKUP($C119,工时汇总!$B$2:$AH$2694,11,0)&gt;=8,5,IF(VLOOKUP($C119,工时汇总!$B$2:$AH$2694,11,0)&lt;8,0))))</f>
        <v>0</v>
      </c>
      <c r="N119" s="12">
        <f ca="1">IF(VLOOKUP($C119,工时汇总!$B$2:$AH$2694,12,0)&gt;15,15,IF(VLOOKUP($C119,工时汇总!$B$2:$AH$2694,12,0)&gt;10,10,IF(VLOOKUP($C119,工时汇总!$B$2:$AH$2694,12,0)&gt;=8,5,IF(VLOOKUP($C119,工时汇总!$B$2:$AH$2694,12,0)&lt;8,0))))</f>
        <v>5</v>
      </c>
      <c r="O119" s="12">
        <f ca="1">IF(VLOOKUP($C119,工时汇总!$B$2:$AH$2694,13,0)&gt;15,15,IF(VLOOKUP($C119,工时汇总!$B$2:$AH$2694,13,0)&gt;10,10,IF(VLOOKUP($C119,工时汇总!$B$2:$AH$2694,13,0)&gt;=8,5,IF(VLOOKUP($C119,工时汇总!$B$2:$AH$2694,13,0)&lt;8,0))))</f>
        <v>10</v>
      </c>
      <c r="P119" s="12">
        <f ca="1">IF(VLOOKUP($C119,工时汇总!$B$2:$AH$2694,14,0)&gt;15,15,IF(VLOOKUP($C119,工时汇总!$B$2:$AH$2694,14,0)&gt;10,10,IF(VLOOKUP($C119,工时汇总!$B$2:$AH$2694,14,0)&gt;=8,5,IF(VLOOKUP($C119,工时汇总!$B$2:$AH$2694,14,0)&lt;8,0))))</f>
        <v>0</v>
      </c>
      <c r="Q119" s="12">
        <f ca="1">IF(VLOOKUP($C119,工时汇总!$B$2:$AH$2694,15,0)&gt;15,15,IF(VLOOKUP($C119,工时汇总!$B$2:$AH$2694,15,0)&gt;10,10,IF(VLOOKUP($C119,工时汇总!$B$2:$AH$2694,15,0)&gt;=8,5,IF(VLOOKUP($C119,工时汇总!$B$2:$AH$2694,15,0)&lt;8,0))))</f>
        <v>10</v>
      </c>
      <c r="R119" s="12">
        <f ca="1">IF(VLOOKUP($C119,工时汇总!$B$2:$AH$2694,16,0)&gt;15,15,IF(VLOOKUP($C119,工时汇总!$B$2:$AH$2694,16,0)&gt;10,10,IF(VLOOKUP($C119,工时汇总!$B$2:$AH$2694,16,0)&gt;=8,5,IF(VLOOKUP($C119,工时汇总!$B$2:$AH$2694,16,0)&lt;8,0))))</f>
        <v>10</v>
      </c>
      <c r="S119" s="12">
        <f ca="1">IF(VLOOKUP($C119,工时汇总!$B$2:$AH$2694,17,0)&gt;15,15,IF(VLOOKUP($C119,工时汇总!$B$2:$AH$2694,17,0)&gt;10,10,IF(VLOOKUP($C119,工时汇总!$B$2:$AH$2694,17,0)&gt;=8,5,IF(VLOOKUP($C119,工时汇总!$B$2:$AH$2694,17,0)&lt;8,0))))</f>
        <v>10</v>
      </c>
      <c r="T119" s="12">
        <f ca="1">IF(VLOOKUP($C119,工时汇总!$B$2:$AH$2694,18,0)&gt;15,15,IF(VLOOKUP($C119,工时汇总!$B$2:$AH$2694,18,0)&gt;10,10,IF(VLOOKUP($C119,工时汇总!$B$2:$AH$2694,18,0)&gt;=8,5,IF(VLOOKUP($C119,工时汇总!$B$2:$AH$2694,18,0)&lt;8,0))))</f>
        <v>10</v>
      </c>
      <c r="U119" s="12">
        <f ca="1">IF(VLOOKUP($C119,工时汇总!$B$2:$AH$2694,19,0)&gt;15,15,IF(VLOOKUP($C119,工时汇总!$B$2:$AH$2694,19,0)&gt;10,10,IF(VLOOKUP($C119,工时汇总!$B$2:$AH$2694,19,0)&gt;=8,5,IF(VLOOKUP($C119,工时汇总!$B$2:$AH$2694,19,0)&lt;8,0))))</f>
        <v>10</v>
      </c>
      <c r="V119" s="12">
        <f ca="1">IF(VLOOKUP($C119,工时汇总!$B$2:$AH$2694,20,0)&gt;15,15,IF(VLOOKUP($C119,工时汇总!$B$2:$AH$2694,20,0)&gt;10,10,IF(VLOOKUP($C119,工时汇总!$B$2:$AH$2694,20,0)&gt;=8,5,IF(VLOOKUP($C119,工时汇总!$B$2:$AH$2694,20,0)&lt;8,0))))</f>
        <v>10</v>
      </c>
      <c r="W119" s="12">
        <f ca="1">IF(VLOOKUP($C119,工时汇总!$B$2:$AH$2694,21,0)&gt;15,15,IF(VLOOKUP($C119,工时汇总!$B$2:$AH$2694,21,0)&gt;10,10,IF(VLOOKUP($C119,工时汇总!$B$2:$AH$2694,21,0)&gt;=8,5,IF(VLOOKUP($C119,工时汇总!$B$2:$AH$2694,21,0)&lt;8,0))))</f>
        <v>0</v>
      </c>
      <c r="X119" s="12">
        <f ca="1">IF(VLOOKUP($C119,工时汇总!$B$2:$AH$2694,22,0)&gt;15,15,IF(VLOOKUP($C119,工时汇总!$B$2:$AH$2694,22,0)&gt;10,10,IF(VLOOKUP($C119,工时汇总!$B$2:$AH$2694,22,0)&gt;=8,5,IF(VLOOKUP($C119,工时汇总!$B$2:$AH$2694,22,0)&lt;8,0))))</f>
        <v>10</v>
      </c>
      <c r="Y119" s="12">
        <f ca="1">IF(VLOOKUP($C119,工时汇总!$B$2:$AH$2694,23,0)&gt;15,15,IF(VLOOKUP($C119,工时汇总!$B$2:$AH$2694,23,0)&gt;10,10,IF(VLOOKUP($C119,工时汇总!$B$2:$AH$2694,23,0)&gt;=8,5,IF(VLOOKUP($C119,工时汇总!$B$2:$AH$2694,23,0)&lt;8,0))))</f>
        <v>10</v>
      </c>
      <c r="Z119" s="12">
        <f ca="1">IF(VLOOKUP($C119,工时汇总!$B$2:$AH$2694,24,0)&gt;15,15,IF(VLOOKUP($C119,工时汇总!$B$2:$AH$2694,24,0)&gt;10,10,IF(VLOOKUP($C119,工时汇总!$B$2:$AH$2694,24,0)&gt;=8,5,IF(VLOOKUP($C119,工时汇总!$B$2:$AH$2694,24,0)&lt;8,0))))</f>
        <v>10</v>
      </c>
      <c r="AA119" s="12">
        <f ca="1">IF(VLOOKUP($C119,工时汇总!$B$2:$AH$2694,25,0)&gt;15,15,IF(VLOOKUP($C119,工时汇总!$B$2:$AH$2694,25,0)&gt;10,10,IF(VLOOKUP($C119,工时汇总!$B$2:$AH$2694,25,0)&gt;=8,5,IF(VLOOKUP($C119,工时汇总!$B$2:$AH$2694,25,0)&lt;8,0))))</f>
        <v>10</v>
      </c>
      <c r="AB119" s="12">
        <f ca="1">IF(VLOOKUP($C119,工时汇总!$B$2:$AH$2694,26,0)&gt;15,15,IF(VLOOKUP($C119,工时汇总!$B$2:$AH$2694,26,0)&gt;10,10,IF(VLOOKUP($C119,工时汇总!$B$2:$AH$2694,26,0)&gt;=8,5,IF(VLOOKUP($C119,工时汇总!$B$2:$AH$2694,26,0)&lt;8,0))))</f>
        <v>10</v>
      </c>
      <c r="AC119" s="12">
        <f ca="1">IF(VLOOKUP($C119,工时汇总!$B$2:$AH$2694,27,0)&gt;15,15,IF(VLOOKUP($C119,工时汇总!$B$2:$AH$2694,27,0)&gt;10,10,IF(VLOOKUP($C119,工时汇总!$B$2:$AH$2694,27,0)&gt;=8,5,IF(VLOOKUP($C119,工时汇总!$B$2:$AH$2694,27,0)&lt;8,0))))</f>
        <v>5</v>
      </c>
      <c r="AD119" s="12">
        <f ca="1">IF(VLOOKUP($C119,工时汇总!$B$2:$AH$2694,28,0)&gt;15,15,IF(VLOOKUP($C119,工时汇总!$B$2:$AH$2694,28,0)&gt;10,10,IF(VLOOKUP($C119,工时汇总!$B$2:$AH$2694,28,0)&gt;=8,5,IF(VLOOKUP($C119,工时汇总!$B$2:$AH$2694,28,0)&lt;8,0))))</f>
        <v>10</v>
      </c>
      <c r="AE119" s="12">
        <f ca="1">IF(VLOOKUP($C119,工时汇总!$B$2:$AH$2694,29,0)&gt;15,15,IF(VLOOKUP($C119,工时汇总!$B$2:$AH$2694,29,0)&gt;10,10,IF(VLOOKUP($C119,工时汇总!$B$2:$AH$2694,29,0)&gt;=8,5,IF(VLOOKUP($C119,工时汇总!$B$2:$AH$2694,29,0)&lt;8,0))))</f>
        <v>10</v>
      </c>
      <c r="AF119" s="12">
        <f ca="1">IF(VLOOKUP($C119,工时汇总!$B$2:$AH$2694,30,0)&gt;15,15,IF(VLOOKUP($C119,工时汇总!$B$2:$AH$2694,30,0)&gt;10,10,IF(VLOOKUP($C119,工时汇总!$B$2:$AH$2694,30,0)&gt;=8,5,IF(VLOOKUP($C119,工时汇总!$B$2:$AH$2694,30,0)&lt;8,0))))</f>
        <v>10</v>
      </c>
      <c r="AG119" s="12">
        <f ca="1">IF(VLOOKUP($C119,工时汇总!$B$2:$AH$2694,31,0)&gt;15,15,IF(VLOOKUP($C119,工时汇总!$B$2:$AH$2694,31,0)&gt;10,10,IF(VLOOKUP($C119,工时汇总!$B$2:$AH$2694,31,0)&gt;=8,5,IF(VLOOKUP($C119,工时汇总!$B$2:$AH$2694,31,0)&lt;8,0))))</f>
        <v>10</v>
      </c>
      <c r="AH119" s="12">
        <f ca="1">IF(VLOOKUP($C119,工时汇总!$B$2:$AH$2694,32,0)&gt;15,15,IF(VLOOKUP($C119,工时汇总!$B$2:$AH$2694,32,0)&gt;10,10,IF(VLOOKUP($C119,工时汇总!$B$2:$AH$2694,32,0)&gt;=8,5,IF(VLOOKUP($C119,工时汇总!$B$2:$AH$2694,32,0)&lt;8,0))))</f>
        <v>10</v>
      </c>
      <c r="AI119" s="12">
        <f ca="1">IF(VLOOKUP($C119,工时汇总!$B$2:$AH$2694,33,0)&gt;15,15,IF(VLOOKUP($C119,工时汇总!$B$2:$AH$2694,33,0)&gt;10,10,IF(VLOOKUP($C119,工时汇总!$B$2:$AH$2694,33,0)&gt;=8,5,IF(VLOOKUP($C119,工时汇总!$B$2:$AH$2694,33,0)&lt;8,0))))</f>
        <v>0</v>
      </c>
    </row>
    <row r="120" customHeight="1" spans="1:35">
      <c r="A120" s="35" t="s">
        <v>597</v>
      </c>
      <c r="B120" s="15" t="s">
        <v>623</v>
      </c>
      <c r="C120" s="25" t="s">
        <v>300</v>
      </c>
      <c r="D120" s="43">
        <f ca="1" t="shared" si="20"/>
        <v>220</v>
      </c>
      <c r="E120" s="12">
        <f ca="1">IF(VLOOKUP($C120,工时汇总!$B$2:$AH$2694,3,0)&gt;15,15,IF(VLOOKUP($C120,工时汇总!$B$2:$AH$2694,3,0)&gt;10,10,IF(VLOOKUP($C120,工时汇总!$B$2:$AH$2694,3,0)&gt;=8,5,IF(VLOOKUP($C120,工时汇总!$B$2:$AH$2694,3,0)&lt;8,0))))</f>
        <v>10</v>
      </c>
      <c r="F120" s="12">
        <f ca="1">IF(VLOOKUP($C120,工时汇总!$B$2:$AH$2694,4,0)&gt;15,15,IF(VLOOKUP($C120,工时汇总!$B$2:$AH$2694,4,0)&gt;10,10,IF(VLOOKUP($C120,工时汇总!$B$2:$AH$2694,4,0)&gt;=8,5,IF(VLOOKUP($C120,工时汇总!$B$2:$AH$2694,4,0)&lt;8,0))))</f>
        <v>10</v>
      </c>
      <c r="G120" s="12">
        <f ca="1">IF(VLOOKUP($C120,工时汇总!$B$2:$AH$2694,5,0)&gt;15,15,IF(VLOOKUP($C120,工时汇总!$B$2:$AH$2694,5,0)&gt;10,10,IF(VLOOKUP($C120,工时汇总!$B$2:$AH$2694,5,0)&gt;=8,5,IF(VLOOKUP($C120,工时汇总!$B$2:$AH$2694,5,0)&lt;8,0))))</f>
        <v>10</v>
      </c>
      <c r="H120" s="12">
        <f ca="1">IF(VLOOKUP($C120,工时汇总!$B$2:$AH$2694,6,0)&gt;15,15,IF(VLOOKUP($C120,工时汇总!$B$2:$AH$2694,6,0)&gt;10,10,IF(VLOOKUP($C120,工时汇总!$B$2:$AH$2694,6,0)&gt;=8,5,IF(VLOOKUP($C120,工时汇总!$B$2:$AH$2694,6,0)&lt;8,0))))</f>
        <v>10</v>
      </c>
      <c r="I120" s="12">
        <f ca="1">IF(VLOOKUP($C120,工时汇总!$B$2:$AH$2694,7,0)&gt;15,15,IF(VLOOKUP($C120,工时汇总!$B$2:$AH$2694,7,0)&gt;10,10,IF(VLOOKUP($C120,工时汇总!$B$2:$AH$2694,7,0)&gt;=8,5,IF(VLOOKUP($C120,工时汇总!$B$2:$AH$2694,7,0)&lt;8,0))))</f>
        <v>5</v>
      </c>
      <c r="J120" s="12">
        <f ca="1">IF(VLOOKUP($C120,工时汇总!$B$2:$AH$2694,8,0)&gt;15,15,IF(VLOOKUP($C120,工时汇总!$B$2:$AH$2694,8,0)&gt;10,10,IF(VLOOKUP($C120,工时汇总!$B$2:$AH$2694,8,0)&gt;=8,5,IF(VLOOKUP($C120,工时汇总!$B$2:$AH$2694,8,0)&lt;8,0))))</f>
        <v>10</v>
      </c>
      <c r="K120" s="12">
        <f ca="1">IF(VLOOKUP($C120,工时汇总!$B$2:$AH$2694,9,0)&gt;15,15,IF(VLOOKUP($C120,工时汇总!$B$2:$AH$2694,9,0)&gt;10,10,IF(VLOOKUP($C120,工时汇总!$B$2:$AH$2694,9,0)&gt;=8,5,IF(VLOOKUP($C120,工时汇总!$B$2:$AH$2694,9,0)&lt;8,0))))</f>
        <v>5</v>
      </c>
      <c r="L120" s="12">
        <f ca="1">IF(VLOOKUP($C120,工时汇总!$B$2:$AH$2694,10,0)&gt;15,15,IF(VLOOKUP($C120,工时汇总!$B$2:$AH$2694,10,0)&gt;10,10,IF(VLOOKUP($C120,工时汇总!$B$2:$AH$2694,10,0)&gt;=8,5,IF(VLOOKUP($C120,工时汇总!$B$2:$AH$2694,10,0)&lt;8,0))))</f>
        <v>5</v>
      </c>
      <c r="M120" s="12">
        <f ca="1">IF(VLOOKUP($C120,工时汇总!$B$2:$AH$2694,11,0)&gt;15,15,IF(VLOOKUP($C120,工时汇总!$B$2:$AH$2694,11,0)&gt;10,10,IF(VLOOKUP($C120,工时汇总!$B$2:$AH$2694,11,0)&gt;=8,5,IF(VLOOKUP($C120,工时汇总!$B$2:$AH$2694,11,0)&lt;8,0))))</f>
        <v>0</v>
      </c>
      <c r="N120" s="12">
        <f ca="1">IF(VLOOKUP($C120,工时汇总!$B$2:$AH$2694,12,0)&gt;15,15,IF(VLOOKUP($C120,工时汇总!$B$2:$AH$2694,12,0)&gt;10,10,IF(VLOOKUP($C120,工时汇总!$B$2:$AH$2694,12,0)&gt;=8,5,IF(VLOOKUP($C120,工时汇总!$B$2:$AH$2694,12,0)&lt;8,0))))</f>
        <v>5</v>
      </c>
      <c r="O120" s="12">
        <f ca="1">IF(VLOOKUP($C120,工时汇总!$B$2:$AH$2694,13,0)&gt;15,15,IF(VLOOKUP($C120,工时汇总!$B$2:$AH$2694,13,0)&gt;10,10,IF(VLOOKUP($C120,工时汇总!$B$2:$AH$2694,13,0)&gt;=8,5,IF(VLOOKUP($C120,工时汇总!$B$2:$AH$2694,13,0)&lt;8,0))))</f>
        <v>10</v>
      </c>
      <c r="P120" s="12">
        <f ca="1">IF(VLOOKUP($C120,工时汇总!$B$2:$AH$2694,14,0)&gt;15,15,IF(VLOOKUP($C120,工时汇总!$B$2:$AH$2694,14,0)&gt;10,10,IF(VLOOKUP($C120,工时汇总!$B$2:$AH$2694,14,0)&gt;=8,5,IF(VLOOKUP($C120,工时汇总!$B$2:$AH$2694,14,0)&lt;8,0))))</f>
        <v>0</v>
      </c>
      <c r="Q120" s="12">
        <f ca="1">IF(VLOOKUP($C120,工时汇总!$B$2:$AH$2694,15,0)&gt;15,15,IF(VLOOKUP($C120,工时汇总!$B$2:$AH$2694,15,0)&gt;10,10,IF(VLOOKUP($C120,工时汇总!$B$2:$AH$2694,15,0)&gt;=8,5,IF(VLOOKUP($C120,工时汇总!$B$2:$AH$2694,15,0)&lt;8,0))))</f>
        <v>10</v>
      </c>
      <c r="R120" s="12">
        <f ca="1">IF(VLOOKUP($C120,工时汇总!$B$2:$AH$2694,16,0)&gt;15,15,IF(VLOOKUP($C120,工时汇总!$B$2:$AH$2694,16,0)&gt;10,10,IF(VLOOKUP($C120,工时汇总!$B$2:$AH$2694,16,0)&gt;=8,5,IF(VLOOKUP($C120,工时汇总!$B$2:$AH$2694,16,0)&lt;8,0))))</f>
        <v>10</v>
      </c>
      <c r="S120" s="12">
        <f ca="1">IF(VLOOKUP($C120,工时汇总!$B$2:$AH$2694,17,0)&gt;15,15,IF(VLOOKUP($C120,工时汇总!$B$2:$AH$2694,17,0)&gt;10,10,IF(VLOOKUP($C120,工时汇总!$B$2:$AH$2694,17,0)&gt;=8,5,IF(VLOOKUP($C120,工时汇总!$B$2:$AH$2694,17,0)&lt;8,0))))</f>
        <v>10</v>
      </c>
      <c r="T120" s="12">
        <f ca="1">IF(VLOOKUP($C120,工时汇总!$B$2:$AH$2694,18,0)&gt;15,15,IF(VLOOKUP($C120,工时汇总!$B$2:$AH$2694,18,0)&gt;10,10,IF(VLOOKUP($C120,工时汇总!$B$2:$AH$2694,18,0)&gt;=8,5,IF(VLOOKUP($C120,工时汇总!$B$2:$AH$2694,18,0)&lt;8,0))))</f>
        <v>10</v>
      </c>
      <c r="U120" s="12">
        <f ca="1">IF(VLOOKUP($C120,工时汇总!$B$2:$AH$2694,19,0)&gt;15,15,IF(VLOOKUP($C120,工时汇总!$B$2:$AH$2694,19,0)&gt;10,10,IF(VLOOKUP($C120,工时汇总!$B$2:$AH$2694,19,0)&gt;=8,5,IF(VLOOKUP($C120,工时汇总!$B$2:$AH$2694,19,0)&lt;8,0))))</f>
        <v>10</v>
      </c>
      <c r="V120" s="12">
        <f ca="1">IF(VLOOKUP($C120,工时汇总!$B$2:$AH$2694,20,0)&gt;15,15,IF(VLOOKUP($C120,工时汇总!$B$2:$AH$2694,20,0)&gt;10,10,IF(VLOOKUP($C120,工时汇总!$B$2:$AH$2694,20,0)&gt;=8,5,IF(VLOOKUP($C120,工时汇总!$B$2:$AH$2694,20,0)&lt;8,0))))</f>
        <v>10</v>
      </c>
      <c r="W120" s="12">
        <f ca="1">IF(VLOOKUP($C120,工时汇总!$B$2:$AH$2694,21,0)&gt;15,15,IF(VLOOKUP($C120,工时汇总!$B$2:$AH$2694,21,0)&gt;10,10,IF(VLOOKUP($C120,工时汇总!$B$2:$AH$2694,21,0)&gt;=8,5,IF(VLOOKUP($C120,工时汇总!$B$2:$AH$2694,21,0)&lt;8,0))))</f>
        <v>0</v>
      </c>
      <c r="X120" s="12">
        <f ca="1">IF(VLOOKUP($C120,工时汇总!$B$2:$AH$2694,22,0)&gt;15,15,IF(VLOOKUP($C120,工时汇总!$B$2:$AH$2694,22,0)&gt;10,10,IF(VLOOKUP($C120,工时汇总!$B$2:$AH$2694,22,0)&gt;=8,5,IF(VLOOKUP($C120,工时汇总!$B$2:$AH$2694,22,0)&lt;8,0))))</f>
        <v>5</v>
      </c>
      <c r="Y120" s="12">
        <f ca="1">IF(VLOOKUP($C120,工时汇总!$B$2:$AH$2694,23,0)&gt;15,15,IF(VLOOKUP($C120,工时汇总!$B$2:$AH$2694,23,0)&gt;10,10,IF(VLOOKUP($C120,工时汇总!$B$2:$AH$2694,23,0)&gt;=8,5,IF(VLOOKUP($C120,工时汇总!$B$2:$AH$2694,23,0)&lt;8,0))))</f>
        <v>10</v>
      </c>
      <c r="Z120" s="12">
        <f ca="1">IF(VLOOKUP($C120,工时汇总!$B$2:$AH$2694,24,0)&gt;15,15,IF(VLOOKUP($C120,工时汇总!$B$2:$AH$2694,24,0)&gt;10,10,IF(VLOOKUP($C120,工时汇总!$B$2:$AH$2694,24,0)&gt;=8,5,IF(VLOOKUP($C120,工时汇总!$B$2:$AH$2694,24,0)&lt;8,0))))</f>
        <v>10</v>
      </c>
      <c r="AA120" s="12">
        <f ca="1">IF(VLOOKUP($C120,工时汇总!$B$2:$AH$2694,25,0)&gt;15,15,IF(VLOOKUP($C120,工时汇总!$B$2:$AH$2694,25,0)&gt;10,10,IF(VLOOKUP($C120,工时汇总!$B$2:$AH$2694,25,0)&gt;=8,5,IF(VLOOKUP($C120,工时汇总!$B$2:$AH$2694,25,0)&lt;8,0))))</f>
        <v>10</v>
      </c>
      <c r="AB120" s="12">
        <f ca="1">IF(VLOOKUP($C120,工时汇总!$B$2:$AH$2694,26,0)&gt;15,15,IF(VLOOKUP($C120,工时汇总!$B$2:$AH$2694,26,0)&gt;10,10,IF(VLOOKUP($C120,工时汇总!$B$2:$AH$2694,26,0)&gt;=8,5,IF(VLOOKUP($C120,工时汇总!$B$2:$AH$2694,26,0)&lt;8,0))))</f>
        <v>10</v>
      </c>
      <c r="AC120" s="12">
        <f ca="1">IF(VLOOKUP($C120,工时汇总!$B$2:$AH$2694,27,0)&gt;15,15,IF(VLOOKUP($C120,工时汇总!$B$2:$AH$2694,27,0)&gt;10,10,IF(VLOOKUP($C120,工时汇总!$B$2:$AH$2694,27,0)&gt;=8,5,IF(VLOOKUP($C120,工时汇总!$B$2:$AH$2694,27,0)&lt;8,0))))</f>
        <v>10</v>
      </c>
      <c r="AD120" s="12">
        <f ca="1">IF(VLOOKUP($C120,工时汇总!$B$2:$AH$2694,28,0)&gt;15,15,IF(VLOOKUP($C120,工时汇总!$B$2:$AH$2694,28,0)&gt;10,10,IF(VLOOKUP($C120,工时汇总!$B$2:$AH$2694,28,0)&gt;=8,5,IF(VLOOKUP($C120,工时汇总!$B$2:$AH$2694,28,0)&lt;8,0))))</f>
        <v>5</v>
      </c>
      <c r="AE120" s="12">
        <f ca="1">IF(VLOOKUP($C120,工时汇总!$B$2:$AH$2694,29,0)&gt;15,15,IF(VLOOKUP($C120,工时汇总!$B$2:$AH$2694,29,0)&gt;10,10,IF(VLOOKUP($C120,工时汇总!$B$2:$AH$2694,29,0)&gt;=8,5,IF(VLOOKUP($C120,工时汇总!$B$2:$AH$2694,29,0)&lt;8,0))))</f>
        <v>5</v>
      </c>
      <c r="AF120" s="12">
        <f ca="1">IF(VLOOKUP($C120,工时汇总!$B$2:$AH$2694,30,0)&gt;15,15,IF(VLOOKUP($C120,工时汇总!$B$2:$AH$2694,30,0)&gt;10,10,IF(VLOOKUP($C120,工时汇总!$B$2:$AH$2694,30,0)&gt;=8,5,IF(VLOOKUP($C120,工时汇总!$B$2:$AH$2694,30,0)&lt;8,0))))</f>
        <v>5</v>
      </c>
      <c r="AG120" s="12">
        <f ca="1">IF(VLOOKUP($C120,工时汇总!$B$2:$AH$2694,31,0)&gt;15,15,IF(VLOOKUP($C120,工时汇总!$B$2:$AH$2694,31,0)&gt;10,10,IF(VLOOKUP($C120,工时汇总!$B$2:$AH$2694,31,0)&gt;=8,5,IF(VLOOKUP($C120,工时汇总!$B$2:$AH$2694,31,0)&lt;8,0))))</f>
        <v>5</v>
      </c>
      <c r="AH120" s="12">
        <f ca="1">IF(VLOOKUP($C120,工时汇总!$B$2:$AH$2694,32,0)&gt;15,15,IF(VLOOKUP($C120,工时汇总!$B$2:$AH$2694,32,0)&gt;10,10,IF(VLOOKUP($C120,工时汇总!$B$2:$AH$2694,32,0)&gt;=8,5,IF(VLOOKUP($C120,工时汇总!$B$2:$AH$2694,32,0)&lt;8,0))))</f>
        <v>5</v>
      </c>
      <c r="AI120" s="12">
        <f ca="1">IF(VLOOKUP($C120,工时汇总!$B$2:$AH$2694,33,0)&gt;15,15,IF(VLOOKUP($C120,工时汇总!$B$2:$AH$2694,33,0)&gt;10,10,IF(VLOOKUP($C120,工时汇总!$B$2:$AH$2694,33,0)&gt;=8,5,IF(VLOOKUP($C120,工时汇总!$B$2:$AH$2694,33,0)&lt;8,0))))</f>
        <v>0</v>
      </c>
    </row>
    <row r="121" customHeight="1" spans="1:35">
      <c r="A121" s="35" t="s">
        <v>624</v>
      </c>
      <c r="B121" s="15" t="s">
        <v>625</v>
      </c>
      <c r="C121" s="25" t="s">
        <v>334</v>
      </c>
      <c r="D121" s="43">
        <f ca="1" t="shared" si="20"/>
        <v>260</v>
      </c>
      <c r="E121" s="12">
        <f ca="1">IF(VLOOKUP($C121,工时汇总!$B$2:$AH$2694,3,0)&gt;15,15,IF(VLOOKUP($C121,工时汇总!$B$2:$AH$2694,3,0)&gt;10,10,IF(VLOOKUP($C121,工时汇总!$B$2:$AH$2694,3,0)&gt;=8,5,IF(VLOOKUP($C121,工时汇总!$B$2:$AH$2694,3,0)&lt;8,0))))</f>
        <v>10</v>
      </c>
      <c r="F121" s="12">
        <f ca="1">IF(VLOOKUP($C121,工时汇总!$B$2:$AH$2694,4,0)&gt;15,15,IF(VLOOKUP($C121,工时汇总!$B$2:$AH$2694,4,0)&gt;10,10,IF(VLOOKUP($C121,工时汇总!$B$2:$AH$2694,4,0)&gt;=8,5,IF(VLOOKUP($C121,工时汇总!$B$2:$AH$2694,4,0)&lt;8,0))))</f>
        <v>10</v>
      </c>
      <c r="G121" s="12">
        <f ca="1">IF(VLOOKUP($C121,工时汇总!$B$2:$AH$2694,5,0)&gt;15,15,IF(VLOOKUP($C121,工时汇总!$B$2:$AH$2694,5,0)&gt;10,10,IF(VLOOKUP($C121,工时汇总!$B$2:$AH$2694,5,0)&gt;=8,5,IF(VLOOKUP($C121,工时汇总!$B$2:$AH$2694,5,0)&lt;8,0))))</f>
        <v>5</v>
      </c>
      <c r="H121" s="12">
        <f ca="1">IF(VLOOKUP($C121,工时汇总!$B$2:$AH$2694,6,0)&gt;15,15,IF(VLOOKUP($C121,工时汇总!$B$2:$AH$2694,6,0)&gt;10,10,IF(VLOOKUP($C121,工时汇总!$B$2:$AH$2694,6,0)&gt;=8,5,IF(VLOOKUP($C121,工时汇总!$B$2:$AH$2694,6,0)&lt;8,0))))</f>
        <v>10</v>
      </c>
      <c r="I121" s="12">
        <f ca="1">IF(VLOOKUP($C121,工时汇总!$B$2:$AH$2694,7,0)&gt;15,15,IF(VLOOKUP($C121,工时汇总!$B$2:$AH$2694,7,0)&gt;10,10,IF(VLOOKUP($C121,工时汇总!$B$2:$AH$2694,7,0)&gt;=8,5,IF(VLOOKUP($C121,工时汇总!$B$2:$AH$2694,7,0)&lt;8,0))))</f>
        <v>10</v>
      </c>
      <c r="J121" s="12">
        <f ca="1">IF(VLOOKUP($C121,工时汇总!$B$2:$AH$2694,8,0)&gt;15,15,IF(VLOOKUP($C121,工时汇总!$B$2:$AH$2694,8,0)&gt;10,10,IF(VLOOKUP($C121,工时汇总!$B$2:$AH$2694,8,0)&gt;=8,5,IF(VLOOKUP($C121,工时汇总!$B$2:$AH$2694,8,0)&lt;8,0))))</f>
        <v>10</v>
      </c>
      <c r="K121" s="12">
        <f ca="1">IF(VLOOKUP($C121,工时汇总!$B$2:$AH$2694,9,0)&gt;15,15,IF(VLOOKUP($C121,工时汇总!$B$2:$AH$2694,9,0)&gt;10,10,IF(VLOOKUP($C121,工时汇总!$B$2:$AH$2694,9,0)&gt;=8,5,IF(VLOOKUP($C121,工时汇总!$B$2:$AH$2694,9,0)&lt;8,0))))</f>
        <v>10</v>
      </c>
      <c r="L121" s="12">
        <f ca="1">IF(VLOOKUP($C121,工时汇总!$B$2:$AH$2694,10,0)&gt;15,15,IF(VLOOKUP($C121,工时汇总!$B$2:$AH$2694,10,0)&gt;10,10,IF(VLOOKUP($C121,工时汇总!$B$2:$AH$2694,10,0)&gt;=8,5,IF(VLOOKUP($C121,工时汇总!$B$2:$AH$2694,10,0)&lt;8,0))))</f>
        <v>10</v>
      </c>
      <c r="M121" s="12">
        <f ca="1">IF(VLOOKUP($C121,工时汇总!$B$2:$AH$2694,11,0)&gt;15,15,IF(VLOOKUP($C121,工时汇总!$B$2:$AH$2694,11,0)&gt;10,10,IF(VLOOKUP($C121,工时汇总!$B$2:$AH$2694,11,0)&gt;=8,5,IF(VLOOKUP($C121,工时汇总!$B$2:$AH$2694,11,0)&lt;8,0))))</f>
        <v>10</v>
      </c>
      <c r="N121" s="12">
        <f ca="1">IF(VLOOKUP($C121,工时汇总!$B$2:$AH$2694,12,0)&gt;15,15,IF(VLOOKUP($C121,工时汇总!$B$2:$AH$2694,12,0)&gt;10,10,IF(VLOOKUP($C121,工时汇总!$B$2:$AH$2694,12,0)&gt;=8,5,IF(VLOOKUP($C121,工时汇总!$B$2:$AH$2694,12,0)&lt;8,0))))</f>
        <v>10</v>
      </c>
      <c r="O121" s="12">
        <f ca="1">IF(VLOOKUP($C121,工时汇总!$B$2:$AH$2694,13,0)&gt;15,15,IF(VLOOKUP($C121,工时汇总!$B$2:$AH$2694,13,0)&gt;10,10,IF(VLOOKUP($C121,工时汇总!$B$2:$AH$2694,13,0)&gt;=8,5,IF(VLOOKUP($C121,工时汇总!$B$2:$AH$2694,13,0)&lt;8,0))))</f>
        <v>10</v>
      </c>
      <c r="P121" s="12">
        <f ca="1">IF(VLOOKUP($C121,工时汇总!$B$2:$AH$2694,14,0)&gt;15,15,IF(VLOOKUP($C121,工时汇总!$B$2:$AH$2694,14,0)&gt;10,10,IF(VLOOKUP($C121,工时汇总!$B$2:$AH$2694,14,0)&gt;=8,5,IF(VLOOKUP($C121,工时汇总!$B$2:$AH$2694,14,0)&lt;8,0))))</f>
        <v>5</v>
      </c>
      <c r="Q121" s="12">
        <f ca="1">IF(VLOOKUP($C121,工时汇总!$B$2:$AH$2694,15,0)&gt;15,15,IF(VLOOKUP($C121,工时汇总!$B$2:$AH$2694,15,0)&gt;10,10,IF(VLOOKUP($C121,工时汇总!$B$2:$AH$2694,15,0)&gt;=8,5,IF(VLOOKUP($C121,工时汇总!$B$2:$AH$2694,15,0)&lt;8,0))))</f>
        <v>10</v>
      </c>
      <c r="R121" s="12">
        <f ca="1">IF(VLOOKUP($C121,工时汇总!$B$2:$AH$2694,16,0)&gt;15,15,IF(VLOOKUP($C121,工时汇总!$B$2:$AH$2694,16,0)&gt;10,10,IF(VLOOKUP($C121,工时汇总!$B$2:$AH$2694,16,0)&gt;=8,5,IF(VLOOKUP($C121,工时汇总!$B$2:$AH$2694,16,0)&lt;8,0))))</f>
        <v>10</v>
      </c>
      <c r="S121" s="12">
        <f ca="1">IF(VLOOKUP($C121,工时汇总!$B$2:$AH$2694,17,0)&gt;15,15,IF(VLOOKUP($C121,工时汇总!$B$2:$AH$2694,17,0)&gt;10,10,IF(VLOOKUP($C121,工时汇总!$B$2:$AH$2694,17,0)&gt;=8,5,IF(VLOOKUP($C121,工时汇总!$B$2:$AH$2694,17,0)&lt;8,0))))</f>
        <v>10</v>
      </c>
      <c r="T121" s="12">
        <f ca="1">IF(VLOOKUP($C121,工时汇总!$B$2:$AH$2694,18,0)&gt;15,15,IF(VLOOKUP($C121,工时汇总!$B$2:$AH$2694,18,0)&gt;10,10,IF(VLOOKUP($C121,工时汇总!$B$2:$AH$2694,18,0)&gt;=8,5,IF(VLOOKUP($C121,工时汇总!$B$2:$AH$2694,18,0)&lt;8,0))))</f>
        <v>10</v>
      </c>
      <c r="U121" s="12">
        <f ca="1">IF(VLOOKUP($C121,工时汇总!$B$2:$AH$2694,19,0)&gt;15,15,IF(VLOOKUP($C121,工时汇总!$B$2:$AH$2694,19,0)&gt;10,10,IF(VLOOKUP($C121,工时汇总!$B$2:$AH$2694,19,0)&gt;=8,5,IF(VLOOKUP($C121,工时汇总!$B$2:$AH$2694,19,0)&lt;8,0))))</f>
        <v>10</v>
      </c>
      <c r="V121" s="12">
        <f ca="1">IF(VLOOKUP($C121,工时汇总!$B$2:$AH$2694,20,0)&gt;15,15,IF(VLOOKUP($C121,工时汇总!$B$2:$AH$2694,20,0)&gt;10,10,IF(VLOOKUP($C121,工时汇总!$B$2:$AH$2694,20,0)&gt;=8,5,IF(VLOOKUP($C121,工时汇总!$B$2:$AH$2694,20,0)&lt;8,0))))</f>
        <v>10</v>
      </c>
      <c r="W121" s="12">
        <f ca="1">IF(VLOOKUP($C121,工时汇总!$B$2:$AH$2694,21,0)&gt;15,15,IF(VLOOKUP($C121,工时汇总!$B$2:$AH$2694,21,0)&gt;10,10,IF(VLOOKUP($C121,工时汇总!$B$2:$AH$2694,21,0)&gt;=8,5,IF(VLOOKUP($C121,工时汇总!$B$2:$AH$2694,21,0)&lt;8,0))))</f>
        <v>5</v>
      </c>
      <c r="X121" s="12">
        <f ca="1">IF(VLOOKUP($C121,工时汇总!$B$2:$AH$2694,22,0)&gt;15,15,IF(VLOOKUP($C121,工时汇总!$B$2:$AH$2694,22,0)&gt;10,10,IF(VLOOKUP($C121,工时汇总!$B$2:$AH$2694,22,0)&gt;=8,5,IF(VLOOKUP($C121,工时汇总!$B$2:$AH$2694,22,0)&lt;8,0))))</f>
        <v>10</v>
      </c>
      <c r="Y121" s="12">
        <f ca="1">IF(VLOOKUP($C121,工时汇总!$B$2:$AH$2694,23,0)&gt;15,15,IF(VLOOKUP($C121,工时汇总!$B$2:$AH$2694,23,0)&gt;10,10,IF(VLOOKUP($C121,工时汇总!$B$2:$AH$2694,23,0)&gt;=8,5,IF(VLOOKUP($C121,工时汇总!$B$2:$AH$2694,23,0)&lt;8,0))))</f>
        <v>10</v>
      </c>
      <c r="Z121" s="12">
        <f ca="1">IF(VLOOKUP($C121,工时汇总!$B$2:$AH$2694,24,0)&gt;15,15,IF(VLOOKUP($C121,工时汇总!$B$2:$AH$2694,24,0)&gt;10,10,IF(VLOOKUP($C121,工时汇总!$B$2:$AH$2694,24,0)&gt;=8,5,IF(VLOOKUP($C121,工时汇总!$B$2:$AH$2694,24,0)&lt;8,0))))</f>
        <v>10</v>
      </c>
      <c r="AA121" s="12">
        <f ca="1">IF(VLOOKUP($C121,工时汇总!$B$2:$AH$2694,25,0)&gt;15,15,IF(VLOOKUP($C121,工时汇总!$B$2:$AH$2694,25,0)&gt;10,10,IF(VLOOKUP($C121,工时汇总!$B$2:$AH$2694,25,0)&gt;=8,5,IF(VLOOKUP($C121,工时汇总!$B$2:$AH$2694,25,0)&lt;8,0))))</f>
        <v>5</v>
      </c>
      <c r="AB121" s="12">
        <f ca="1">IF(VLOOKUP($C121,工时汇总!$B$2:$AH$2694,26,0)&gt;15,15,IF(VLOOKUP($C121,工时汇总!$B$2:$AH$2694,26,0)&gt;10,10,IF(VLOOKUP($C121,工时汇总!$B$2:$AH$2694,26,0)&gt;=8,5,IF(VLOOKUP($C121,工时汇总!$B$2:$AH$2694,26,0)&lt;8,0))))</f>
        <v>5</v>
      </c>
      <c r="AC121" s="12">
        <f ca="1">IF(VLOOKUP($C121,工时汇总!$B$2:$AH$2694,27,0)&gt;15,15,IF(VLOOKUP($C121,工时汇总!$B$2:$AH$2694,27,0)&gt;10,10,IF(VLOOKUP($C121,工时汇总!$B$2:$AH$2694,27,0)&gt;=8,5,IF(VLOOKUP($C121,工时汇总!$B$2:$AH$2694,27,0)&lt;8,0))))</f>
        <v>5</v>
      </c>
      <c r="AD121" s="12">
        <f ca="1">IF(VLOOKUP($C121,工时汇总!$B$2:$AH$2694,28,0)&gt;15,15,IF(VLOOKUP($C121,工时汇总!$B$2:$AH$2694,28,0)&gt;10,10,IF(VLOOKUP($C121,工时汇总!$B$2:$AH$2694,28,0)&gt;=8,5,IF(VLOOKUP($C121,工时汇总!$B$2:$AH$2694,28,0)&lt;8,0))))</f>
        <v>0</v>
      </c>
      <c r="AE121" s="12">
        <f ca="1">IF(VLOOKUP($C121,工时汇总!$B$2:$AH$2694,29,0)&gt;15,15,IF(VLOOKUP($C121,工时汇总!$B$2:$AH$2694,29,0)&gt;10,10,IF(VLOOKUP($C121,工时汇总!$B$2:$AH$2694,29,0)&gt;=8,5,IF(VLOOKUP($C121,工时汇总!$B$2:$AH$2694,29,0)&lt;8,0))))</f>
        <v>10</v>
      </c>
      <c r="AF121" s="12">
        <f ca="1">IF(VLOOKUP($C121,工时汇总!$B$2:$AH$2694,30,0)&gt;15,15,IF(VLOOKUP($C121,工时汇总!$B$2:$AH$2694,30,0)&gt;10,10,IF(VLOOKUP($C121,工时汇总!$B$2:$AH$2694,30,0)&gt;=8,5,IF(VLOOKUP($C121,工时汇总!$B$2:$AH$2694,30,0)&lt;8,0))))</f>
        <v>10</v>
      </c>
      <c r="AG121" s="12">
        <f ca="1">IF(VLOOKUP($C121,工时汇总!$B$2:$AH$2694,31,0)&gt;15,15,IF(VLOOKUP($C121,工时汇总!$B$2:$AH$2694,31,0)&gt;10,10,IF(VLOOKUP($C121,工时汇总!$B$2:$AH$2694,31,0)&gt;=8,5,IF(VLOOKUP($C121,工时汇总!$B$2:$AH$2694,31,0)&lt;8,0))))</f>
        <v>10</v>
      </c>
      <c r="AH121" s="12">
        <f ca="1">IF(VLOOKUP($C121,工时汇总!$B$2:$AH$2694,32,0)&gt;15,15,IF(VLOOKUP($C121,工时汇总!$B$2:$AH$2694,32,0)&gt;10,10,IF(VLOOKUP($C121,工时汇总!$B$2:$AH$2694,32,0)&gt;=8,5,IF(VLOOKUP($C121,工时汇总!$B$2:$AH$2694,32,0)&lt;8,0))))</f>
        <v>10</v>
      </c>
      <c r="AI121" s="12">
        <f ca="1">IF(VLOOKUP($C121,工时汇总!$B$2:$AH$2694,33,0)&gt;15,15,IF(VLOOKUP($C121,工时汇总!$B$2:$AH$2694,33,0)&gt;10,10,IF(VLOOKUP($C121,工时汇总!$B$2:$AH$2694,33,0)&gt;=8,5,IF(VLOOKUP($C121,工时汇总!$B$2:$AH$2694,33,0)&lt;8,0))))</f>
        <v>0</v>
      </c>
    </row>
    <row r="122" customHeight="1" spans="1:35">
      <c r="A122" s="35" t="s">
        <v>624</v>
      </c>
      <c r="B122" s="15" t="s">
        <v>626</v>
      </c>
      <c r="C122" s="25" t="s">
        <v>627</v>
      </c>
      <c r="D122" s="43">
        <f ca="1" t="shared" si="20"/>
        <v>130</v>
      </c>
      <c r="E122" s="12">
        <f ca="1">IF(VLOOKUP($C122,工时汇总!$B$2:$AH$2694,3,0)&gt;15,15,IF(VLOOKUP($C122,工时汇总!$B$2:$AH$2694,3,0)&gt;10,10,IF(VLOOKUP($C122,工时汇总!$B$2:$AH$2694,3,0)&gt;=8,5,IF(VLOOKUP($C122,工时汇总!$B$2:$AH$2694,3,0)&lt;8,0))))</f>
        <v>5</v>
      </c>
      <c r="F122" s="12">
        <f ca="1">IF(VLOOKUP($C122,工时汇总!$B$2:$AH$2694,4,0)&gt;15,15,IF(VLOOKUP($C122,工时汇总!$B$2:$AH$2694,4,0)&gt;10,10,IF(VLOOKUP($C122,工时汇总!$B$2:$AH$2694,4,0)&gt;=8,5,IF(VLOOKUP($C122,工时汇总!$B$2:$AH$2694,4,0)&lt;8,0))))</f>
        <v>5</v>
      </c>
      <c r="G122" s="12">
        <f ca="1">IF(VLOOKUP($C122,工时汇总!$B$2:$AH$2694,5,0)&gt;15,15,IF(VLOOKUP($C122,工时汇总!$B$2:$AH$2694,5,0)&gt;10,10,IF(VLOOKUP($C122,工时汇总!$B$2:$AH$2694,5,0)&gt;=8,5,IF(VLOOKUP($C122,工时汇总!$B$2:$AH$2694,5,0)&lt;8,0))))</f>
        <v>5</v>
      </c>
      <c r="H122" s="12">
        <f ca="1">IF(VLOOKUP($C122,工时汇总!$B$2:$AH$2694,6,0)&gt;15,15,IF(VLOOKUP($C122,工时汇总!$B$2:$AH$2694,6,0)&gt;10,10,IF(VLOOKUP($C122,工时汇总!$B$2:$AH$2694,6,0)&gt;=8,5,IF(VLOOKUP($C122,工时汇总!$B$2:$AH$2694,6,0)&lt;8,0))))</f>
        <v>10</v>
      </c>
      <c r="I122" s="12">
        <f ca="1">IF(VLOOKUP($C122,工时汇总!$B$2:$AH$2694,7,0)&gt;15,15,IF(VLOOKUP($C122,工时汇总!$B$2:$AH$2694,7,0)&gt;10,10,IF(VLOOKUP($C122,工时汇总!$B$2:$AH$2694,7,0)&gt;=8,5,IF(VLOOKUP($C122,工时汇总!$B$2:$AH$2694,7,0)&lt;8,0))))</f>
        <v>5</v>
      </c>
      <c r="J122" s="12">
        <f ca="1">IF(VLOOKUP($C122,工时汇总!$B$2:$AH$2694,8,0)&gt;15,15,IF(VLOOKUP($C122,工时汇总!$B$2:$AH$2694,8,0)&gt;10,10,IF(VLOOKUP($C122,工时汇总!$B$2:$AH$2694,8,0)&gt;=8,5,IF(VLOOKUP($C122,工时汇总!$B$2:$AH$2694,8,0)&lt;8,0))))</f>
        <v>0</v>
      </c>
      <c r="K122" s="12">
        <f ca="1">IF(VLOOKUP($C122,工时汇总!$B$2:$AH$2694,9,0)&gt;15,15,IF(VLOOKUP($C122,工时汇总!$B$2:$AH$2694,9,0)&gt;10,10,IF(VLOOKUP($C122,工时汇总!$B$2:$AH$2694,9,0)&gt;=8,5,IF(VLOOKUP($C122,工时汇总!$B$2:$AH$2694,9,0)&lt;8,0))))</f>
        <v>5</v>
      </c>
      <c r="L122" s="12">
        <f ca="1">IF(VLOOKUP($C122,工时汇总!$B$2:$AH$2694,10,0)&gt;15,15,IF(VLOOKUP($C122,工时汇总!$B$2:$AH$2694,10,0)&gt;10,10,IF(VLOOKUP($C122,工时汇总!$B$2:$AH$2694,10,0)&gt;=8,5,IF(VLOOKUP($C122,工时汇总!$B$2:$AH$2694,10,0)&lt;8,0))))</f>
        <v>5</v>
      </c>
      <c r="M122" s="12">
        <f ca="1">IF(VLOOKUP($C122,工时汇总!$B$2:$AH$2694,11,0)&gt;15,15,IF(VLOOKUP($C122,工时汇总!$B$2:$AH$2694,11,0)&gt;10,10,IF(VLOOKUP($C122,工时汇总!$B$2:$AH$2694,11,0)&gt;=8,5,IF(VLOOKUP($C122,工时汇总!$B$2:$AH$2694,11,0)&lt;8,0))))</f>
        <v>5</v>
      </c>
      <c r="N122" s="12">
        <f ca="1">IF(VLOOKUP($C122,工时汇总!$B$2:$AH$2694,12,0)&gt;15,15,IF(VLOOKUP($C122,工时汇总!$B$2:$AH$2694,12,0)&gt;10,10,IF(VLOOKUP($C122,工时汇总!$B$2:$AH$2694,12,0)&gt;=8,5,IF(VLOOKUP($C122,工时汇总!$B$2:$AH$2694,12,0)&lt;8,0))))</f>
        <v>10</v>
      </c>
      <c r="O122" s="12">
        <f ca="1">IF(VLOOKUP($C122,工时汇总!$B$2:$AH$2694,13,0)&gt;15,15,IF(VLOOKUP($C122,工时汇总!$B$2:$AH$2694,13,0)&gt;10,10,IF(VLOOKUP($C122,工时汇总!$B$2:$AH$2694,13,0)&gt;=8,5,IF(VLOOKUP($C122,工时汇总!$B$2:$AH$2694,13,0)&lt;8,0))))</f>
        <v>10</v>
      </c>
      <c r="P122" s="12">
        <f ca="1">IF(VLOOKUP($C122,工时汇总!$B$2:$AH$2694,14,0)&gt;15,15,IF(VLOOKUP($C122,工时汇总!$B$2:$AH$2694,14,0)&gt;10,10,IF(VLOOKUP($C122,工时汇总!$B$2:$AH$2694,14,0)&gt;=8,5,IF(VLOOKUP($C122,工时汇总!$B$2:$AH$2694,14,0)&lt;8,0))))</f>
        <v>10</v>
      </c>
      <c r="Q122" s="12">
        <f ca="1">IF(VLOOKUP($C122,工时汇总!$B$2:$AH$2694,15,0)&gt;15,15,IF(VLOOKUP($C122,工时汇总!$B$2:$AH$2694,15,0)&gt;10,10,IF(VLOOKUP($C122,工时汇总!$B$2:$AH$2694,15,0)&gt;=8,5,IF(VLOOKUP($C122,工时汇总!$B$2:$AH$2694,15,0)&lt;8,0))))</f>
        <v>10</v>
      </c>
      <c r="R122" s="12">
        <f ca="1">IF(VLOOKUP($C122,工时汇总!$B$2:$AH$2694,16,0)&gt;15,15,IF(VLOOKUP($C122,工时汇总!$B$2:$AH$2694,16,0)&gt;10,10,IF(VLOOKUP($C122,工时汇总!$B$2:$AH$2694,16,0)&gt;=8,5,IF(VLOOKUP($C122,工时汇总!$B$2:$AH$2694,16,0)&lt;8,0))))</f>
        <v>10</v>
      </c>
      <c r="S122" s="12">
        <f ca="1">IF(VLOOKUP($C122,工时汇总!$B$2:$AH$2694,17,0)&gt;15,15,IF(VLOOKUP($C122,工时汇总!$B$2:$AH$2694,17,0)&gt;10,10,IF(VLOOKUP($C122,工时汇总!$B$2:$AH$2694,17,0)&gt;=8,5,IF(VLOOKUP($C122,工时汇总!$B$2:$AH$2694,17,0)&lt;8,0))))</f>
        <v>0</v>
      </c>
      <c r="T122" s="12">
        <f ca="1">IF(VLOOKUP($C122,工时汇总!$B$2:$AH$2694,18,0)&gt;15,15,IF(VLOOKUP($C122,工时汇总!$B$2:$AH$2694,18,0)&gt;10,10,IF(VLOOKUP($C122,工时汇总!$B$2:$AH$2694,18,0)&gt;=8,5,IF(VLOOKUP($C122,工时汇总!$B$2:$AH$2694,18,0)&lt;8,0))))</f>
        <v>10</v>
      </c>
      <c r="U122" s="12">
        <f ca="1">IF(VLOOKUP($C122,工时汇总!$B$2:$AH$2694,19,0)&gt;15,15,IF(VLOOKUP($C122,工时汇总!$B$2:$AH$2694,19,0)&gt;10,10,IF(VLOOKUP($C122,工时汇总!$B$2:$AH$2694,19,0)&gt;=8,5,IF(VLOOKUP($C122,工时汇总!$B$2:$AH$2694,19,0)&lt;8,0))))</f>
        <v>5</v>
      </c>
      <c r="V122" s="12">
        <f ca="1">IF(VLOOKUP($C122,工时汇总!$B$2:$AH$2694,20,0)&gt;15,15,IF(VLOOKUP($C122,工时汇总!$B$2:$AH$2694,20,0)&gt;10,10,IF(VLOOKUP($C122,工时汇总!$B$2:$AH$2694,20,0)&gt;=8,5,IF(VLOOKUP($C122,工时汇总!$B$2:$AH$2694,20,0)&lt;8,0))))</f>
        <v>5</v>
      </c>
      <c r="W122" s="12">
        <f ca="1">IF(VLOOKUP($C122,工时汇总!$B$2:$AH$2694,21,0)&gt;15,15,IF(VLOOKUP($C122,工时汇总!$B$2:$AH$2694,21,0)&gt;10,10,IF(VLOOKUP($C122,工时汇总!$B$2:$AH$2694,21,0)&gt;=8,5,IF(VLOOKUP($C122,工时汇总!$B$2:$AH$2694,21,0)&lt;8,0))))</f>
        <v>0</v>
      </c>
      <c r="X122" s="12">
        <f ca="1">IF(VLOOKUP($C122,工时汇总!$B$2:$AH$2694,22,0)&gt;15,15,IF(VLOOKUP($C122,工时汇总!$B$2:$AH$2694,22,0)&gt;10,10,IF(VLOOKUP($C122,工时汇总!$B$2:$AH$2694,22,0)&gt;=8,5,IF(VLOOKUP($C122,工时汇总!$B$2:$AH$2694,22,0)&lt;8,0))))</f>
        <v>10</v>
      </c>
      <c r="Y122" s="12">
        <f ca="1">IF(VLOOKUP($C122,工时汇总!$B$2:$AH$2694,23,0)&gt;15,15,IF(VLOOKUP($C122,工时汇总!$B$2:$AH$2694,23,0)&gt;10,10,IF(VLOOKUP($C122,工时汇总!$B$2:$AH$2694,23,0)&gt;=8,5,IF(VLOOKUP($C122,工时汇总!$B$2:$AH$2694,23,0)&lt;8,0))))</f>
        <v>0</v>
      </c>
      <c r="Z122" s="12">
        <f ca="1">IF(VLOOKUP($C122,工时汇总!$B$2:$AH$2694,24,0)&gt;15,15,IF(VLOOKUP($C122,工时汇总!$B$2:$AH$2694,24,0)&gt;10,10,IF(VLOOKUP($C122,工时汇总!$B$2:$AH$2694,24,0)&gt;=8,5,IF(VLOOKUP($C122,工时汇总!$B$2:$AH$2694,24,0)&lt;8,0))))</f>
        <v>0</v>
      </c>
      <c r="AA122" s="12">
        <f ca="1">IF(VLOOKUP($C122,工时汇总!$B$2:$AH$2694,25,0)&gt;15,15,IF(VLOOKUP($C122,工时汇总!$B$2:$AH$2694,25,0)&gt;10,10,IF(VLOOKUP($C122,工时汇总!$B$2:$AH$2694,25,0)&gt;=8,5,IF(VLOOKUP($C122,工时汇总!$B$2:$AH$2694,25,0)&lt;8,0))))</f>
        <v>5</v>
      </c>
      <c r="AB122" s="12">
        <f ca="1">IF(VLOOKUP($C122,工时汇总!$B$2:$AH$2694,26,0)&gt;15,15,IF(VLOOKUP($C122,工时汇总!$B$2:$AH$2694,26,0)&gt;10,10,IF(VLOOKUP($C122,工时汇总!$B$2:$AH$2694,26,0)&gt;=8,5,IF(VLOOKUP($C122,工时汇总!$B$2:$AH$2694,26,0)&lt;8,0))))</f>
        <v>0</v>
      </c>
      <c r="AC122" s="12">
        <f ca="1">IF(VLOOKUP($C122,工时汇总!$B$2:$AH$2694,27,0)&gt;15,15,IF(VLOOKUP($C122,工时汇总!$B$2:$AH$2694,27,0)&gt;10,10,IF(VLOOKUP($C122,工时汇总!$B$2:$AH$2694,27,0)&gt;=8,5,IF(VLOOKUP($C122,工时汇总!$B$2:$AH$2694,27,0)&lt;8,0))))</f>
        <v>0</v>
      </c>
      <c r="AD122" s="12">
        <f ca="1">IF(VLOOKUP($C122,工时汇总!$B$2:$AH$2694,28,0)&gt;15,15,IF(VLOOKUP($C122,工时汇总!$B$2:$AH$2694,28,0)&gt;10,10,IF(VLOOKUP($C122,工时汇总!$B$2:$AH$2694,28,0)&gt;=8,5,IF(VLOOKUP($C122,工时汇总!$B$2:$AH$2694,28,0)&lt;8,0))))</f>
        <v>0</v>
      </c>
      <c r="AE122" s="12">
        <f ca="1">IF(VLOOKUP($C122,工时汇总!$B$2:$AH$2694,29,0)&gt;15,15,IF(VLOOKUP($C122,工时汇总!$B$2:$AH$2694,29,0)&gt;10,10,IF(VLOOKUP($C122,工时汇总!$B$2:$AH$2694,29,0)&gt;=8,5,IF(VLOOKUP($C122,工时汇总!$B$2:$AH$2694,29,0)&lt;8,0))))</f>
        <v>0</v>
      </c>
      <c r="AF122" s="12">
        <f ca="1">IF(VLOOKUP($C122,工时汇总!$B$2:$AH$2694,30,0)&gt;15,15,IF(VLOOKUP($C122,工时汇总!$B$2:$AH$2694,30,0)&gt;10,10,IF(VLOOKUP($C122,工时汇总!$B$2:$AH$2694,30,0)&gt;=8,5,IF(VLOOKUP($C122,工时汇总!$B$2:$AH$2694,30,0)&lt;8,0))))</f>
        <v>0</v>
      </c>
      <c r="AG122" s="12">
        <f ca="1">IF(VLOOKUP($C122,工时汇总!$B$2:$AH$2694,31,0)&gt;15,15,IF(VLOOKUP($C122,工时汇总!$B$2:$AH$2694,31,0)&gt;10,10,IF(VLOOKUP($C122,工时汇总!$B$2:$AH$2694,31,0)&gt;=8,5,IF(VLOOKUP($C122,工时汇总!$B$2:$AH$2694,31,0)&lt;8,0))))</f>
        <v>0</v>
      </c>
      <c r="AH122" s="12">
        <f ca="1">IF(VLOOKUP($C122,工时汇总!$B$2:$AH$2694,32,0)&gt;15,15,IF(VLOOKUP($C122,工时汇总!$B$2:$AH$2694,32,0)&gt;10,10,IF(VLOOKUP($C122,工时汇总!$B$2:$AH$2694,32,0)&gt;=8,5,IF(VLOOKUP($C122,工时汇总!$B$2:$AH$2694,32,0)&lt;8,0))))</f>
        <v>0</v>
      </c>
      <c r="AI122" s="12">
        <f ca="1">IF(VLOOKUP($C122,工时汇总!$B$2:$AH$2694,33,0)&gt;15,15,IF(VLOOKUP($C122,工时汇总!$B$2:$AH$2694,33,0)&gt;10,10,IF(VLOOKUP($C122,工时汇总!$B$2:$AH$2694,33,0)&gt;=8,5,IF(VLOOKUP($C122,工时汇总!$B$2:$AH$2694,33,0)&lt;8,0))))</f>
        <v>0</v>
      </c>
    </row>
    <row r="123" customHeight="1" spans="1:35">
      <c r="A123" s="35" t="s">
        <v>624</v>
      </c>
      <c r="B123" s="15" t="s">
        <v>628</v>
      </c>
      <c r="C123" s="29">
        <v>2309053</v>
      </c>
      <c r="D123" s="43">
        <f ca="1" t="shared" si="20"/>
        <v>285</v>
      </c>
      <c r="E123" s="12">
        <f ca="1">IF(VLOOKUP($C123,工时汇总!$B$2:$AH$2694,3,0)&gt;15,15,IF(VLOOKUP($C123,工时汇总!$B$2:$AH$2694,3,0)&gt;10,10,IF(VLOOKUP($C123,工时汇总!$B$2:$AH$2694,3,0)&gt;=8,5,IF(VLOOKUP($C123,工时汇总!$B$2:$AH$2694,3,0)&lt;8,0))))</f>
        <v>5</v>
      </c>
      <c r="F123" s="12">
        <f ca="1">IF(VLOOKUP($C123,工时汇总!$B$2:$AH$2694,4,0)&gt;15,15,IF(VLOOKUP($C123,工时汇总!$B$2:$AH$2694,4,0)&gt;10,10,IF(VLOOKUP($C123,工时汇总!$B$2:$AH$2694,4,0)&gt;=8,5,IF(VLOOKUP($C123,工时汇总!$B$2:$AH$2694,4,0)&lt;8,0))))</f>
        <v>5</v>
      </c>
      <c r="G123" s="12">
        <f ca="1">IF(VLOOKUP($C123,工时汇总!$B$2:$AH$2694,5,0)&gt;15,15,IF(VLOOKUP($C123,工时汇总!$B$2:$AH$2694,5,0)&gt;10,10,IF(VLOOKUP($C123,工时汇总!$B$2:$AH$2694,5,0)&gt;=8,5,IF(VLOOKUP($C123,工时汇总!$B$2:$AH$2694,5,0)&lt;8,0))))</f>
        <v>10</v>
      </c>
      <c r="H123" s="12">
        <f ca="1">IF(VLOOKUP($C123,工时汇总!$B$2:$AH$2694,6,0)&gt;15,15,IF(VLOOKUP($C123,工时汇总!$B$2:$AH$2694,6,0)&gt;10,10,IF(VLOOKUP($C123,工时汇总!$B$2:$AH$2694,6,0)&gt;=8,5,IF(VLOOKUP($C123,工时汇总!$B$2:$AH$2694,6,0)&lt;8,0))))</f>
        <v>10</v>
      </c>
      <c r="I123" s="12">
        <f ca="1">IF(VLOOKUP($C123,工时汇总!$B$2:$AH$2694,7,0)&gt;15,15,IF(VLOOKUP($C123,工时汇总!$B$2:$AH$2694,7,0)&gt;10,10,IF(VLOOKUP($C123,工时汇总!$B$2:$AH$2694,7,0)&gt;=8,5,IF(VLOOKUP($C123,工时汇总!$B$2:$AH$2694,7,0)&lt;8,0))))</f>
        <v>10</v>
      </c>
      <c r="J123" s="12">
        <f ca="1">IF(VLOOKUP($C123,工时汇总!$B$2:$AH$2694,8,0)&gt;15,15,IF(VLOOKUP($C123,工时汇总!$B$2:$AH$2694,8,0)&gt;10,10,IF(VLOOKUP($C123,工时汇总!$B$2:$AH$2694,8,0)&gt;=8,5,IF(VLOOKUP($C123,工时汇总!$B$2:$AH$2694,8,0)&lt;8,0))))</f>
        <v>10</v>
      </c>
      <c r="K123" s="12">
        <f ca="1">IF(VLOOKUP($C123,工时汇总!$B$2:$AH$2694,9,0)&gt;15,15,IF(VLOOKUP($C123,工时汇总!$B$2:$AH$2694,9,0)&gt;10,10,IF(VLOOKUP($C123,工时汇总!$B$2:$AH$2694,9,0)&gt;=8,5,IF(VLOOKUP($C123,工时汇总!$B$2:$AH$2694,9,0)&lt;8,0))))</f>
        <v>5</v>
      </c>
      <c r="L123" s="12">
        <f ca="1">IF(VLOOKUP($C123,工时汇总!$B$2:$AH$2694,10,0)&gt;15,15,IF(VLOOKUP($C123,工时汇总!$B$2:$AH$2694,10,0)&gt;10,10,IF(VLOOKUP($C123,工时汇总!$B$2:$AH$2694,10,0)&gt;=8,5,IF(VLOOKUP($C123,工时汇总!$B$2:$AH$2694,10,0)&lt;8,0))))</f>
        <v>10</v>
      </c>
      <c r="M123" s="12">
        <f ca="1">IF(VLOOKUP($C123,工时汇总!$B$2:$AH$2694,11,0)&gt;15,15,IF(VLOOKUP($C123,工时汇总!$B$2:$AH$2694,11,0)&gt;10,10,IF(VLOOKUP($C123,工时汇总!$B$2:$AH$2694,11,0)&gt;=8,5,IF(VLOOKUP($C123,工时汇总!$B$2:$AH$2694,11,0)&lt;8,0))))</f>
        <v>10</v>
      </c>
      <c r="N123" s="12">
        <f ca="1">IF(VLOOKUP($C123,工时汇总!$B$2:$AH$2694,12,0)&gt;15,15,IF(VLOOKUP($C123,工时汇总!$B$2:$AH$2694,12,0)&gt;10,10,IF(VLOOKUP($C123,工时汇总!$B$2:$AH$2694,12,0)&gt;=8,5,IF(VLOOKUP($C123,工时汇总!$B$2:$AH$2694,12,0)&lt;8,0))))</f>
        <v>15</v>
      </c>
      <c r="O123" s="12">
        <f ca="1">IF(VLOOKUP($C123,工时汇总!$B$2:$AH$2694,13,0)&gt;15,15,IF(VLOOKUP($C123,工时汇总!$B$2:$AH$2694,13,0)&gt;10,10,IF(VLOOKUP($C123,工时汇总!$B$2:$AH$2694,13,0)&gt;=8,5,IF(VLOOKUP($C123,工时汇总!$B$2:$AH$2694,13,0)&lt;8,0))))</f>
        <v>10</v>
      </c>
      <c r="P123" s="12">
        <f ca="1">IF(VLOOKUP($C123,工时汇总!$B$2:$AH$2694,14,0)&gt;15,15,IF(VLOOKUP($C123,工时汇总!$B$2:$AH$2694,14,0)&gt;10,10,IF(VLOOKUP($C123,工时汇总!$B$2:$AH$2694,14,0)&gt;=8,5,IF(VLOOKUP($C123,工时汇总!$B$2:$AH$2694,14,0)&lt;8,0))))</f>
        <v>10</v>
      </c>
      <c r="Q123" s="12">
        <f ca="1">IF(VLOOKUP($C123,工时汇总!$B$2:$AH$2694,15,0)&gt;15,15,IF(VLOOKUP($C123,工时汇总!$B$2:$AH$2694,15,0)&gt;10,10,IF(VLOOKUP($C123,工时汇总!$B$2:$AH$2694,15,0)&gt;=8,5,IF(VLOOKUP($C123,工时汇总!$B$2:$AH$2694,15,0)&lt;8,0))))</f>
        <v>10</v>
      </c>
      <c r="R123" s="12">
        <f ca="1">IF(VLOOKUP($C123,工时汇总!$B$2:$AH$2694,16,0)&gt;15,15,IF(VLOOKUP($C123,工时汇总!$B$2:$AH$2694,16,0)&gt;10,10,IF(VLOOKUP($C123,工时汇总!$B$2:$AH$2694,16,0)&gt;=8,5,IF(VLOOKUP($C123,工时汇总!$B$2:$AH$2694,16,0)&lt;8,0))))</f>
        <v>10</v>
      </c>
      <c r="S123" s="12">
        <f ca="1">IF(VLOOKUP($C123,工时汇总!$B$2:$AH$2694,17,0)&gt;15,15,IF(VLOOKUP($C123,工时汇总!$B$2:$AH$2694,17,0)&gt;10,10,IF(VLOOKUP($C123,工时汇总!$B$2:$AH$2694,17,0)&gt;=8,5,IF(VLOOKUP($C123,工时汇总!$B$2:$AH$2694,17,0)&lt;8,0))))</f>
        <v>10</v>
      </c>
      <c r="T123" s="12">
        <f ca="1">IF(VLOOKUP($C123,工时汇总!$B$2:$AH$2694,18,0)&gt;15,15,IF(VLOOKUP($C123,工时汇总!$B$2:$AH$2694,18,0)&gt;10,10,IF(VLOOKUP($C123,工时汇总!$B$2:$AH$2694,18,0)&gt;=8,5,IF(VLOOKUP($C123,工时汇总!$B$2:$AH$2694,18,0)&lt;8,0))))</f>
        <v>10</v>
      </c>
      <c r="U123" s="12">
        <f ca="1">IF(VLOOKUP($C123,工时汇总!$B$2:$AH$2694,19,0)&gt;15,15,IF(VLOOKUP($C123,工时汇总!$B$2:$AH$2694,19,0)&gt;10,10,IF(VLOOKUP($C123,工时汇总!$B$2:$AH$2694,19,0)&gt;=8,5,IF(VLOOKUP($C123,工时汇总!$B$2:$AH$2694,19,0)&lt;8,0))))</f>
        <v>10</v>
      </c>
      <c r="V123" s="12">
        <f ca="1">IF(VLOOKUP($C123,工时汇总!$B$2:$AH$2694,20,0)&gt;15,15,IF(VLOOKUP($C123,工时汇总!$B$2:$AH$2694,20,0)&gt;10,10,IF(VLOOKUP($C123,工时汇总!$B$2:$AH$2694,20,0)&gt;=8,5,IF(VLOOKUP($C123,工时汇总!$B$2:$AH$2694,20,0)&lt;8,0))))</f>
        <v>10</v>
      </c>
      <c r="W123" s="12">
        <f ca="1">IF(VLOOKUP($C123,工时汇总!$B$2:$AH$2694,21,0)&gt;15,15,IF(VLOOKUP($C123,工时汇总!$B$2:$AH$2694,21,0)&gt;10,10,IF(VLOOKUP($C123,工时汇总!$B$2:$AH$2694,21,0)&gt;=8,5,IF(VLOOKUP($C123,工时汇总!$B$2:$AH$2694,21,0)&lt;8,0))))</f>
        <v>10</v>
      </c>
      <c r="X123" s="12">
        <f ca="1">IF(VLOOKUP($C123,工时汇总!$B$2:$AH$2694,22,0)&gt;15,15,IF(VLOOKUP($C123,工时汇总!$B$2:$AH$2694,22,0)&gt;10,10,IF(VLOOKUP($C123,工时汇总!$B$2:$AH$2694,22,0)&gt;=8,5,IF(VLOOKUP($C123,工时汇总!$B$2:$AH$2694,22,0)&lt;8,0))))</f>
        <v>10</v>
      </c>
      <c r="Y123" s="12">
        <f ca="1">IF(VLOOKUP($C123,工时汇总!$B$2:$AH$2694,23,0)&gt;15,15,IF(VLOOKUP($C123,工时汇总!$B$2:$AH$2694,23,0)&gt;10,10,IF(VLOOKUP($C123,工时汇总!$B$2:$AH$2694,23,0)&gt;=8,5,IF(VLOOKUP($C123,工时汇总!$B$2:$AH$2694,23,0)&lt;8,0))))</f>
        <v>5</v>
      </c>
      <c r="Z123" s="12">
        <f ca="1">IF(VLOOKUP($C123,工时汇总!$B$2:$AH$2694,24,0)&gt;15,15,IF(VLOOKUP($C123,工时汇总!$B$2:$AH$2694,24,0)&gt;10,10,IF(VLOOKUP($C123,工时汇总!$B$2:$AH$2694,24,0)&gt;=8,5,IF(VLOOKUP($C123,工时汇总!$B$2:$AH$2694,24,0)&lt;8,0))))</f>
        <v>10</v>
      </c>
      <c r="AA123" s="12">
        <f ca="1">IF(VLOOKUP($C123,工时汇总!$B$2:$AH$2694,25,0)&gt;15,15,IF(VLOOKUP($C123,工时汇总!$B$2:$AH$2694,25,0)&gt;10,10,IF(VLOOKUP($C123,工时汇总!$B$2:$AH$2694,25,0)&gt;=8,5,IF(VLOOKUP($C123,工时汇总!$B$2:$AH$2694,25,0)&lt;8,0))))</f>
        <v>10</v>
      </c>
      <c r="AB123" s="12">
        <f ca="1">IF(VLOOKUP($C123,工时汇总!$B$2:$AH$2694,26,0)&gt;15,15,IF(VLOOKUP($C123,工时汇总!$B$2:$AH$2694,26,0)&gt;10,10,IF(VLOOKUP($C123,工时汇总!$B$2:$AH$2694,26,0)&gt;=8,5,IF(VLOOKUP($C123,工时汇总!$B$2:$AH$2694,26,0)&lt;8,0))))</f>
        <v>10</v>
      </c>
      <c r="AC123" s="12">
        <f ca="1">IF(VLOOKUP($C123,工时汇总!$B$2:$AH$2694,27,0)&gt;15,15,IF(VLOOKUP($C123,工时汇总!$B$2:$AH$2694,27,0)&gt;10,10,IF(VLOOKUP($C123,工时汇总!$B$2:$AH$2694,27,0)&gt;=8,5,IF(VLOOKUP($C123,工时汇总!$B$2:$AH$2694,27,0)&lt;8,0))))</f>
        <v>10</v>
      </c>
      <c r="AD123" s="12">
        <f ca="1">IF(VLOOKUP($C123,工时汇总!$B$2:$AH$2694,28,0)&gt;15,15,IF(VLOOKUP($C123,工时汇总!$B$2:$AH$2694,28,0)&gt;10,10,IF(VLOOKUP($C123,工时汇总!$B$2:$AH$2694,28,0)&gt;=8,5,IF(VLOOKUP($C123,工时汇总!$B$2:$AH$2694,28,0)&lt;8,0))))</f>
        <v>10</v>
      </c>
      <c r="AE123" s="12">
        <f ca="1">IF(VLOOKUP($C123,工时汇总!$B$2:$AH$2694,29,0)&gt;15,15,IF(VLOOKUP($C123,工时汇总!$B$2:$AH$2694,29,0)&gt;10,10,IF(VLOOKUP($C123,工时汇总!$B$2:$AH$2694,29,0)&gt;=8,5,IF(VLOOKUP($C123,工时汇总!$B$2:$AH$2694,29,0)&lt;8,0))))</f>
        <v>10</v>
      </c>
      <c r="AF123" s="12">
        <f ca="1">IF(VLOOKUP($C123,工时汇总!$B$2:$AH$2694,30,0)&gt;15,15,IF(VLOOKUP($C123,工时汇总!$B$2:$AH$2694,30,0)&gt;10,10,IF(VLOOKUP($C123,工时汇总!$B$2:$AH$2694,30,0)&gt;=8,5,IF(VLOOKUP($C123,工时汇总!$B$2:$AH$2694,30,0)&lt;8,0))))</f>
        <v>10</v>
      </c>
      <c r="AG123" s="12">
        <f ca="1">IF(VLOOKUP($C123,工时汇总!$B$2:$AH$2694,31,0)&gt;15,15,IF(VLOOKUP($C123,工时汇总!$B$2:$AH$2694,31,0)&gt;10,10,IF(VLOOKUP($C123,工时汇总!$B$2:$AH$2694,31,0)&gt;=8,5,IF(VLOOKUP($C123,工时汇总!$B$2:$AH$2694,31,0)&lt;8,0))))</f>
        <v>10</v>
      </c>
      <c r="AH123" s="12">
        <f ca="1">IF(VLOOKUP($C123,工时汇总!$B$2:$AH$2694,32,0)&gt;15,15,IF(VLOOKUP($C123,工时汇总!$B$2:$AH$2694,32,0)&gt;10,10,IF(VLOOKUP($C123,工时汇总!$B$2:$AH$2694,32,0)&gt;=8,5,IF(VLOOKUP($C123,工时汇总!$B$2:$AH$2694,32,0)&lt;8,0))))</f>
        <v>10</v>
      </c>
      <c r="AI123" s="12">
        <f ca="1">IF(VLOOKUP($C123,工时汇总!$B$2:$AH$2694,33,0)&gt;15,15,IF(VLOOKUP($C123,工时汇总!$B$2:$AH$2694,33,0)&gt;10,10,IF(VLOOKUP($C123,工时汇总!$B$2:$AH$2694,33,0)&gt;=8,5,IF(VLOOKUP($C123,工时汇总!$B$2:$AH$2694,33,0)&lt;8,0))))</f>
        <v>0</v>
      </c>
    </row>
    <row r="124" customHeight="1" spans="1:35">
      <c r="A124" s="35" t="s">
        <v>629</v>
      </c>
      <c r="B124" s="15" t="s">
        <v>630</v>
      </c>
      <c r="C124" s="25" t="s">
        <v>386</v>
      </c>
      <c r="D124" s="43">
        <f ca="1" t="shared" si="20"/>
        <v>205</v>
      </c>
      <c r="E124" s="12">
        <f ca="1">IF(VLOOKUP($C124,工时汇总!$B$2:$AH$2694,3,0)&gt;15,15,IF(VLOOKUP($C124,工时汇总!$B$2:$AH$2694,3,0)&gt;10,10,IF(VLOOKUP($C124,工时汇总!$B$2:$AH$2694,3,0)&gt;=8,5,IF(VLOOKUP($C124,工时汇总!$B$2:$AH$2694,3,0)&lt;8,0))))</f>
        <v>0</v>
      </c>
      <c r="F124" s="12">
        <f ca="1">IF(VLOOKUP($C124,工时汇总!$B$2:$AH$2694,4,0)&gt;15,15,IF(VLOOKUP($C124,工时汇总!$B$2:$AH$2694,4,0)&gt;10,10,IF(VLOOKUP($C124,工时汇总!$B$2:$AH$2694,4,0)&gt;=8,5,IF(VLOOKUP($C124,工时汇总!$B$2:$AH$2694,4,0)&lt;8,0))))</f>
        <v>0</v>
      </c>
      <c r="G124" s="12">
        <f ca="1">IF(VLOOKUP($C124,工时汇总!$B$2:$AH$2694,5,0)&gt;15,15,IF(VLOOKUP($C124,工时汇总!$B$2:$AH$2694,5,0)&gt;10,10,IF(VLOOKUP($C124,工时汇总!$B$2:$AH$2694,5,0)&gt;=8,5,IF(VLOOKUP($C124,工时汇总!$B$2:$AH$2694,5,0)&lt;8,0))))</f>
        <v>10</v>
      </c>
      <c r="H124" s="12">
        <f ca="1">IF(VLOOKUP($C124,工时汇总!$B$2:$AH$2694,6,0)&gt;15,15,IF(VLOOKUP($C124,工时汇总!$B$2:$AH$2694,6,0)&gt;10,10,IF(VLOOKUP($C124,工时汇总!$B$2:$AH$2694,6,0)&gt;=8,5,IF(VLOOKUP($C124,工时汇总!$B$2:$AH$2694,6,0)&lt;8,0))))</f>
        <v>10</v>
      </c>
      <c r="I124" s="12">
        <f ca="1">IF(VLOOKUP($C124,工时汇总!$B$2:$AH$2694,7,0)&gt;15,15,IF(VLOOKUP($C124,工时汇总!$B$2:$AH$2694,7,0)&gt;10,10,IF(VLOOKUP($C124,工时汇总!$B$2:$AH$2694,7,0)&gt;=8,5,IF(VLOOKUP($C124,工时汇总!$B$2:$AH$2694,7,0)&lt;8,0))))</f>
        <v>10</v>
      </c>
      <c r="J124" s="12">
        <f ca="1">IF(VLOOKUP($C124,工时汇总!$B$2:$AH$2694,8,0)&gt;15,15,IF(VLOOKUP($C124,工时汇总!$B$2:$AH$2694,8,0)&gt;10,10,IF(VLOOKUP($C124,工时汇总!$B$2:$AH$2694,8,0)&gt;=8,5,IF(VLOOKUP($C124,工时汇总!$B$2:$AH$2694,8,0)&lt;8,0))))</f>
        <v>10</v>
      </c>
      <c r="K124" s="12">
        <f ca="1">IF(VLOOKUP($C124,工时汇总!$B$2:$AH$2694,9,0)&gt;15,15,IF(VLOOKUP($C124,工时汇总!$B$2:$AH$2694,9,0)&gt;10,10,IF(VLOOKUP($C124,工时汇总!$B$2:$AH$2694,9,0)&gt;=8,5,IF(VLOOKUP($C124,工时汇总!$B$2:$AH$2694,9,0)&lt;8,0))))</f>
        <v>10</v>
      </c>
      <c r="L124" s="12">
        <f ca="1">IF(VLOOKUP($C124,工时汇总!$B$2:$AH$2694,10,0)&gt;15,15,IF(VLOOKUP($C124,工时汇总!$B$2:$AH$2694,10,0)&gt;10,10,IF(VLOOKUP($C124,工时汇总!$B$2:$AH$2694,10,0)&gt;=8,5,IF(VLOOKUP($C124,工时汇总!$B$2:$AH$2694,10,0)&lt;8,0))))</f>
        <v>10</v>
      </c>
      <c r="M124" s="12">
        <f ca="1">IF(VLOOKUP($C124,工时汇总!$B$2:$AH$2694,11,0)&gt;15,15,IF(VLOOKUP($C124,工时汇总!$B$2:$AH$2694,11,0)&gt;10,10,IF(VLOOKUP($C124,工时汇总!$B$2:$AH$2694,11,0)&gt;=8,5,IF(VLOOKUP($C124,工时汇总!$B$2:$AH$2694,11,0)&lt;8,0))))</f>
        <v>10</v>
      </c>
      <c r="N124" s="12">
        <f ca="1">IF(VLOOKUP($C124,工时汇总!$B$2:$AH$2694,12,0)&gt;15,15,IF(VLOOKUP($C124,工时汇总!$B$2:$AH$2694,12,0)&gt;10,10,IF(VLOOKUP($C124,工时汇总!$B$2:$AH$2694,12,0)&gt;=8,5,IF(VLOOKUP($C124,工时汇总!$B$2:$AH$2694,12,0)&lt;8,0))))</f>
        <v>5</v>
      </c>
      <c r="O124" s="12">
        <f ca="1">IF(VLOOKUP($C124,工时汇总!$B$2:$AH$2694,13,0)&gt;15,15,IF(VLOOKUP($C124,工时汇总!$B$2:$AH$2694,13,0)&gt;10,10,IF(VLOOKUP($C124,工时汇总!$B$2:$AH$2694,13,0)&gt;=8,5,IF(VLOOKUP($C124,工时汇总!$B$2:$AH$2694,13,0)&lt;8,0))))</f>
        <v>10</v>
      </c>
      <c r="P124" s="12">
        <f ca="1">IF(VLOOKUP($C124,工时汇总!$B$2:$AH$2694,14,0)&gt;15,15,IF(VLOOKUP($C124,工时汇总!$B$2:$AH$2694,14,0)&gt;10,10,IF(VLOOKUP($C124,工时汇总!$B$2:$AH$2694,14,0)&gt;=8,5,IF(VLOOKUP($C124,工时汇总!$B$2:$AH$2694,14,0)&lt;8,0))))</f>
        <v>5</v>
      </c>
      <c r="Q124" s="12">
        <f ca="1">IF(VLOOKUP($C124,工时汇总!$B$2:$AH$2694,15,0)&gt;15,15,IF(VLOOKUP($C124,工时汇总!$B$2:$AH$2694,15,0)&gt;10,10,IF(VLOOKUP($C124,工时汇总!$B$2:$AH$2694,15,0)&gt;=8,5,IF(VLOOKUP($C124,工时汇总!$B$2:$AH$2694,15,0)&lt;8,0))))</f>
        <v>10</v>
      </c>
      <c r="R124" s="12">
        <f ca="1">IF(VLOOKUP($C124,工时汇总!$B$2:$AH$2694,16,0)&gt;15,15,IF(VLOOKUP($C124,工时汇总!$B$2:$AH$2694,16,0)&gt;10,10,IF(VLOOKUP($C124,工时汇总!$B$2:$AH$2694,16,0)&gt;=8,5,IF(VLOOKUP($C124,工时汇总!$B$2:$AH$2694,16,0)&lt;8,0))))</f>
        <v>10</v>
      </c>
      <c r="S124" s="12">
        <f ca="1">IF(VLOOKUP($C124,工时汇总!$B$2:$AH$2694,17,0)&gt;15,15,IF(VLOOKUP($C124,工时汇总!$B$2:$AH$2694,17,0)&gt;10,10,IF(VLOOKUP($C124,工时汇总!$B$2:$AH$2694,17,0)&gt;=8,5,IF(VLOOKUP($C124,工时汇总!$B$2:$AH$2694,17,0)&lt;8,0))))</f>
        <v>5</v>
      </c>
      <c r="T124" s="12">
        <f ca="1">IF(VLOOKUP($C124,工时汇总!$B$2:$AH$2694,18,0)&gt;15,15,IF(VLOOKUP($C124,工时汇总!$B$2:$AH$2694,18,0)&gt;10,10,IF(VLOOKUP($C124,工时汇总!$B$2:$AH$2694,18,0)&gt;=8,5,IF(VLOOKUP($C124,工时汇总!$B$2:$AH$2694,18,0)&lt;8,0))))</f>
        <v>10</v>
      </c>
      <c r="U124" s="12">
        <f ca="1">IF(VLOOKUP($C124,工时汇总!$B$2:$AH$2694,19,0)&gt;15,15,IF(VLOOKUP($C124,工时汇总!$B$2:$AH$2694,19,0)&gt;10,10,IF(VLOOKUP($C124,工时汇总!$B$2:$AH$2694,19,0)&gt;=8,5,IF(VLOOKUP($C124,工时汇总!$B$2:$AH$2694,19,0)&lt;8,0))))</f>
        <v>0</v>
      </c>
      <c r="V124" s="12">
        <f ca="1">IF(VLOOKUP($C124,工时汇总!$B$2:$AH$2694,20,0)&gt;15,15,IF(VLOOKUP($C124,工时汇总!$B$2:$AH$2694,20,0)&gt;10,10,IF(VLOOKUP($C124,工时汇总!$B$2:$AH$2694,20,0)&gt;=8,5,IF(VLOOKUP($C124,工时汇总!$B$2:$AH$2694,20,0)&lt;8,0))))</f>
        <v>5</v>
      </c>
      <c r="W124" s="12">
        <f ca="1">IF(VLOOKUP($C124,工时汇总!$B$2:$AH$2694,21,0)&gt;15,15,IF(VLOOKUP($C124,工时汇总!$B$2:$AH$2694,21,0)&gt;10,10,IF(VLOOKUP($C124,工时汇总!$B$2:$AH$2694,21,0)&gt;=8,5,IF(VLOOKUP($C124,工时汇总!$B$2:$AH$2694,21,0)&lt;8,0))))</f>
        <v>0</v>
      </c>
      <c r="X124" s="12">
        <f ca="1">IF(VLOOKUP($C124,工时汇总!$B$2:$AH$2694,22,0)&gt;15,15,IF(VLOOKUP($C124,工时汇总!$B$2:$AH$2694,22,0)&gt;10,10,IF(VLOOKUP($C124,工时汇总!$B$2:$AH$2694,22,0)&gt;=8,5,IF(VLOOKUP($C124,工时汇总!$B$2:$AH$2694,22,0)&lt;8,0))))</f>
        <v>0</v>
      </c>
      <c r="Y124" s="12">
        <f ca="1">IF(VLOOKUP($C124,工时汇总!$B$2:$AH$2694,23,0)&gt;15,15,IF(VLOOKUP($C124,工时汇总!$B$2:$AH$2694,23,0)&gt;10,10,IF(VLOOKUP($C124,工时汇总!$B$2:$AH$2694,23,0)&gt;=8,5,IF(VLOOKUP($C124,工时汇总!$B$2:$AH$2694,23,0)&lt;8,0))))</f>
        <v>0</v>
      </c>
      <c r="Z124" s="12">
        <f ca="1">IF(VLOOKUP($C124,工时汇总!$B$2:$AH$2694,24,0)&gt;15,15,IF(VLOOKUP($C124,工时汇总!$B$2:$AH$2694,24,0)&gt;10,10,IF(VLOOKUP($C124,工时汇总!$B$2:$AH$2694,24,0)&gt;=8,5,IF(VLOOKUP($C124,工时汇总!$B$2:$AH$2694,24,0)&lt;8,0))))</f>
        <v>10</v>
      </c>
      <c r="AA124" s="12">
        <f ca="1">IF(VLOOKUP($C124,工时汇总!$B$2:$AH$2694,25,0)&gt;15,15,IF(VLOOKUP($C124,工时汇总!$B$2:$AH$2694,25,0)&gt;10,10,IF(VLOOKUP($C124,工时汇总!$B$2:$AH$2694,25,0)&gt;=8,5,IF(VLOOKUP($C124,工时汇总!$B$2:$AH$2694,25,0)&lt;8,0))))</f>
        <v>10</v>
      </c>
      <c r="AB124" s="12">
        <f ca="1">IF(VLOOKUP($C124,工时汇总!$B$2:$AH$2694,26,0)&gt;15,15,IF(VLOOKUP($C124,工时汇总!$B$2:$AH$2694,26,0)&gt;10,10,IF(VLOOKUP($C124,工时汇总!$B$2:$AH$2694,26,0)&gt;=8,5,IF(VLOOKUP($C124,工时汇总!$B$2:$AH$2694,26,0)&lt;8,0))))</f>
        <v>10</v>
      </c>
      <c r="AC124" s="12">
        <f ca="1">IF(VLOOKUP($C124,工时汇总!$B$2:$AH$2694,27,0)&gt;15,15,IF(VLOOKUP($C124,工时汇总!$B$2:$AH$2694,27,0)&gt;10,10,IF(VLOOKUP($C124,工时汇总!$B$2:$AH$2694,27,0)&gt;=8,5,IF(VLOOKUP($C124,工时汇总!$B$2:$AH$2694,27,0)&lt;8,0))))</f>
        <v>5</v>
      </c>
      <c r="AD124" s="12">
        <f ca="1">IF(VLOOKUP($C124,工时汇总!$B$2:$AH$2694,28,0)&gt;15,15,IF(VLOOKUP($C124,工时汇总!$B$2:$AH$2694,28,0)&gt;10,10,IF(VLOOKUP($C124,工时汇总!$B$2:$AH$2694,28,0)&gt;=8,5,IF(VLOOKUP($C124,工时汇总!$B$2:$AH$2694,28,0)&lt;8,0))))</f>
        <v>5</v>
      </c>
      <c r="AE124" s="12">
        <f ca="1">IF(VLOOKUP($C124,工时汇总!$B$2:$AH$2694,29,0)&gt;15,15,IF(VLOOKUP($C124,工时汇总!$B$2:$AH$2694,29,0)&gt;10,10,IF(VLOOKUP($C124,工时汇总!$B$2:$AH$2694,29,0)&gt;=8,5,IF(VLOOKUP($C124,工时汇总!$B$2:$AH$2694,29,0)&lt;8,0))))</f>
        <v>10</v>
      </c>
      <c r="AF124" s="12">
        <f ca="1">IF(VLOOKUP($C124,工时汇总!$B$2:$AH$2694,30,0)&gt;15,15,IF(VLOOKUP($C124,工时汇总!$B$2:$AH$2694,30,0)&gt;10,10,IF(VLOOKUP($C124,工时汇总!$B$2:$AH$2694,30,0)&gt;=8,5,IF(VLOOKUP($C124,工时汇总!$B$2:$AH$2694,30,0)&lt;8,0))))</f>
        <v>5</v>
      </c>
      <c r="AG124" s="12">
        <f ca="1">IF(VLOOKUP($C124,工时汇总!$B$2:$AH$2694,31,0)&gt;15,15,IF(VLOOKUP($C124,工时汇总!$B$2:$AH$2694,31,0)&gt;10,10,IF(VLOOKUP($C124,工时汇总!$B$2:$AH$2694,31,0)&gt;=8,5,IF(VLOOKUP($C124,工时汇总!$B$2:$AH$2694,31,0)&lt;8,0))))</f>
        <v>10</v>
      </c>
      <c r="AH124" s="12">
        <f ca="1">IF(VLOOKUP($C124,工时汇总!$B$2:$AH$2694,32,0)&gt;15,15,IF(VLOOKUP($C124,工时汇总!$B$2:$AH$2694,32,0)&gt;10,10,IF(VLOOKUP($C124,工时汇总!$B$2:$AH$2694,32,0)&gt;=8,5,IF(VLOOKUP($C124,工时汇总!$B$2:$AH$2694,32,0)&lt;8,0))))</f>
        <v>10</v>
      </c>
      <c r="AI124" s="12">
        <f ca="1">IF(VLOOKUP($C124,工时汇总!$B$2:$AH$2694,33,0)&gt;15,15,IF(VLOOKUP($C124,工时汇总!$B$2:$AH$2694,33,0)&gt;10,10,IF(VLOOKUP($C124,工时汇总!$B$2:$AH$2694,33,0)&gt;=8,5,IF(VLOOKUP($C124,工时汇总!$B$2:$AH$2694,33,0)&lt;8,0))))</f>
        <v>0</v>
      </c>
    </row>
    <row r="125" customHeight="1" spans="1:35">
      <c r="A125" s="35" t="s">
        <v>629</v>
      </c>
      <c r="B125" s="15" t="s">
        <v>631</v>
      </c>
      <c r="C125" s="25" t="s">
        <v>388</v>
      </c>
      <c r="D125" s="43">
        <f ca="1" t="shared" ref="D125" si="21">SUM(E125:AI125)</f>
        <v>250</v>
      </c>
      <c r="E125" s="12">
        <f ca="1">IF(VLOOKUP($C125,工时汇总!$B$2:$AH$2694,3,0)&gt;15,15,IF(VLOOKUP($C125,工时汇总!$B$2:$AH$2694,3,0)&gt;10,10,IF(VLOOKUP($C125,工时汇总!$B$2:$AH$2694,3,0)&gt;=8,5,IF(VLOOKUP($C125,工时汇总!$B$2:$AH$2694,3,0)&lt;8,0))))</f>
        <v>0</v>
      </c>
      <c r="F125" s="12">
        <f ca="1">IF(VLOOKUP($C125,工时汇总!$B$2:$AH$2694,4,0)&gt;15,15,IF(VLOOKUP($C125,工时汇总!$B$2:$AH$2694,4,0)&gt;10,10,IF(VLOOKUP($C125,工时汇总!$B$2:$AH$2694,4,0)&gt;=8,5,IF(VLOOKUP($C125,工时汇总!$B$2:$AH$2694,4,0)&lt;8,0))))</f>
        <v>5</v>
      </c>
      <c r="G125" s="12">
        <f ca="1">IF(VLOOKUP($C125,工时汇总!$B$2:$AH$2694,5,0)&gt;15,15,IF(VLOOKUP($C125,工时汇总!$B$2:$AH$2694,5,0)&gt;10,10,IF(VLOOKUP($C125,工时汇总!$B$2:$AH$2694,5,0)&gt;=8,5,IF(VLOOKUP($C125,工时汇总!$B$2:$AH$2694,5,0)&lt;8,0))))</f>
        <v>5</v>
      </c>
      <c r="H125" s="12">
        <f ca="1">IF(VLOOKUP($C125,工时汇总!$B$2:$AH$2694,6,0)&gt;15,15,IF(VLOOKUP($C125,工时汇总!$B$2:$AH$2694,6,0)&gt;10,10,IF(VLOOKUP($C125,工时汇总!$B$2:$AH$2694,6,0)&gt;=8,5,IF(VLOOKUP($C125,工时汇总!$B$2:$AH$2694,6,0)&lt;8,0))))</f>
        <v>10</v>
      </c>
      <c r="I125" s="12">
        <f ca="1">IF(VLOOKUP($C125,工时汇总!$B$2:$AH$2694,7,0)&gt;15,15,IF(VLOOKUP($C125,工时汇总!$B$2:$AH$2694,7,0)&gt;10,10,IF(VLOOKUP($C125,工时汇总!$B$2:$AH$2694,7,0)&gt;=8,5,IF(VLOOKUP($C125,工时汇总!$B$2:$AH$2694,7,0)&lt;8,0))))</f>
        <v>10</v>
      </c>
      <c r="J125" s="12">
        <f ca="1">IF(VLOOKUP($C125,工时汇总!$B$2:$AH$2694,8,0)&gt;15,15,IF(VLOOKUP($C125,工时汇总!$B$2:$AH$2694,8,0)&gt;10,10,IF(VLOOKUP($C125,工时汇总!$B$2:$AH$2694,8,0)&gt;=8,5,IF(VLOOKUP($C125,工时汇总!$B$2:$AH$2694,8,0)&lt;8,0))))</f>
        <v>10</v>
      </c>
      <c r="K125" s="12">
        <f ca="1">IF(VLOOKUP($C125,工时汇总!$B$2:$AH$2694,9,0)&gt;15,15,IF(VLOOKUP($C125,工时汇总!$B$2:$AH$2694,9,0)&gt;10,10,IF(VLOOKUP($C125,工时汇总!$B$2:$AH$2694,9,0)&gt;=8,5,IF(VLOOKUP($C125,工时汇总!$B$2:$AH$2694,9,0)&lt;8,0))))</f>
        <v>10</v>
      </c>
      <c r="L125" s="12">
        <f ca="1">IF(VLOOKUP($C125,工时汇总!$B$2:$AH$2694,10,0)&gt;15,15,IF(VLOOKUP($C125,工时汇总!$B$2:$AH$2694,10,0)&gt;10,10,IF(VLOOKUP($C125,工时汇总!$B$2:$AH$2694,10,0)&gt;=8,5,IF(VLOOKUP($C125,工时汇总!$B$2:$AH$2694,10,0)&lt;8,0))))</f>
        <v>10</v>
      </c>
      <c r="M125" s="12">
        <f ca="1">IF(VLOOKUP($C125,工时汇总!$B$2:$AH$2694,11,0)&gt;15,15,IF(VLOOKUP($C125,工时汇总!$B$2:$AH$2694,11,0)&gt;10,10,IF(VLOOKUP($C125,工时汇总!$B$2:$AH$2694,11,0)&gt;=8,5,IF(VLOOKUP($C125,工时汇总!$B$2:$AH$2694,11,0)&lt;8,0))))</f>
        <v>10</v>
      </c>
      <c r="N125" s="12">
        <f ca="1">IF(VLOOKUP($C125,工时汇总!$B$2:$AH$2694,12,0)&gt;15,15,IF(VLOOKUP($C125,工时汇总!$B$2:$AH$2694,12,0)&gt;10,10,IF(VLOOKUP($C125,工时汇总!$B$2:$AH$2694,12,0)&gt;=8,5,IF(VLOOKUP($C125,工时汇总!$B$2:$AH$2694,12,0)&lt;8,0))))</f>
        <v>10</v>
      </c>
      <c r="O125" s="12">
        <f ca="1">IF(VLOOKUP($C125,工时汇总!$B$2:$AH$2694,13,0)&gt;15,15,IF(VLOOKUP($C125,工时汇总!$B$2:$AH$2694,13,0)&gt;10,10,IF(VLOOKUP($C125,工时汇总!$B$2:$AH$2694,13,0)&gt;=8,5,IF(VLOOKUP($C125,工时汇总!$B$2:$AH$2694,13,0)&lt;8,0))))</f>
        <v>10</v>
      </c>
      <c r="P125" s="12">
        <f ca="1">IF(VLOOKUP($C125,工时汇总!$B$2:$AH$2694,14,0)&gt;15,15,IF(VLOOKUP($C125,工时汇总!$B$2:$AH$2694,14,0)&gt;10,10,IF(VLOOKUP($C125,工时汇总!$B$2:$AH$2694,14,0)&gt;=8,5,IF(VLOOKUP($C125,工时汇总!$B$2:$AH$2694,14,0)&lt;8,0))))</f>
        <v>10</v>
      </c>
      <c r="Q125" s="12">
        <f ca="1">IF(VLOOKUP($C125,工时汇总!$B$2:$AH$2694,15,0)&gt;15,15,IF(VLOOKUP($C125,工时汇总!$B$2:$AH$2694,15,0)&gt;10,10,IF(VLOOKUP($C125,工时汇总!$B$2:$AH$2694,15,0)&gt;=8,5,IF(VLOOKUP($C125,工时汇总!$B$2:$AH$2694,15,0)&lt;8,0))))</f>
        <v>10</v>
      </c>
      <c r="R125" s="12">
        <f ca="1">IF(VLOOKUP($C125,工时汇总!$B$2:$AH$2694,16,0)&gt;15,15,IF(VLOOKUP($C125,工时汇总!$B$2:$AH$2694,16,0)&gt;10,10,IF(VLOOKUP($C125,工时汇总!$B$2:$AH$2694,16,0)&gt;=8,5,IF(VLOOKUP($C125,工时汇总!$B$2:$AH$2694,16,0)&lt;8,0))))</f>
        <v>10</v>
      </c>
      <c r="S125" s="12">
        <f ca="1">IF(VLOOKUP($C125,工时汇总!$B$2:$AH$2694,17,0)&gt;15,15,IF(VLOOKUP($C125,工时汇总!$B$2:$AH$2694,17,0)&gt;10,10,IF(VLOOKUP($C125,工时汇总!$B$2:$AH$2694,17,0)&gt;=8,5,IF(VLOOKUP($C125,工时汇总!$B$2:$AH$2694,17,0)&lt;8,0))))</f>
        <v>10</v>
      </c>
      <c r="T125" s="12">
        <f ca="1">IF(VLOOKUP($C125,工时汇总!$B$2:$AH$2694,18,0)&gt;15,15,IF(VLOOKUP($C125,工时汇总!$B$2:$AH$2694,18,0)&gt;10,10,IF(VLOOKUP($C125,工时汇总!$B$2:$AH$2694,18,0)&gt;=8,5,IF(VLOOKUP($C125,工时汇总!$B$2:$AH$2694,18,0)&lt;8,0))))</f>
        <v>10</v>
      </c>
      <c r="U125" s="12">
        <f ca="1">IF(VLOOKUP($C125,工时汇总!$B$2:$AH$2694,19,0)&gt;15,15,IF(VLOOKUP($C125,工时汇总!$B$2:$AH$2694,19,0)&gt;10,10,IF(VLOOKUP($C125,工时汇总!$B$2:$AH$2694,19,0)&gt;=8,5,IF(VLOOKUP($C125,工时汇总!$B$2:$AH$2694,19,0)&lt;8,0))))</f>
        <v>10</v>
      </c>
      <c r="V125" s="12">
        <f ca="1">IF(VLOOKUP($C125,工时汇总!$B$2:$AH$2694,20,0)&gt;15,15,IF(VLOOKUP($C125,工时汇总!$B$2:$AH$2694,20,0)&gt;10,10,IF(VLOOKUP($C125,工时汇总!$B$2:$AH$2694,20,0)&gt;=8,5,IF(VLOOKUP($C125,工时汇总!$B$2:$AH$2694,20,0)&lt;8,0))))</f>
        <v>10</v>
      </c>
      <c r="W125" s="12">
        <f ca="1">IF(VLOOKUP($C125,工时汇总!$B$2:$AH$2694,21,0)&gt;15,15,IF(VLOOKUP($C125,工时汇总!$B$2:$AH$2694,21,0)&gt;10,10,IF(VLOOKUP($C125,工时汇总!$B$2:$AH$2694,21,0)&gt;=8,5,IF(VLOOKUP($C125,工时汇总!$B$2:$AH$2694,21,0)&lt;8,0))))</f>
        <v>5</v>
      </c>
      <c r="X125" s="12">
        <f ca="1">IF(VLOOKUP($C125,工时汇总!$B$2:$AH$2694,22,0)&gt;15,15,IF(VLOOKUP($C125,工时汇总!$B$2:$AH$2694,22,0)&gt;10,10,IF(VLOOKUP($C125,工时汇总!$B$2:$AH$2694,22,0)&gt;=8,5,IF(VLOOKUP($C125,工时汇总!$B$2:$AH$2694,22,0)&lt;8,0))))</f>
        <v>10</v>
      </c>
      <c r="Y125" s="12">
        <f ca="1">IF(VLOOKUP($C125,工时汇总!$B$2:$AH$2694,23,0)&gt;15,15,IF(VLOOKUP($C125,工时汇总!$B$2:$AH$2694,23,0)&gt;10,10,IF(VLOOKUP($C125,工时汇总!$B$2:$AH$2694,23,0)&gt;=8,5,IF(VLOOKUP($C125,工时汇总!$B$2:$AH$2694,23,0)&lt;8,0))))</f>
        <v>10</v>
      </c>
      <c r="Z125" s="12">
        <f ca="1">IF(VLOOKUP($C125,工时汇总!$B$2:$AH$2694,24,0)&gt;15,15,IF(VLOOKUP($C125,工时汇总!$B$2:$AH$2694,24,0)&gt;10,10,IF(VLOOKUP($C125,工时汇总!$B$2:$AH$2694,24,0)&gt;=8,5,IF(VLOOKUP($C125,工时汇总!$B$2:$AH$2694,24,0)&lt;8,0))))</f>
        <v>0</v>
      </c>
      <c r="AA125" s="12">
        <f ca="1">IF(VLOOKUP($C125,工时汇总!$B$2:$AH$2694,25,0)&gt;15,15,IF(VLOOKUP($C125,工时汇总!$B$2:$AH$2694,25,0)&gt;10,10,IF(VLOOKUP($C125,工时汇总!$B$2:$AH$2694,25,0)&gt;=8,5,IF(VLOOKUP($C125,工时汇总!$B$2:$AH$2694,25,0)&lt;8,0))))</f>
        <v>0</v>
      </c>
      <c r="AB125" s="12">
        <f ca="1">IF(VLOOKUP($C125,工时汇总!$B$2:$AH$2694,26,0)&gt;15,15,IF(VLOOKUP($C125,工时汇总!$B$2:$AH$2694,26,0)&gt;10,10,IF(VLOOKUP($C125,工时汇总!$B$2:$AH$2694,26,0)&gt;=8,5,IF(VLOOKUP($C125,工时汇总!$B$2:$AH$2694,26,0)&lt;8,0))))</f>
        <v>5</v>
      </c>
      <c r="AC125" s="12">
        <f ca="1">IF(VLOOKUP($C125,工时汇总!$B$2:$AH$2694,27,0)&gt;15,15,IF(VLOOKUP($C125,工时汇总!$B$2:$AH$2694,27,0)&gt;10,10,IF(VLOOKUP($C125,工时汇总!$B$2:$AH$2694,27,0)&gt;=8,5,IF(VLOOKUP($C125,工时汇总!$B$2:$AH$2694,27,0)&lt;8,0))))</f>
        <v>10</v>
      </c>
      <c r="AD125" s="12">
        <f ca="1">IF(VLOOKUP($C125,工时汇总!$B$2:$AH$2694,28,0)&gt;15,15,IF(VLOOKUP($C125,工时汇总!$B$2:$AH$2694,28,0)&gt;10,10,IF(VLOOKUP($C125,工时汇总!$B$2:$AH$2694,28,0)&gt;=8,5,IF(VLOOKUP($C125,工时汇总!$B$2:$AH$2694,28,0)&lt;8,0))))</f>
        <v>10</v>
      </c>
      <c r="AE125" s="12">
        <f ca="1">IF(VLOOKUP($C125,工时汇总!$B$2:$AH$2694,29,0)&gt;15,15,IF(VLOOKUP($C125,工时汇总!$B$2:$AH$2694,29,0)&gt;10,10,IF(VLOOKUP($C125,工时汇总!$B$2:$AH$2694,29,0)&gt;=8,5,IF(VLOOKUP($C125,工时汇总!$B$2:$AH$2694,29,0)&lt;8,0))))</f>
        <v>10</v>
      </c>
      <c r="AF125" s="12">
        <f ca="1">IF(VLOOKUP($C125,工时汇总!$B$2:$AH$2694,30,0)&gt;15,15,IF(VLOOKUP($C125,工时汇总!$B$2:$AH$2694,30,0)&gt;10,10,IF(VLOOKUP($C125,工时汇总!$B$2:$AH$2694,30,0)&gt;=8,5,IF(VLOOKUP($C125,工时汇总!$B$2:$AH$2694,30,0)&lt;8,0))))</f>
        <v>10</v>
      </c>
      <c r="AG125" s="12">
        <f ca="1">IF(VLOOKUP($C125,工时汇总!$B$2:$AH$2694,31,0)&gt;15,15,IF(VLOOKUP($C125,工时汇总!$B$2:$AH$2694,31,0)&gt;10,10,IF(VLOOKUP($C125,工时汇总!$B$2:$AH$2694,31,0)&gt;=8,5,IF(VLOOKUP($C125,工时汇总!$B$2:$AH$2694,31,0)&lt;8,0))))</f>
        <v>10</v>
      </c>
      <c r="AH125" s="12">
        <f ca="1">IF(VLOOKUP($C125,工时汇总!$B$2:$AH$2694,32,0)&gt;15,15,IF(VLOOKUP($C125,工时汇总!$B$2:$AH$2694,32,0)&gt;10,10,IF(VLOOKUP($C125,工时汇总!$B$2:$AH$2694,32,0)&gt;=8,5,IF(VLOOKUP($C125,工时汇总!$B$2:$AH$2694,32,0)&lt;8,0))))</f>
        <v>10</v>
      </c>
      <c r="AI125" s="12">
        <f ca="1">IF(VLOOKUP($C125,工时汇总!$B$2:$AH$2694,33,0)&gt;15,15,IF(VLOOKUP($C125,工时汇总!$B$2:$AH$2694,33,0)&gt;10,10,IF(VLOOKUP($C125,工时汇总!$B$2:$AH$2694,33,0)&gt;=8,5,IF(VLOOKUP($C125,工时汇总!$B$2:$AH$2694,33,0)&lt;8,0))))</f>
        <v>0</v>
      </c>
    </row>
    <row r="126" customHeight="1" spans="1:35">
      <c r="A126" s="35" t="s">
        <v>629</v>
      </c>
      <c r="B126" s="15" t="s">
        <v>632</v>
      </c>
      <c r="C126" s="25">
        <v>2311054</v>
      </c>
      <c r="D126" s="43">
        <f ca="1" t="shared" si="20"/>
        <v>15</v>
      </c>
      <c r="E126" s="12">
        <f ca="1">IF(VLOOKUP($C126,工时汇总!$B$2:$AH$2694,3,0)&gt;15,15,IF(VLOOKUP($C126,工时汇总!$B$2:$AH$2694,3,0)&gt;10,10,IF(VLOOKUP($C126,工时汇总!$B$2:$AH$2694,3,0)&gt;=8,5,IF(VLOOKUP($C126,工时汇总!$B$2:$AH$2694,3,0)&lt;8,0))))</f>
        <v>0</v>
      </c>
      <c r="F126" s="12">
        <f ca="1">IF(VLOOKUP($C126,工时汇总!$B$2:$AH$2694,4,0)&gt;15,15,IF(VLOOKUP($C126,工时汇总!$B$2:$AH$2694,4,0)&gt;10,10,IF(VLOOKUP($C126,工时汇总!$B$2:$AH$2694,4,0)&gt;=8,5,IF(VLOOKUP($C126,工时汇总!$B$2:$AH$2694,4,0)&lt;8,0))))</f>
        <v>0</v>
      </c>
      <c r="G126" s="12">
        <f ca="1">IF(VLOOKUP($C126,工时汇总!$B$2:$AH$2694,5,0)&gt;15,15,IF(VLOOKUP($C126,工时汇总!$B$2:$AH$2694,5,0)&gt;10,10,IF(VLOOKUP($C126,工时汇总!$B$2:$AH$2694,5,0)&gt;=8,5,IF(VLOOKUP($C126,工时汇总!$B$2:$AH$2694,5,0)&lt;8,0))))</f>
        <v>0</v>
      </c>
      <c r="H126" s="12">
        <f ca="1">IF(VLOOKUP($C126,工时汇总!$B$2:$AH$2694,6,0)&gt;15,15,IF(VLOOKUP($C126,工时汇总!$B$2:$AH$2694,6,0)&gt;10,10,IF(VLOOKUP($C126,工时汇总!$B$2:$AH$2694,6,0)&gt;=8,5,IF(VLOOKUP($C126,工时汇总!$B$2:$AH$2694,6,0)&lt;8,0))))</f>
        <v>0</v>
      </c>
      <c r="I126" s="12">
        <f ca="1">IF(VLOOKUP($C126,工时汇总!$B$2:$AH$2694,7,0)&gt;15,15,IF(VLOOKUP($C126,工时汇总!$B$2:$AH$2694,7,0)&gt;10,10,IF(VLOOKUP($C126,工时汇总!$B$2:$AH$2694,7,0)&gt;=8,5,IF(VLOOKUP($C126,工时汇总!$B$2:$AH$2694,7,0)&lt;8,0))))</f>
        <v>0</v>
      </c>
      <c r="J126" s="12">
        <f ca="1">IF(VLOOKUP($C126,工时汇总!$B$2:$AH$2694,8,0)&gt;15,15,IF(VLOOKUP($C126,工时汇总!$B$2:$AH$2694,8,0)&gt;10,10,IF(VLOOKUP($C126,工时汇总!$B$2:$AH$2694,8,0)&gt;=8,5,IF(VLOOKUP($C126,工时汇总!$B$2:$AH$2694,8,0)&lt;8,0))))</f>
        <v>0</v>
      </c>
      <c r="K126" s="12">
        <f ca="1">IF(VLOOKUP($C126,工时汇总!$B$2:$AH$2694,9,0)&gt;15,15,IF(VLOOKUP($C126,工时汇总!$B$2:$AH$2694,9,0)&gt;10,10,IF(VLOOKUP($C126,工时汇总!$B$2:$AH$2694,9,0)&gt;=8,5,IF(VLOOKUP($C126,工时汇总!$B$2:$AH$2694,9,0)&lt;8,0))))</f>
        <v>0</v>
      </c>
      <c r="L126" s="12">
        <f ca="1">IF(VLOOKUP($C126,工时汇总!$B$2:$AH$2694,10,0)&gt;15,15,IF(VLOOKUP($C126,工时汇总!$B$2:$AH$2694,10,0)&gt;10,10,IF(VLOOKUP($C126,工时汇总!$B$2:$AH$2694,10,0)&gt;=8,5,IF(VLOOKUP($C126,工时汇总!$B$2:$AH$2694,10,0)&lt;8,0))))</f>
        <v>0</v>
      </c>
      <c r="M126" s="12">
        <f ca="1">IF(VLOOKUP($C126,工时汇总!$B$2:$AH$2694,11,0)&gt;15,15,IF(VLOOKUP($C126,工时汇总!$B$2:$AH$2694,11,0)&gt;10,10,IF(VLOOKUP($C126,工时汇总!$B$2:$AH$2694,11,0)&gt;=8,5,IF(VLOOKUP($C126,工时汇总!$B$2:$AH$2694,11,0)&lt;8,0))))</f>
        <v>0</v>
      </c>
      <c r="N126" s="12">
        <f ca="1">IF(VLOOKUP($C126,工时汇总!$B$2:$AH$2694,12,0)&gt;15,15,IF(VLOOKUP($C126,工时汇总!$B$2:$AH$2694,12,0)&gt;10,10,IF(VLOOKUP($C126,工时汇总!$B$2:$AH$2694,12,0)&gt;=8,5,IF(VLOOKUP($C126,工时汇总!$B$2:$AH$2694,12,0)&lt;8,0))))</f>
        <v>0</v>
      </c>
      <c r="O126" s="12">
        <f ca="1">IF(VLOOKUP($C126,工时汇总!$B$2:$AH$2694,13,0)&gt;15,15,IF(VLOOKUP($C126,工时汇总!$B$2:$AH$2694,13,0)&gt;10,10,IF(VLOOKUP($C126,工时汇总!$B$2:$AH$2694,13,0)&gt;=8,5,IF(VLOOKUP($C126,工时汇总!$B$2:$AH$2694,13,0)&lt;8,0))))</f>
        <v>0</v>
      </c>
      <c r="P126" s="12">
        <f ca="1">IF(VLOOKUP($C126,工时汇总!$B$2:$AH$2694,14,0)&gt;15,15,IF(VLOOKUP($C126,工时汇总!$B$2:$AH$2694,14,0)&gt;10,10,IF(VLOOKUP($C126,工时汇总!$B$2:$AH$2694,14,0)&gt;=8,5,IF(VLOOKUP($C126,工时汇总!$B$2:$AH$2694,14,0)&lt;8,0))))</f>
        <v>0</v>
      </c>
      <c r="Q126" s="12">
        <f ca="1">IF(VLOOKUP($C126,工时汇总!$B$2:$AH$2694,15,0)&gt;15,15,IF(VLOOKUP($C126,工时汇总!$B$2:$AH$2694,15,0)&gt;10,10,IF(VLOOKUP($C126,工时汇总!$B$2:$AH$2694,15,0)&gt;=8,5,IF(VLOOKUP($C126,工时汇总!$B$2:$AH$2694,15,0)&lt;8,0))))</f>
        <v>0</v>
      </c>
      <c r="R126" s="12">
        <f ca="1">IF(VLOOKUP($C126,工时汇总!$B$2:$AH$2694,16,0)&gt;15,15,IF(VLOOKUP($C126,工时汇总!$B$2:$AH$2694,16,0)&gt;10,10,IF(VLOOKUP($C126,工时汇总!$B$2:$AH$2694,16,0)&gt;=8,5,IF(VLOOKUP($C126,工时汇总!$B$2:$AH$2694,16,0)&lt;8,0))))</f>
        <v>0</v>
      </c>
      <c r="S126" s="12">
        <f ca="1">IF(VLOOKUP($C126,工时汇总!$B$2:$AH$2694,17,0)&gt;15,15,IF(VLOOKUP($C126,工时汇总!$B$2:$AH$2694,17,0)&gt;10,10,IF(VLOOKUP($C126,工时汇总!$B$2:$AH$2694,17,0)&gt;=8,5,IF(VLOOKUP($C126,工时汇总!$B$2:$AH$2694,17,0)&lt;8,0))))</f>
        <v>0</v>
      </c>
      <c r="T126" s="12">
        <f ca="1">IF(VLOOKUP($C126,工时汇总!$B$2:$AH$2694,18,0)&gt;15,15,IF(VLOOKUP($C126,工时汇总!$B$2:$AH$2694,18,0)&gt;10,10,IF(VLOOKUP($C126,工时汇总!$B$2:$AH$2694,18,0)&gt;=8,5,IF(VLOOKUP($C126,工时汇总!$B$2:$AH$2694,18,0)&lt;8,0))))</f>
        <v>0</v>
      </c>
      <c r="U126" s="12">
        <f ca="1">IF(VLOOKUP($C126,工时汇总!$B$2:$AH$2694,19,0)&gt;15,15,IF(VLOOKUP($C126,工时汇总!$B$2:$AH$2694,19,0)&gt;10,10,IF(VLOOKUP($C126,工时汇总!$B$2:$AH$2694,19,0)&gt;=8,5,IF(VLOOKUP($C126,工时汇总!$B$2:$AH$2694,19,0)&lt;8,0))))</f>
        <v>0</v>
      </c>
      <c r="V126" s="12">
        <f ca="1">IF(VLOOKUP($C126,工时汇总!$B$2:$AH$2694,20,0)&gt;15,15,IF(VLOOKUP($C126,工时汇总!$B$2:$AH$2694,20,0)&gt;10,10,IF(VLOOKUP($C126,工时汇总!$B$2:$AH$2694,20,0)&gt;=8,5,IF(VLOOKUP($C126,工时汇总!$B$2:$AH$2694,20,0)&lt;8,0))))</f>
        <v>0</v>
      </c>
      <c r="W126" s="12">
        <f ca="1">IF(VLOOKUP($C126,工时汇总!$B$2:$AH$2694,21,0)&gt;15,15,IF(VLOOKUP($C126,工时汇总!$B$2:$AH$2694,21,0)&gt;10,10,IF(VLOOKUP($C126,工时汇总!$B$2:$AH$2694,21,0)&gt;=8,5,IF(VLOOKUP($C126,工时汇总!$B$2:$AH$2694,21,0)&lt;8,0))))</f>
        <v>0</v>
      </c>
      <c r="X126" s="12">
        <f ca="1">IF(VLOOKUP($C126,工时汇总!$B$2:$AH$2694,22,0)&gt;15,15,IF(VLOOKUP($C126,工时汇总!$B$2:$AH$2694,22,0)&gt;10,10,IF(VLOOKUP($C126,工时汇总!$B$2:$AH$2694,22,0)&gt;=8,5,IF(VLOOKUP($C126,工时汇总!$B$2:$AH$2694,22,0)&lt;8,0))))</f>
        <v>0</v>
      </c>
      <c r="Y126" s="12">
        <f ca="1">IF(VLOOKUP($C126,工时汇总!$B$2:$AH$2694,23,0)&gt;15,15,IF(VLOOKUP($C126,工时汇总!$B$2:$AH$2694,23,0)&gt;10,10,IF(VLOOKUP($C126,工时汇总!$B$2:$AH$2694,23,0)&gt;=8,5,IF(VLOOKUP($C126,工时汇总!$B$2:$AH$2694,23,0)&lt;8,0))))</f>
        <v>0</v>
      </c>
      <c r="Z126" s="12">
        <f ca="1">IF(VLOOKUP($C126,工时汇总!$B$2:$AH$2694,24,0)&gt;15,15,IF(VLOOKUP($C126,工时汇总!$B$2:$AH$2694,24,0)&gt;10,10,IF(VLOOKUP($C126,工时汇总!$B$2:$AH$2694,24,0)&gt;=8,5,IF(VLOOKUP($C126,工时汇总!$B$2:$AH$2694,24,0)&lt;8,0))))</f>
        <v>0</v>
      </c>
      <c r="AA126" s="12">
        <f ca="1">IF(VLOOKUP($C126,工时汇总!$B$2:$AH$2694,25,0)&gt;15,15,IF(VLOOKUP($C126,工时汇总!$B$2:$AH$2694,25,0)&gt;10,10,IF(VLOOKUP($C126,工时汇总!$B$2:$AH$2694,25,0)&gt;=8,5,IF(VLOOKUP($C126,工时汇总!$B$2:$AH$2694,25,0)&lt;8,0))))</f>
        <v>0</v>
      </c>
      <c r="AB126" s="12">
        <f ca="1">IF(VLOOKUP($C126,工时汇总!$B$2:$AH$2694,26,0)&gt;15,15,IF(VLOOKUP($C126,工时汇总!$B$2:$AH$2694,26,0)&gt;10,10,IF(VLOOKUP($C126,工时汇总!$B$2:$AH$2694,26,0)&gt;=8,5,IF(VLOOKUP($C126,工时汇总!$B$2:$AH$2694,26,0)&lt;8,0))))</f>
        <v>0</v>
      </c>
      <c r="AC126" s="12">
        <f ca="1">IF(VLOOKUP($C126,工时汇总!$B$2:$AH$2694,27,0)&gt;15,15,IF(VLOOKUP($C126,工时汇总!$B$2:$AH$2694,27,0)&gt;10,10,IF(VLOOKUP($C126,工时汇总!$B$2:$AH$2694,27,0)&gt;=8,5,IF(VLOOKUP($C126,工时汇总!$B$2:$AH$2694,27,0)&lt;8,0))))</f>
        <v>0</v>
      </c>
      <c r="AD126" s="12">
        <f ca="1">IF(VLOOKUP($C126,工时汇总!$B$2:$AH$2694,28,0)&gt;15,15,IF(VLOOKUP($C126,工时汇总!$B$2:$AH$2694,28,0)&gt;10,10,IF(VLOOKUP($C126,工时汇总!$B$2:$AH$2694,28,0)&gt;=8,5,IF(VLOOKUP($C126,工时汇总!$B$2:$AH$2694,28,0)&lt;8,0))))</f>
        <v>0</v>
      </c>
      <c r="AE126" s="12">
        <f ca="1">IF(VLOOKUP($C126,工时汇总!$B$2:$AH$2694,29,0)&gt;15,15,IF(VLOOKUP($C126,工时汇总!$B$2:$AH$2694,29,0)&gt;10,10,IF(VLOOKUP($C126,工时汇总!$B$2:$AH$2694,29,0)&gt;=8,5,IF(VLOOKUP($C126,工时汇总!$B$2:$AH$2694,29,0)&lt;8,0))))</f>
        <v>0</v>
      </c>
      <c r="AF126" s="12">
        <f ca="1">IF(VLOOKUP($C126,工时汇总!$B$2:$AH$2694,30,0)&gt;15,15,IF(VLOOKUP($C126,工时汇总!$B$2:$AH$2694,30,0)&gt;10,10,IF(VLOOKUP($C126,工时汇总!$B$2:$AH$2694,30,0)&gt;=8,5,IF(VLOOKUP($C126,工时汇总!$B$2:$AH$2694,30,0)&lt;8,0))))</f>
        <v>5</v>
      </c>
      <c r="AG126" s="12">
        <f ca="1">IF(VLOOKUP($C126,工时汇总!$B$2:$AH$2694,31,0)&gt;15,15,IF(VLOOKUP($C126,工时汇总!$B$2:$AH$2694,31,0)&gt;10,10,IF(VLOOKUP($C126,工时汇总!$B$2:$AH$2694,31,0)&gt;=8,5,IF(VLOOKUP($C126,工时汇总!$B$2:$AH$2694,31,0)&lt;8,0))))</f>
        <v>5</v>
      </c>
      <c r="AH126" s="12">
        <f ca="1">IF(VLOOKUP($C126,工时汇总!$B$2:$AH$2694,32,0)&gt;15,15,IF(VLOOKUP($C126,工时汇总!$B$2:$AH$2694,32,0)&gt;10,10,IF(VLOOKUP($C126,工时汇总!$B$2:$AH$2694,32,0)&gt;=8,5,IF(VLOOKUP($C126,工时汇总!$B$2:$AH$2694,32,0)&lt;8,0))))</f>
        <v>5</v>
      </c>
      <c r="AI126" s="12">
        <f ca="1">IF(VLOOKUP($C126,工时汇总!$B$2:$AH$2694,33,0)&gt;15,15,IF(VLOOKUP($C126,工时汇总!$B$2:$AH$2694,33,0)&gt;10,10,IF(VLOOKUP($C126,工时汇总!$B$2:$AH$2694,33,0)&gt;=8,5,IF(VLOOKUP($C126,工时汇总!$B$2:$AH$2694,33,0)&lt;8,0))))</f>
        <v>0</v>
      </c>
    </row>
    <row r="127" customHeight="1" spans="1:35">
      <c r="A127" s="35" t="s">
        <v>629</v>
      </c>
      <c r="B127" s="15" t="s">
        <v>633</v>
      </c>
      <c r="C127" s="25" t="s">
        <v>634</v>
      </c>
      <c r="D127" s="43">
        <f ca="1" t="shared" si="20"/>
        <v>255</v>
      </c>
      <c r="E127" s="12">
        <f ca="1">IF(VLOOKUP($C127,工时汇总!$B$2:$AH$2694,3,0)&gt;15,15,IF(VLOOKUP($C127,工时汇总!$B$2:$AH$2694,3,0)&gt;10,10,IF(VLOOKUP($C127,工时汇总!$B$2:$AH$2694,3,0)&gt;=8,5,IF(VLOOKUP($C127,工时汇总!$B$2:$AH$2694,3,0)&lt;8,0))))</f>
        <v>10</v>
      </c>
      <c r="F127" s="12">
        <f ca="1">IF(VLOOKUP($C127,工时汇总!$B$2:$AH$2694,4,0)&gt;15,15,IF(VLOOKUP($C127,工时汇总!$B$2:$AH$2694,4,0)&gt;10,10,IF(VLOOKUP($C127,工时汇总!$B$2:$AH$2694,4,0)&gt;=8,5,IF(VLOOKUP($C127,工时汇总!$B$2:$AH$2694,4,0)&lt;8,0))))</f>
        <v>10</v>
      </c>
      <c r="G127" s="12">
        <f ca="1">IF(VLOOKUP($C127,工时汇总!$B$2:$AH$2694,5,0)&gt;15,15,IF(VLOOKUP($C127,工时汇总!$B$2:$AH$2694,5,0)&gt;10,10,IF(VLOOKUP($C127,工时汇总!$B$2:$AH$2694,5,0)&gt;=8,5,IF(VLOOKUP($C127,工时汇总!$B$2:$AH$2694,5,0)&lt;8,0))))</f>
        <v>10</v>
      </c>
      <c r="H127" s="12">
        <f ca="1">IF(VLOOKUP($C127,工时汇总!$B$2:$AH$2694,6,0)&gt;15,15,IF(VLOOKUP($C127,工时汇总!$B$2:$AH$2694,6,0)&gt;10,10,IF(VLOOKUP($C127,工时汇总!$B$2:$AH$2694,6,0)&gt;=8,5,IF(VLOOKUP($C127,工时汇总!$B$2:$AH$2694,6,0)&lt;8,0))))</f>
        <v>10</v>
      </c>
      <c r="I127" s="12">
        <f ca="1">IF(VLOOKUP($C127,工时汇总!$B$2:$AH$2694,7,0)&gt;15,15,IF(VLOOKUP($C127,工时汇总!$B$2:$AH$2694,7,0)&gt;10,10,IF(VLOOKUP($C127,工时汇总!$B$2:$AH$2694,7,0)&gt;=8,5,IF(VLOOKUP($C127,工时汇总!$B$2:$AH$2694,7,0)&lt;8,0))))</f>
        <v>5</v>
      </c>
      <c r="J127" s="12">
        <f ca="1">IF(VLOOKUP($C127,工时汇总!$B$2:$AH$2694,8,0)&gt;15,15,IF(VLOOKUP($C127,工时汇总!$B$2:$AH$2694,8,0)&gt;10,10,IF(VLOOKUP($C127,工时汇总!$B$2:$AH$2694,8,0)&gt;=8,5,IF(VLOOKUP($C127,工时汇总!$B$2:$AH$2694,8,0)&lt;8,0))))</f>
        <v>10</v>
      </c>
      <c r="K127" s="12">
        <f ca="1">IF(VLOOKUP($C127,工时汇总!$B$2:$AH$2694,9,0)&gt;15,15,IF(VLOOKUP($C127,工时汇总!$B$2:$AH$2694,9,0)&gt;10,10,IF(VLOOKUP($C127,工时汇总!$B$2:$AH$2694,9,0)&gt;=8,5,IF(VLOOKUP($C127,工时汇总!$B$2:$AH$2694,9,0)&lt;8,0))))</f>
        <v>10</v>
      </c>
      <c r="L127" s="12">
        <f ca="1">IF(VLOOKUP($C127,工时汇总!$B$2:$AH$2694,10,0)&gt;15,15,IF(VLOOKUP($C127,工时汇总!$B$2:$AH$2694,10,0)&gt;10,10,IF(VLOOKUP($C127,工时汇总!$B$2:$AH$2694,10,0)&gt;=8,5,IF(VLOOKUP($C127,工时汇总!$B$2:$AH$2694,10,0)&lt;8,0))))</f>
        <v>5</v>
      </c>
      <c r="M127" s="12">
        <f ca="1">IF(VLOOKUP($C127,工时汇总!$B$2:$AH$2694,11,0)&gt;15,15,IF(VLOOKUP($C127,工时汇总!$B$2:$AH$2694,11,0)&gt;10,10,IF(VLOOKUP($C127,工时汇总!$B$2:$AH$2694,11,0)&gt;=8,5,IF(VLOOKUP($C127,工时汇总!$B$2:$AH$2694,11,0)&lt;8,0))))</f>
        <v>10</v>
      </c>
      <c r="N127" s="12">
        <f ca="1">IF(VLOOKUP($C127,工时汇总!$B$2:$AH$2694,12,0)&gt;15,15,IF(VLOOKUP($C127,工时汇总!$B$2:$AH$2694,12,0)&gt;10,10,IF(VLOOKUP($C127,工时汇总!$B$2:$AH$2694,12,0)&gt;=8,5,IF(VLOOKUP($C127,工时汇总!$B$2:$AH$2694,12,0)&lt;8,0))))</f>
        <v>10</v>
      </c>
      <c r="O127" s="12">
        <f ca="1">IF(VLOOKUP($C127,工时汇总!$B$2:$AH$2694,13,0)&gt;15,15,IF(VLOOKUP($C127,工时汇总!$B$2:$AH$2694,13,0)&gt;10,10,IF(VLOOKUP($C127,工时汇总!$B$2:$AH$2694,13,0)&gt;=8,5,IF(VLOOKUP($C127,工时汇总!$B$2:$AH$2694,13,0)&lt;8,0))))</f>
        <v>10</v>
      </c>
      <c r="P127" s="12">
        <f ca="1">IF(VLOOKUP($C127,工时汇总!$B$2:$AH$2694,14,0)&gt;15,15,IF(VLOOKUP($C127,工时汇总!$B$2:$AH$2694,14,0)&gt;10,10,IF(VLOOKUP($C127,工时汇总!$B$2:$AH$2694,14,0)&gt;=8,5,IF(VLOOKUP($C127,工时汇总!$B$2:$AH$2694,14,0)&lt;8,0))))</f>
        <v>10</v>
      </c>
      <c r="Q127" s="12">
        <f ca="1">IF(VLOOKUP($C127,工时汇总!$B$2:$AH$2694,15,0)&gt;15,15,IF(VLOOKUP($C127,工时汇总!$B$2:$AH$2694,15,0)&gt;10,10,IF(VLOOKUP($C127,工时汇总!$B$2:$AH$2694,15,0)&gt;=8,5,IF(VLOOKUP($C127,工时汇总!$B$2:$AH$2694,15,0)&lt;8,0))))</f>
        <v>10</v>
      </c>
      <c r="R127" s="12">
        <f ca="1">IF(VLOOKUP($C127,工时汇总!$B$2:$AH$2694,16,0)&gt;15,15,IF(VLOOKUP($C127,工时汇总!$B$2:$AH$2694,16,0)&gt;10,10,IF(VLOOKUP($C127,工时汇总!$B$2:$AH$2694,16,0)&gt;=8,5,IF(VLOOKUP($C127,工时汇总!$B$2:$AH$2694,16,0)&lt;8,0))))</f>
        <v>10</v>
      </c>
      <c r="S127" s="12">
        <f ca="1">IF(VLOOKUP($C127,工时汇总!$B$2:$AH$2694,17,0)&gt;15,15,IF(VLOOKUP($C127,工时汇总!$B$2:$AH$2694,17,0)&gt;10,10,IF(VLOOKUP($C127,工时汇总!$B$2:$AH$2694,17,0)&gt;=8,5,IF(VLOOKUP($C127,工时汇总!$B$2:$AH$2694,17,0)&lt;8,0))))</f>
        <v>10</v>
      </c>
      <c r="T127" s="12">
        <f ca="1">IF(VLOOKUP($C127,工时汇总!$B$2:$AH$2694,18,0)&gt;15,15,IF(VLOOKUP($C127,工时汇总!$B$2:$AH$2694,18,0)&gt;10,10,IF(VLOOKUP($C127,工时汇总!$B$2:$AH$2694,18,0)&gt;=8,5,IF(VLOOKUP($C127,工时汇总!$B$2:$AH$2694,18,0)&lt;8,0))))</f>
        <v>10</v>
      </c>
      <c r="U127" s="12">
        <f ca="1">IF(VLOOKUP($C127,工时汇总!$B$2:$AH$2694,19,0)&gt;15,15,IF(VLOOKUP($C127,工时汇总!$B$2:$AH$2694,19,0)&gt;10,10,IF(VLOOKUP($C127,工时汇总!$B$2:$AH$2694,19,0)&gt;=8,5,IF(VLOOKUP($C127,工时汇总!$B$2:$AH$2694,19,0)&lt;8,0))))</f>
        <v>10</v>
      </c>
      <c r="V127" s="12">
        <f ca="1">IF(VLOOKUP($C127,工时汇总!$B$2:$AH$2694,20,0)&gt;15,15,IF(VLOOKUP($C127,工时汇总!$B$2:$AH$2694,20,0)&gt;10,10,IF(VLOOKUP($C127,工时汇总!$B$2:$AH$2694,20,0)&gt;=8,5,IF(VLOOKUP($C127,工时汇总!$B$2:$AH$2694,20,0)&lt;8,0))))</f>
        <v>5</v>
      </c>
      <c r="W127" s="12">
        <f ca="1">IF(VLOOKUP($C127,工时汇总!$B$2:$AH$2694,21,0)&gt;15,15,IF(VLOOKUP($C127,工时汇总!$B$2:$AH$2694,21,0)&gt;10,10,IF(VLOOKUP($C127,工时汇总!$B$2:$AH$2694,21,0)&gt;=8,5,IF(VLOOKUP($C127,工时汇总!$B$2:$AH$2694,21,0)&lt;8,0))))</f>
        <v>5</v>
      </c>
      <c r="X127" s="12">
        <f ca="1">IF(VLOOKUP($C127,工时汇总!$B$2:$AH$2694,22,0)&gt;15,15,IF(VLOOKUP($C127,工时汇总!$B$2:$AH$2694,22,0)&gt;10,10,IF(VLOOKUP($C127,工时汇总!$B$2:$AH$2694,22,0)&gt;=8,5,IF(VLOOKUP($C127,工时汇总!$B$2:$AH$2694,22,0)&lt;8,0))))</f>
        <v>5</v>
      </c>
      <c r="Y127" s="12">
        <f ca="1">IF(VLOOKUP($C127,工时汇总!$B$2:$AH$2694,23,0)&gt;15,15,IF(VLOOKUP($C127,工时汇总!$B$2:$AH$2694,23,0)&gt;10,10,IF(VLOOKUP($C127,工时汇总!$B$2:$AH$2694,23,0)&gt;=8,5,IF(VLOOKUP($C127,工时汇总!$B$2:$AH$2694,23,0)&lt;8,0))))</f>
        <v>10</v>
      </c>
      <c r="Z127" s="12">
        <f ca="1">IF(VLOOKUP($C127,工时汇总!$B$2:$AH$2694,24,0)&gt;15,15,IF(VLOOKUP($C127,工时汇总!$B$2:$AH$2694,24,0)&gt;10,10,IF(VLOOKUP($C127,工时汇总!$B$2:$AH$2694,24,0)&gt;=8,5,IF(VLOOKUP($C127,工时汇总!$B$2:$AH$2694,24,0)&lt;8,0))))</f>
        <v>10</v>
      </c>
      <c r="AA127" s="12">
        <f ca="1">IF(VLOOKUP($C127,工时汇总!$B$2:$AH$2694,25,0)&gt;15,15,IF(VLOOKUP($C127,工时汇总!$B$2:$AH$2694,25,0)&gt;10,10,IF(VLOOKUP($C127,工时汇总!$B$2:$AH$2694,25,0)&gt;=8,5,IF(VLOOKUP($C127,工时汇总!$B$2:$AH$2694,25,0)&lt;8,0))))</f>
        <v>5</v>
      </c>
      <c r="AB127" s="12">
        <f ca="1">IF(VLOOKUP($C127,工时汇总!$B$2:$AH$2694,26,0)&gt;15,15,IF(VLOOKUP($C127,工时汇总!$B$2:$AH$2694,26,0)&gt;10,10,IF(VLOOKUP($C127,工时汇总!$B$2:$AH$2694,26,0)&gt;=8,5,IF(VLOOKUP($C127,工时汇总!$B$2:$AH$2694,26,0)&lt;8,0))))</f>
        <v>10</v>
      </c>
      <c r="AC127" s="12">
        <f ca="1">IF(VLOOKUP($C127,工时汇总!$B$2:$AH$2694,27,0)&gt;15,15,IF(VLOOKUP($C127,工时汇总!$B$2:$AH$2694,27,0)&gt;10,10,IF(VLOOKUP($C127,工时汇总!$B$2:$AH$2694,27,0)&gt;=8,5,IF(VLOOKUP($C127,工时汇总!$B$2:$AH$2694,27,0)&lt;8,0))))</f>
        <v>5</v>
      </c>
      <c r="AD127" s="12">
        <f ca="1">IF(VLOOKUP($C127,工时汇总!$B$2:$AH$2694,28,0)&gt;15,15,IF(VLOOKUP($C127,工时汇总!$B$2:$AH$2694,28,0)&gt;10,10,IF(VLOOKUP($C127,工时汇总!$B$2:$AH$2694,28,0)&gt;=8,5,IF(VLOOKUP($C127,工时汇总!$B$2:$AH$2694,28,0)&lt;8,0))))</f>
        <v>0</v>
      </c>
      <c r="AE127" s="12">
        <f ca="1">IF(VLOOKUP($C127,工时汇总!$B$2:$AH$2694,29,0)&gt;15,15,IF(VLOOKUP($C127,工时汇总!$B$2:$AH$2694,29,0)&gt;10,10,IF(VLOOKUP($C127,工时汇总!$B$2:$AH$2694,29,0)&gt;=8,5,IF(VLOOKUP($C127,工时汇总!$B$2:$AH$2694,29,0)&lt;8,0))))</f>
        <v>10</v>
      </c>
      <c r="AF127" s="12">
        <f ca="1">IF(VLOOKUP($C127,工时汇总!$B$2:$AH$2694,30,0)&gt;15,15,IF(VLOOKUP($C127,工时汇总!$B$2:$AH$2694,30,0)&gt;10,10,IF(VLOOKUP($C127,工时汇总!$B$2:$AH$2694,30,0)&gt;=8,5,IF(VLOOKUP($C127,工时汇总!$B$2:$AH$2694,30,0)&lt;8,0))))</f>
        <v>10</v>
      </c>
      <c r="AG127" s="12">
        <f ca="1">IF(VLOOKUP($C127,工时汇总!$B$2:$AH$2694,31,0)&gt;15,15,IF(VLOOKUP($C127,工时汇总!$B$2:$AH$2694,31,0)&gt;10,10,IF(VLOOKUP($C127,工时汇总!$B$2:$AH$2694,31,0)&gt;=8,5,IF(VLOOKUP($C127,工时汇总!$B$2:$AH$2694,31,0)&lt;8,0))))</f>
        <v>10</v>
      </c>
      <c r="AH127" s="12">
        <f ca="1">IF(VLOOKUP($C127,工时汇总!$B$2:$AH$2694,32,0)&gt;15,15,IF(VLOOKUP($C127,工时汇总!$B$2:$AH$2694,32,0)&gt;10,10,IF(VLOOKUP($C127,工时汇总!$B$2:$AH$2694,32,0)&gt;=8,5,IF(VLOOKUP($C127,工时汇总!$B$2:$AH$2694,32,0)&lt;8,0))))</f>
        <v>10</v>
      </c>
      <c r="AI127" s="12">
        <f ca="1">IF(VLOOKUP($C127,工时汇总!$B$2:$AH$2694,33,0)&gt;15,15,IF(VLOOKUP($C127,工时汇总!$B$2:$AH$2694,33,0)&gt;10,10,IF(VLOOKUP($C127,工时汇总!$B$2:$AH$2694,33,0)&gt;=8,5,IF(VLOOKUP($C127,工时汇总!$B$2:$AH$2694,33,0)&lt;8,0))))</f>
        <v>0</v>
      </c>
    </row>
    <row r="128" customHeight="1" spans="1:35">
      <c r="A128" s="35" t="s">
        <v>635</v>
      </c>
      <c r="B128" s="15" t="s">
        <v>636</v>
      </c>
      <c r="C128" s="25" t="s">
        <v>361</v>
      </c>
      <c r="D128" s="43">
        <f ca="1" t="shared" si="20"/>
        <v>260</v>
      </c>
      <c r="E128" s="12">
        <f ca="1">IF(VLOOKUP($C128,工时汇总!$B$2:$AH$2694,3,0)&gt;15,15,IF(VLOOKUP($C128,工时汇总!$B$2:$AH$2694,3,0)&gt;10,10,IF(VLOOKUP($C128,工时汇总!$B$2:$AH$2694,3,0)&gt;=8,5,IF(VLOOKUP($C128,工时汇总!$B$2:$AH$2694,3,0)&lt;8,0))))</f>
        <v>10</v>
      </c>
      <c r="F128" s="12">
        <f ca="1">IF(VLOOKUP($C128,工时汇总!$B$2:$AH$2694,4,0)&gt;15,15,IF(VLOOKUP($C128,工时汇总!$B$2:$AH$2694,4,0)&gt;10,10,IF(VLOOKUP($C128,工时汇总!$B$2:$AH$2694,4,0)&gt;=8,5,IF(VLOOKUP($C128,工时汇总!$B$2:$AH$2694,4,0)&lt;8,0))))</f>
        <v>10</v>
      </c>
      <c r="G128" s="12">
        <f ca="1">IF(VLOOKUP($C128,工时汇总!$B$2:$AH$2694,5,0)&gt;15,15,IF(VLOOKUP($C128,工时汇总!$B$2:$AH$2694,5,0)&gt;10,10,IF(VLOOKUP($C128,工时汇总!$B$2:$AH$2694,5,0)&gt;=8,5,IF(VLOOKUP($C128,工时汇总!$B$2:$AH$2694,5,0)&lt;8,0))))</f>
        <v>10</v>
      </c>
      <c r="H128" s="12">
        <f ca="1">IF(VLOOKUP($C128,工时汇总!$B$2:$AH$2694,6,0)&gt;15,15,IF(VLOOKUP($C128,工时汇总!$B$2:$AH$2694,6,0)&gt;10,10,IF(VLOOKUP($C128,工时汇总!$B$2:$AH$2694,6,0)&gt;=8,5,IF(VLOOKUP($C128,工时汇总!$B$2:$AH$2694,6,0)&lt;8,0))))</f>
        <v>10</v>
      </c>
      <c r="I128" s="12">
        <f ca="1">IF(VLOOKUP($C128,工时汇总!$B$2:$AH$2694,7,0)&gt;15,15,IF(VLOOKUP($C128,工时汇总!$B$2:$AH$2694,7,0)&gt;10,10,IF(VLOOKUP($C128,工时汇总!$B$2:$AH$2694,7,0)&gt;=8,5,IF(VLOOKUP($C128,工时汇总!$B$2:$AH$2694,7,0)&lt;8,0))))</f>
        <v>5</v>
      </c>
      <c r="J128" s="12">
        <f ca="1">IF(VLOOKUP($C128,工时汇总!$B$2:$AH$2694,8,0)&gt;15,15,IF(VLOOKUP($C128,工时汇总!$B$2:$AH$2694,8,0)&gt;10,10,IF(VLOOKUP($C128,工时汇总!$B$2:$AH$2694,8,0)&gt;=8,5,IF(VLOOKUP($C128,工时汇总!$B$2:$AH$2694,8,0)&lt;8,0))))</f>
        <v>10</v>
      </c>
      <c r="K128" s="12">
        <f ca="1">IF(VLOOKUP($C128,工时汇总!$B$2:$AH$2694,9,0)&gt;15,15,IF(VLOOKUP($C128,工时汇总!$B$2:$AH$2694,9,0)&gt;10,10,IF(VLOOKUP($C128,工时汇总!$B$2:$AH$2694,9,0)&gt;=8,5,IF(VLOOKUP($C128,工时汇总!$B$2:$AH$2694,9,0)&lt;8,0))))</f>
        <v>5</v>
      </c>
      <c r="L128" s="12">
        <f ca="1">IF(VLOOKUP($C128,工时汇总!$B$2:$AH$2694,10,0)&gt;15,15,IF(VLOOKUP($C128,工时汇总!$B$2:$AH$2694,10,0)&gt;10,10,IF(VLOOKUP($C128,工时汇总!$B$2:$AH$2694,10,0)&gt;=8,5,IF(VLOOKUP($C128,工时汇总!$B$2:$AH$2694,10,0)&lt;8,0))))</f>
        <v>10</v>
      </c>
      <c r="M128" s="12">
        <f ca="1">IF(VLOOKUP($C128,工时汇总!$B$2:$AH$2694,11,0)&gt;15,15,IF(VLOOKUP($C128,工时汇总!$B$2:$AH$2694,11,0)&gt;10,10,IF(VLOOKUP($C128,工时汇总!$B$2:$AH$2694,11,0)&gt;=8,5,IF(VLOOKUP($C128,工时汇总!$B$2:$AH$2694,11,0)&lt;8,0))))</f>
        <v>10</v>
      </c>
      <c r="N128" s="12">
        <f ca="1">IF(VLOOKUP($C128,工时汇总!$B$2:$AH$2694,12,0)&gt;15,15,IF(VLOOKUP($C128,工时汇总!$B$2:$AH$2694,12,0)&gt;10,10,IF(VLOOKUP($C128,工时汇总!$B$2:$AH$2694,12,0)&gt;=8,5,IF(VLOOKUP($C128,工时汇总!$B$2:$AH$2694,12,0)&lt;8,0))))</f>
        <v>10</v>
      </c>
      <c r="O128" s="12">
        <f ca="1">IF(VLOOKUP($C128,工时汇总!$B$2:$AH$2694,13,0)&gt;15,15,IF(VLOOKUP($C128,工时汇总!$B$2:$AH$2694,13,0)&gt;10,10,IF(VLOOKUP($C128,工时汇总!$B$2:$AH$2694,13,0)&gt;=8,5,IF(VLOOKUP($C128,工时汇总!$B$2:$AH$2694,13,0)&lt;8,0))))</f>
        <v>10</v>
      </c>
      <c r="P128" s="12">
        <f ca="1">IF(VLOOKUP($C128,工时汇总!$B$2:$AH$2694,14,0)&gt;15,15,IF(VLOOKUP($C128,工时汇总!$B$2:$AH$2694,14,0)&gt;10,10,IF(VLOOKUP($C128,工时汇总!$B$2:$AH$2694,14,0)&gt;=8,5,IF(VLOOKUP($C128,工时汇总!$B$2:$AH$2694,14,0)&lt;8,0))))</f>
        <v>10</v>
      </c>
      <c r="Q128" s="12">
        <f ca="1">IF(VLOOKUP($C128,工时汇总!$B$2:$AH$2694,15,0)&gt;15,15,IF(VLOOKUP($C128,工时汇总!$B$2:$AH$2694,15,0)&gt;10,10,IF(VLOOKUP($C128,工时汇总!$B$2:$AH$2694,15,0)&gt;=8,5,IF(VLOOKUP($C128,工时汇总!$B$2:$AH$2694,15,0)&lt;8,0))))</f>
        <v>10</v>
      </c>
      <c r="R128" s="12">
        <f ca="1">IF(VLOOKUP($C128,工时汇总!$B$2:$AH$2694,16,0)&gt;15,15,IF(VLOOKUP($C128,工时汇总!$B$2:$AH$2694,16,0)&gt;10,10,IF(VLOOKUP($C128,工时汇总!$B$2:$AH$2694,16,0)&gt;=8,5,IF(VLOOKUP($C128,工时汇总!$B$2:$AH$2694,16,0)&lt;8,0))))</f>
        <v>10</v>
      </c>
      <c r="S128" s="12">
        <f ca="1">IF(VLOOKUP($C128,工时汇总!$B$2:$AH$2694,17,0)&gt;15,15,IF(VLOOKUP($C128,工时汇总!$B$2:$AH$2694,17,0)&gt;10,10,IF(VLOOKUP($C128,工时汇总!$B$2:$AH$2694,17,0)&gt;=8,5,IF(VLOOKUP($C128,工时汇总!$B$2:$AH$2694,17,0)&lt;8,0))))</f>
        <v>10</v>
      </c>
      <c r="T128" s="12">
        <f ca="1">IF(VLOOKUP($C128,工时汇总!$B$2:$AH$2694,18,0)&gt;15,15,IF(VLOOKUP($C128,工时汇总!$B$2:$AH$2694,18,0)&gt;10,10,IF(VLOOKUP($C128,工时汇总!$B$2:$AH$2694,18,0)&gt;=8,5,IF(VLOOKUP($C128,工时汇总!$B$2:$AH$2694,18,0)&lt;8,0))))</f>
        <v>10</v>
      </c>
      <c r="U128" s="12">
        <f ca="1">IF(VLOOKUP($C128,工时汇总!$B$2:$AH$2694,19,0)&gt;15,15,IF(VLOOKUP($C128,工时汇总!$B$2:$AH$2694,19,0)&gt;10,10,IF(VLOOKUP($C128,工时汇总!$B$2:$AH$2694,19,0)&gt;=8,5,IF(VLOOKUP($C128,工时汇总!$B$2:$AH$2694,19,0)&lt;8,0))))</f>
        <v>10</v>
      </c>
      <c r="V128" s="12">
        <f ca="1">IF(VLOOKUP($C128,工时汇总!$B$2:$AH$2694,20,0)&gt;15,15,IF(VLOOKUP($C128,工时汇总!$B$2:$AH$2694,20,0)&gt;10,10,IF(VLOOKUP($C128,工时汇总!$B$2:$AH$2694,20,0)&gt;=8,5,IF(VLOOKUP($C128,工时汇总!$B$2:$AH$2694,20,0)&lt;8,0))))</f>
        <v>10</v>
      </c>
      <c r="W128" s="12">
        <f ca="1">IF(VLOOKUP($C128,工时汇总!$B$2:$AH$2694,21,0)&gt;15,15,IF(VLOOKUP($C128,工时汇总!$B$2:$AH$2694,21,0)&gt;10,10,IF(VLOOKUP($C128,工时汇总!$B$2:$AH$2694,21,0)&gt;=8,5,IF(VLOOKUP($C128,工时汇总!$B$2:$AH$2694,21,0)&lt;8,0))))</f>
        <v>5</v>
      </c>
      <c r="X128" s="12">
        <f ca="1">IF(VLOOKUP($C128,工时汇总!$B$2:$AH$2694,22,0)&gt;15,15,IF(VLOOKUP($C128,工时汇总!$B$2:$AH$2694,22,0)&gt;10,10,IF(VLOOKUP($C128,工时汇总!$B$2:$AH$2694,22,0)&gt;=8,5,IF(VLOOKUP($C128,工时汇总!$B$2:$AH$2694,22,0)&lt;8,0))))</f>
        <v>10</v>
      </c>
      <c r="Y128" s="12">
        <f ca="1">IF(VLOOKUP($C128,工时汇总!$B$2:$AH$2694,23,0)&gt;15,15,IF(VLOOKUP($C128,工时汇总!$B$2:$AH$2694,23,0)&gt;10,10,IF(VLOOKUP($C128,工时汇总!$B$2:$AH$2694,23,0)&gt;=8,5,IF(VLOOKUP($C128,工时汇总!$B$2:$AH$2694,23,0)&lt;8,0))))</f>
        <v>10</v>
      </c>
      <c r="Z128" s="12">
        <f ca="1">IF(VLOOKUP($C128,工时汇总!$B$2:$AH$2694,24,0)&gt;15,15,IF(VLOOKUP($C128,工时汇总!$B$2:$AH$2694,24,0)&gt;10,10,IF(VLOOKUP($C128,工时汇总!$B$2:$AH$2694,24,0)&gt;=8,5,IF(VLOOKUP($C128,工时汇总!$B$2:$AH$2694,24,0)&lt;8,0))))</f>
        <v>10</v>
      </c>
      <c r="AA128" s="12">
        <f ca="1">IF(VLOOKUP($C128,工时汇总!$B$2:$AH$2694,25,0)&gt;15,15,IF(VLOOKUP($C128,工时汇总!$B$2:$AH$2694,25,0)&gt;10,10,IF(VLOOKUP($C128,工时汇总!$B$2:$AH$2694,25,0)&gt;=8,5,IF(VLOOKUP($C128,工时汇总!$B$2:$AH$2694,25,0)&lt;8,0))))</f>
        <v>10</v>
      </c>
      <c r="AB128" s="12">
        <f ca="1">IF(VLOOKUP($C128,工时汇总!$B$2:$AH$2694,26,0)&gt;15,15,IF(VLOOKUP($C128,工时汇总!$B$2:$AH$2694,26,0)&gt;10,10,IF(VLOOKUP($C128,工时汇总!$B$2:$AH$2694,26,0)&gt;=8,5,IF(VLOOKUP($C128,工时汇总!$B$2:$AH$2694,26,0)&lt;8,0))))</f>
        <v>5</v>
      </c>
      <c r="AC128" s="12">
        <f ca="1">IF(VLOOKUP($C128,工时汇总!$B$2:$AH$2694,27,0)&gt;15,15,IF(VLOOKUP($C128,工时汇总!$B$2:$AH$2694,27,0)&gt;10,10,IF(VLOOKUP($C128,工时汇总!$B$2:$AH$2694,27,0)&gt;=8,5,IF(VLOOKUP($C128,工时汇总!$B$2:$AH$2694,27,0)&lt;8,0))))</f>
        <v>5</v>
      </c>
      <c r="AD128" s="12">
        <f ca="1">IF(VLOOKUP($C128,工时汇总!$B$2:$AH$2694,28,0)&gt;15,15,IF(VLOOKUP($C128,工时汇总!$B$2:$AH$2694,28,0)&gt;10,10,IF(VLOOKUP($C128,工时汇总!$B$2:$AH$2694,28,0)&gt;=8,5,IF(VLOOKUP($C128,工时汇总!$B$2:$AH$2694,28,0)&lt;8,0))))</f>
        <v>0</v>
      </c>
      <c r="AE128" s="12">
        <f ca="1">IF(VLOOKUP($C128,工时汇总!$B$2:$AH$2694,29,0)&gt;15,15,IF(VLOOKUP($C128,工时汇总!$B$2:$AH$2694,29,0)&gt;10,10,IF(VLOOKUP($C128,工时汇总!$B$2:$AH$2694,29,0)&gt;=8,5,IF(VLOOKUP($C128,工时汇总!$B$2:$AH$2694,29,0)&lt;8,0))))</f>
        <v>10</v>
      </c>
      <c r="AF128" s="12">
        <f ca="1">IF(VLOOKUP($C128,工时汇总!$B$2:$AH$2694,30,0)&gt;15,15,IF(VLOOKUP($C128,工时汇总!$B$2:$AH$2694,30,0)&gt;10,10,IF(VLOOKUP($C128,工时汇总!$B$2:$AH$2694,30,0)&gt;=8,5,IF(VLOOKUP($C128,工时汇总!$B$2:$AH$2694,30,0)&lt;8,0))))</f>
        <v>10</v>
      </c>
      <c r="AG128" s="12">
        <f ca="1">IF(VLOOKUP($C128,工时汇总!$B$2:$AH$2694,31,0)&gt;15,15,IF(VLOOKUP($C128,工时汇总!$B$2:$AH$2694,31,0)&gt;10,10,IF(VLOOKUP($C128,工时汇总!$B$2:$AH$2694,31,0)&gt;=8,5,IF(VLOOKUP($C128,工时汇总!$B$2:$AH$2694,31,0)&lt;8,0))))</f>
        <v>10</v>
      </c>
      <c r="AH128" s="12">
        <f ca="1">IF(VLOOKUP($C128,工时汇总!$B$2:$AH$2694,32,0)&gt;15,15,IF(VLOOKUP($C128,工时汇总!$B$2:$AH$2694,32,0)&gt;10,10,IF(VLOOKUP($C128,工时汇总!$B$2:$AH$2694,32,0)&gt;=8,5,IF(VLOOKUP($C128,工时汇总!$B$2:$AH$2694,32,0)&lt;8,0))))</f>
        <v>5</v>
      </c>
      <c r="AI128" s="12">
        <f ca="1">IF(VLOOKUP($C128,工时汇总!$B$2:$AH$2694,33,0)&gt;15,15,IF(VLOOKUP($C128,工时汇总!$B$2:$AH$2694,33,0)&gt;10,10,IF(VLOOKUP($C128,工时汇总!$B$2:$AH$2694,33,0)&gt;=8,5,IF(VLOOKUP($C128,工时汇总!$B$2:$AH$2694,33,0)&lt;8,0))))</f>
        <v>0</v>
      </c>
    </row>
    <row r="129" customHeight="1" spans="1:35">
      <c r="A129" s="35" t="s">
        <v>635</v>
      </c>
      <c r="B129" s="15" t="s">
        <v>637</v>
      </c>
      <c r="C129" s="25" t="s">
        <v>375</v>
      </c>
      <c r="D129" s="43">
        <f ca="1" t="shared" si="20"/>
        <v>15</v>
      </c>
      <c r="E129" s="12">
        <f ca="1">IF(VLOOKUP($C129,工时汇总!$B$2:$AH$2694,3,0)&gt;15,15,IF(VLOOKUP($C129,工时汇总!$B$2:$AH$2694,3,0)&gt;10,10,IF(VLOOKUP($C129,工时汇总!$B$2:$AH$2694,3,0)&gt;=8,5,IF(VLOOKUP($C129,工时汇总!$B$2:$AH$2694,3,0)&lt;8,0))))</f>
        <v>0</v>
      </c>
      <c r="F129" s="12">
        <f ca="1">IF(VLOOKUP($C129,工时汇总!$B$2:$AH$2694,4,0)&gt;15,15,IF(VLOOKUP($C129,工时汇总!$B$2:$AH$2694,4,0)&gt;10,10,IF(VLOOKUP($C129,工时汇总!$B$2:$AH$2694,4,0)&gt;=8,5,IF(VLOOKUP($C129,工时汇总!$B$2:$AH$2694,4,0)&lt;8,0))))</f>
        <v>0</v>
      </c>
      <c r="G129" s="12">
        <f ca="1">IF(VLOOKUP($C129,工时汇总!$B$2:$AH$2694,5,0)&gt;15,15,IF(VLOOKUP($C129,工时汇总!$B$2:$AH$2694,5,0)&gt;10,10,IF(VLOOKUP($C129,工时汇总!$B$2:$AH$2694,5,0)&gt;=8,5,IF(VLOOKUP($C129,工时汇总!$B$2:$AH$2694,5,0)&lt;8,0))))</f>
        <v>0</v>
      </c>
      <c r="H129" s="12">
        <f ca="1">IF(VLOOKUP($C129,工时汇总!$B$2:$AH$2694,6,0)&gt;15,15,IF(VLOOKUP($C129,工时汇总!$B$2:$AH$2694,6,0)&gt;10,10,IF(VLOOKUP($C129,工时汇总!$B$2:$AH$2694,6,0)&gt;=8,5,IF(VLOOKUP($C129,工时汇总!$B$2:$AH$2694,6,0)&lt;8,0))))</f>
        <v>0</v>
      </c>
      <c r="I129" s="12">
        <f ca="1">IF(VLOOKUP($C129,工时汇总!$B$2:$AH$2694,7,0)&gt;15,15,IF(VLOOKUP($C129,工时汇总!$B$2:$AH$2694,7,0)&gt;10,10,IF(VLOOKUP($C129,工时汇总!$B$2:$AH$2694,7,0)&gt;=8,5,IF(VLOOKUP($C129,工时汇总!$B$2:$AH$2694,7,0)&lt;8,0))))</f>
        <v>0</v>
      </c>
      <c r="J129" s="12">
        <f ca="1">IF(VLOOKUP($C129,工时汇总!$B$2:$AH$2694,8,0)&gt;15,15,IF(VLOOKUP($C129,工时汇总!$B$2:$AH$2694,8,0)&gt;10,10,IF(VLOOKUP($C129,工时汇总!$B$2:$AH$2694,8,0)&gt;=8,5,IF(VLOOKUP($C129,工时汇总!$B$2:$AH$2694,8,0)&lt;8,0))))</f>
        <v>0</v>
      </c>
      <c r="K129" s="12">
        <f ca="1">IF(VLOOKUP($C129,工时汇总!$B$2:$AH$2694,9,0)&gt;15,15,IF(VLOOKUP($C129,工时汇总!$B$2:$AH$2694,9,0)&gt;10,10,IF(VLOOKUP($C129,工时汇总!$B$2:$AH$2694,9,0)&gt;=8,5,IF(VLOOKUP($C129,工时汇总!$B$2:$AH$2694,9,0)&lt;8,0))))</f>
        <v>0</v>
      </c>
      <c r="L129" s="12">
        <f ca="1">IF(VLOOKUP($C129,工时汇总!$B$2:$AH$2694,10,0)&gt;15,15,IF(VLOOKUP($C129,工时汇总!$B$2:$AH$2694,10,0)&gt;10,10,IF(VLOOKUP($C129,工时汇总!$B$2:$AH$2694,10,0)&gt;=8,5,IF(VLOOKUP($C129,工时汇总!$B$2:$AH$2694,10,0)&lt;8,0))))</f>
        <v>0</v>
      </c>
      <c r="M129" s="12">
        <f ca="1">IF(VLOOKUP($C129,工时汇总!$B$2:$AH$2694,11,0)&gt;15,15,IF(VLOOKUP($C129,工时汇总!$B$2:$AH$2694,11,0)&gt;10,10,IF(VLOOKUP($C129,工时汇总!$B$2:$AH$2694,11,0)&gt;=8,5,IF(VLOOKUP($C129,工时汇总!$B$2:$AH$2694,11,0)&lt;8,0))))</f>
        <v>0</v>
      </c>
      <c r="N129" s="12">
        <f ca="1">IF(VLOOKUP($C129,工时汇总!$B$2:$AH$2694,12,0)&gt;15,15,IF(VLOOKUP($C129,工时汇总!$B$2:$AH$2694,12,0)&gt;10,10,IF(VLOOKUP($C129,工时汇总!$B$2:$AH$2694,12,0)&gt;=8,5,IF(VLOOKUP($C129,工时汇总!$B$2:$AH$2694,12,0)&lt;8,0))))</f>
        <v>0</v>
      </c>
      <c r="O129" s="12">
        <f ca="1">IF(VLOOKUP($C129,工时汇总!$B$2:$AH$2694,13,0)&gt;15,15,IF(VLOOKUP($C129,工时汇总!$B$2:$AH$2694,13,0)&gt;10,10,IF(VLOOKUP($C129,工时汇总!$B$2:$AH$2694,13,0)&gt;=8,5,IF(VLOOKUP($C129,工时汇总!$B$2:$AH$2694,13,0)&lt;8,0))))</f>
        <v>0</v>
      </c>
      <c r="P129" s="12">
        <f ca="1">IF(VLOOKUP($C129,工时汇总!$B$2:$AH$2694,14,0)&gt;15,15,IF(VLOOKUP($C129,工时汇总!$B$2:$AH$2694,14,0)&gt;10,10,IF(VLOOKUP($C129,工时汇总!$B$2:$AH$2694,14,0)&gt;=8,5,IF(VLOOKUP($C129,工时汇总!$B$2:$AH$2694,14,0)&lt;8,0))))</f>
        <v>0</v>
      </c>
      <c r="Q129" s="12">
        <f ca="1">IF(VLOOKUP($C129,工时汇总!$B$2:$AH$2694,15,0)&gt;15,15,IF(VLOOKUP($C129,工时汇总!$B$2:$AH$2694,15,0)&gt;10,10,IF(VLOOKUP($C129,工时汇总!$B$2:$AH$2694,15,0)&gt;=8,5,IF(VLOOKUP($C129,工时汇总!$B$2:$AH$2694,15,0)&lt;8,0))))</f>
        <v>0</v>
      </c>
      <c r="R129" s="12">
        <f ca="1">IF(VLOOKUP($C129,工时汇总!$B$2:$AH$2694,16,0)&gt;15,15,IF(VLOOKUP($C129,工时汇总!$B$2:$AH$2694,16,0)&gt;10,10,IF(VLOOKUP($C129,工时汇总!$B$2:$AH$2694,16,0)&gt;=8,5,IF(VLOOKUP($C129,工时汇总!$B$2:$AH$2694,16,0)&lt;8,0))))</f>
        <v>0</v>
      </c>
      <c r="S129" s="12">
        <f ca="1">IF(VLOOKUP($C129,工时汇总!$B$2:$AH$2694,17,0)&gt;15,15,IF(VLOOKUP($C129,工时汇总!$B$2:$AH$2694,17,0)&gt;10,10,IF(VLOOKUP($C129,工时汇总!$B$2:$AH$2694,17,0)&gt;=8,5,IF(VLOOKUP($C129,工时汇总!$B$2:$AH$2694,17,0)&lt;8,0))))</f>
        <v>0</v>
      </c>
      <c r="T129" s="12">
        <f ca="1">IF(VLOOKUP($C129,工时汇总!$B$2:$AH$2694,18,0)&gt;15,15,IF(VLOOKUP($C129,工时汇总!$B$2:$AH$2694,18,0)&gt;10,10,IF(VLOOKUP($C129,工时汇总!$B$2:$AH$2694,18,0)&gt;=8,5,IF(VLOOKUP($C129,工时汇总!$B$2:$AH$2694,18,0)&lt;8,0))))</f>
        <v>0</v>
      </c>
      <c r="U129" s="12">
        <f ca="1">IF(VLOOKUP($C129,工时汇总!$B$2:$AH$2694,19,0)&gt;15,15,IF(VLOOKUP($C129,工时汇总!$B$2:$AH$2694,19,0)&gt;10,10,IF(VLOOKUP($C129,工时汇总!$B$2:$AH$2694,19,0)&gt;=8,5,IF(VLOOKUP($C129,工时汇总!$B$2:$AH$2694,19,0)&lt;8,0))))</f>
        <v>0</v>
      </c>
      <c r="V129" s="12">
        <f ca="1">IF(VLOOKUP($C129,工时汇总!$B$2:$AH$2694,20,0)&gt;15,15,IF(VLOOKUP($C129,工时汇总!$B$2:$AH$2694,20,0)&gt;10,10,IF(VLOOKUP($C129,工时汇总!$B$2:$AH$2694,20,0)&gt;=8,5,IF(VLOOKUP($C129,工时汇总!$B$2:$AH$2694,20,0)&lt;8,0))))</f>
        <v>0</v>
      </c>
      <c r="W129" s="12">
        <f ca="1">IF(VLOOKUP($C129,工时汇总!$B$2:$AH$2694,21,0)&gt;15,15,IF(VLOOKUP($C129,工时汇总!$B$2:$AH$2694,21,0)&gt;10,10,IF(VLOOKUP($C129,工时汇总!$B$2:$AH$2694,21,0)&gt;=8,5,IF(VLOOKUP($C129,工时汇总!$B$2:$AH$2694,21,0)&lt;8,0))))</f>
        <v>0</v>
      </c>
      <c r="X129" s="12">
        <f ca="1">IF(VLOOKUP($C129,工时汇总!$B$2:$AH$2694,22,0)&gt;15,15,IF(VLOOKUP($C129,工时汇总!$B$2:$AH$2694,22,0)&gt;10,10,IF(VLOOKUP($C129,工时汇总!$B$2:$AH$2694,22,0)&gt;=8,5,IF(VLOOKUP($C129,工时汇总!$B$2:$AH$2694,22,0)&lt;8,0))))</f>
        <v>0</v>
      </c>
      <c r="Y129" s="12">
        <f ca="1">IF(VLOOKUP($C129,工时汇总!$B$2:$AH$2694,23,0)&gt;15,15,IF(VLOOKUP($C129,工时汇总!$B$2:$AH$2694,23,0)&gt;10,10,IF(VLOOKUP($C129,工时汇总!$B$2:$AH$2694,23,0)&gt;=8,5,IF(VLOOKUP($C129,工时汇总!$B$2:$AH$2694,23,0)&lt;8,0))))</f>
        <v>0</v>
      </c>
      <c r="Z129" s="12">
        <f ca="1">IF(VLOOKUP($C129,工时汇总!$B$2:$AH$2694,24,0)&gt;15,15,IF(VLOOKUP($C129,工时汇总!$B$2:$AH$2694,24,0)&gt;10,10,IF(VLOOKUP($C129,工时汇总!$B$2:$AH$2694,24,0)&gt;=8,5,IF(VLOOKUP($C129,工时汇总!$B$2:$AH$2694,24,0)&lt;8,0))))</f>
        <v>0</v>
      </c>
      <c r="AA129" s="12">
        <f ca="1">IF(VLOOKUP($C129,工时汇总!$B$2:$AH$2694,25,0)&gt;15,15,IF(VLOOKUP($C129,工时汇总!$B$2:$AH$2694,25,0)&gt;10,10,IF(VLOOKUP($C129,工时汇总!$B$2:$AH$2694,25,0)&gt;=8,5,IF(VLOOKUP($C129,工时汇总!$B$2:$AH$2694,25,0)&lt;8,0))))</f>
        <v>0</v>
      </c>
      <c r="AB129" s="12">
        <f ca="1">IF(VLOOKUP($C129,工时汇总!$B$2:$AH$2694,26,0)&gt;15,15,IF(VLOOKUP($C129,工时汇总!$B$2:$AH$2694,26,0)&gt;10,10,IF(VLOOKUP($C129,工时汇总!$B$2:$AH$2694,26,0)&gt;=8,5,IF(VLOOKUP($C129,工时汇总!$B$2:$AH$2694,26,0)&lt;8,0))))</f>
        <v>0</v>
      </c>
      <c r="AC129" s="12">
        <f ca="1">IF(VLOOKUP($C129,工时汇总!$B$2:$AH$2694,27,0)&gt;15,15,IF(VLOOKUP($C129,工时汇总!$B$2:$AH$2694,27,0)&gt;10,10,IF(VLOOKUP($C129,工时汇总!$B$2:$AH$2694,27,0)&gt;=8,5,IF(VLOOKUP($C129,工时汇总!$B$2:$AH$2694,27,0)&lt;8,0))))</f>
        <v>0</v>
      </c>
      <c r="AD129" s="12">
        <f ca="1">IF(VLOOKUP($C129,工时汇总!$B$2:$AH$2694,28,0)&gt;15,15,IF(VLOOKUP($C129,工时汇总!$B$2:$AH$2694,28,0)&gt;10,10,IF(VLOOKUP($C129,工时汇总!$B$2:$AH$2694,28,0)&gt;=8,5,IF(VLOOKUP($C129,工时汇总!$B$2:$AH$2694,28,0)&lt;8,0))))</f>
        <v>0</v>
      </c>
      <c r="AE129" s="12">
        <f ca="1">IF(VLOOKUP($C129,工时汇总!$B$2:$AH$2694,29,0)&gt;15,15,IF(VLOOKUP($C129,工时汇总!$B$2:$AH$2694,29,0)&gt;10,10,IF(VLOOKUP($C129,工时汇总!$B$2:$AH$2694,29,0)&gt;=8,5,IF(VLOOKUP($C129,工时汇总!$B$2:$AH$2694,29,0)&lt;8,0))))</f>
        <v>0</v>
      </c>
      <c r="AF129" s="12">
        <f ca="1">IF(VLOOKUP($C129,工时汇总!$B$2:$AH$2694,30,0)&gt;15,15,IF(VLOOKUP($C129,工时汇总!$B$2:$AH$2694,30,0)&gt;10,10,IF(VLOOKUP($C129,工时汇总!$B$2:$AH$2694,30,0)&gt;=8,5,IF(VLOOKUP($C129,工时汇总!$B$2:$AH$2694,30,0)&lt;8,0))))</f>
        <v>5</v>
      </c>
      <c r="AG129" s="12">
        <f ca="1">IF(VLOOKUP($C129,工时汇总!$B$2:$AH$2694,31,0)&gt;15,15,IF(VLOOKUP($C129,工时汇总!$B$2:$AH$2694,31,0)&gt;10,10,IF(VLOOKUP($C129,工时汇总!$B$2:$AH$2694,31,0)&gt;=8,5,IF(VLOOKUP($C129,工时汇总!$B$2:$AH$2694,31,0)&lt;8,0))))</f>
        <v>5</v>
      </c>
      <c r="AH129" s="12">
        <f ca="1">IF(VLOOKUP($C129,工时汇总!$B$2:$AH$2694,32,0)&gt;15,15,IF(VLOOKUP($C129,工时汇总!$B$2:$AH$2694,32,0)&gt;10,10,IF(VLOOKUP($C129,工时汇总!$B$2:$AH$2694,32,0)&gt;=8,5,IF(VLOOKUP($C129,工时汇总!$B$2:$AH$2694,32,0)&lt;8,0))))</f>
        <v>5</v>
      </c>
      <c r="AI129" s="12">
        <f ca="1">IF(VLOOKUP($C129,工时汇总!$B$2:$AH$2694,33,0)&gt;15,15,IF(VLOOKUP($C129,工时汇总!$B$2:$AH$2694,33,0)&gt;10,10,IF(VLOOKUP($C129,工时汇总!$B$2:$AH$2694,33,0)&gt;=8,5,IF(VLOOKUP($C129,工时汇总!$B$2:$AH$2694,33,0)&lt;8,0))))</f>
        <v>0</v>
      </c>
    </row>
    <row r="130" customHeight="1" spans="1:35">
      <c r="A130" s="35" t="s">
        <v>638</v>
      </c>
      <c r="B130" t="s">
        <v>639</v>
      </c>
      <c r="C130" s="11" t="s">
        <v>640</v>
      </c>
      <c r="D130" s="43">
        <f ca="1" t="shared" ref="D130:D133" si="22">SUM(E130:AI130)</f>
        <v>125</v>
      </c>
      <c r="E130" s="12">
        <f ca="1">IF(VLOOKUP($C130,工时汇总!$B$2:$AH$2694,3,0)&gt;15,15,IF(VLOOKUP($C130,工时汇总!$B$2:$AH$2694,3,0)&gt;10,10,IF(VLOOKUP($C130,工时汇总!$B$2:$AH$2694,3,0)&gt;=8,5,IF(VLOOKUP($C130,工时汇总!$B$2:$AH$2694,3,0)&lt;8,0))))</f>
        <v>5</v>
      </c>
      <c r="F130" s="12">
        <f ca="1">IF(VLOOKUP($C130,工时汇总!$B$2:$AH$2694,4,0)&gt;15,15,IF(VLOOKUP($C130,工时汇总!$B$2:$AH$2694,4,0)&gt;10,10,IF(VLOOKUP($C130,工时汇总!$B$2:$AH$2694,4,0)&gt;=8,5,IF(VLOOKUP($C130,工时汇总!$B$2:$AH$2694,4,0)&lt;8,0))))</f>
        <v>5</v>
      </c>
      <c r="G130" s="12">
        <f ca="1">IF(VLOOKUP($C130,工时汇总!$B$2:$AH$2694,5,0)&gt;15,15,IF(VLOOKUP($C130,工时汇总!$B$2:$AH$2694,5,0)&gt;10,10,IF(VLOOKUP($C130,工时汇总!$B$2:$AH$2694,5,0)&gt;=8,5,IF(VLOOKUP($C130,工时汇总!$B$2:$AH$2694,5,0)&lt;8,0))))</f>
        <v>5</v>
      </c>
      <c r="H130" s="12">
        <f ca="1">IF(VLOOKUP($C130,工时汇总!$B$2:$AH$2694,6,0)&gt;15,15,IF(VLOOKUP($C130,工时汇总!$B$2:$AH$2694,6,0)&gt;10,10,IF(VLOOKUP($C130,工时汇总!$B$2:$AH$2694,6,0)&gt;=8,5,IF(VLOOKUP($C130,工时汇总!$B$2:$AH$2694,6,0)&lt;8,0))))</f>
        <v>5</v>
      </c>
      <c r="I130" s="12">
        <f ca="1">IF(VLOOKUP($C130,工时汇总!$B$2:$AH$2694,7,0)&gt;15,15,IF(VLOOKUP($C130,工时汇总!$B$2:$AH$2694,7,0)&gt;10,10,IF(VLOOKUP($C130,工时汇总!$B$2:$AH$2694,7,0)&gt;=8,5,IF(VLOOKUP($C130,工时汇总!$B$2:$AH$2694,7,0)&lt;8,0))))</f>
        <v>0</v>
      </c>
      <c r="J130" s="12">
        <f ca="1">IF(VLOOKUP($C130,工时汇总!$B$2:$AH$2694,8,0)&gt;15,15,IF(VLOOKUP($C130,工时汇总!$B$2:$AH$2694,8,0)&gt;10,10,IF(VLOOKUP($C130,工时汇总!$B$2:$AH$2694,8,0)&gt;=8,5,IF(VLOOKUP($C130,工时汇总!$B$2:$AH$2694,8,0)&lt;8,0))))</f>
        <v>10</v>
      </c>
      <c r="K130" s="12">
        <f ca="1">IF(VLOOKUP($C130,工时汇总!$B$2:$AH$2694,9,0)&gt;15,15,IF(VLOOKUP($C130,工时汇总!$B$2:$AH$2694,9,0)&gt;10,10,IF(VLOOKUP($C130,工时汇总!$B$2:$AH$2694,9,0)&gt;=8,5,IF(VLOOKUP($C130,工时汇总!$B$2:$AH$2694,9,0)&lt;8,0))))</f>
        <v>5</v>
      </c>
      <c r="L130" s="12">
        <f ca="1">IF(VLOOKUP($C130,工时汇总!$B$2:$AH$2694,10,0)&gt;15,15,IF(VLOOKUP($C130,工时汇总!$B$2:$AH$2694,10,0)&gt;10,10,IF(VLOOKUP($C130,工时汇总!$B$2:$AH$2694,10,0)&gt;=8,5,IF(VLOOKUP($C130,工时汇总!$B$2:$AH$2694,10,0)&lt;8,0))))</f>
        <v>5</v>
      </c>
      <c r="M130" s="12">
        <f ca="1">IF(VLOOKUP($C130,工时汇总!$B$2:$AH$2694,11,0)&gt;15,15,IF(VLOOKUP($C130,工时汇总!$B$2:$AH$2694,11,0)&gt;10,10,IF(VLOOKUP($C130,工时汇总!$B$2:$AH$2694,11,0)&gt;=8,5,IF(VLOOKUP($C130,工时汇总!$B$2:$AH$2694,11,0)&lt;8,0))))</f>
        <v>5</v>
      </c>
      <c r="N130" s="12">
        <f ca="1">IF(VLOOKUP($C130,工时汇总!$B$2:$AH$2694,12,0)&gt;15,15,IF(VLOOKUP($C130,工时汇总!$B$2:$AH$2694,12,0)&gt;10,10,IF(VLOOKUP($C130,工时汇总!$B$2:$AH$2694,12,0)&gt;=8,5,IF(VLOOKUP($C130,工时汇总!$B$2:$AH$2694,12,0)&lt;8,0))))</f>
        <v>5</v>
      </c>
      <c r="O130" s="12">
        <f ca="1">IF(VLOOKUP($C130,工时汇总!$B$2:$AH$2694,13,0)&gt;15,15,IF(VLOOKUP($C130,工时汇总!$B$2:$AH$2694,13,0)&gt;10,10,IF(VLOOKUP($C130,工时汇总!$B$2:$AH$2694,13,0)&gt;=8,5,IF(VLOOKUP($C130,工时汇总!$B$2:$AH$2694,13,0)&lt;8,0))))</f>
        <v>5</v>
      </c>
      <c r="P130" s="12">
        <f ca="1">IF(VLOOKUP($C130,工时汇总!$B$2:$AH$2694,14,0)&gt;15,15,IF(VLOOKUP($C130,工时汇总!$B$2:$AH$2694,14,0)&gt;10,10,IF(VLOOKUP($C130,工时汇总!$B$2:$AH$2694,14,0)&gt;=8,5,IF(VLOOKUP($C130,工时汇总!$B$2:$AH$2694,14,0)&lt;8,0))))</f>
        <v>0</v>
      </c>
      <c r="Q130" s="12">
        <f ca="1">IF(VLOOKUP($C130,工时汇总!$B$2:$AH$2694,15,0)&gt;15,15,IF(VLOOKUP($C130,工时汇总!$B$2:$AH$2694,15,0)&gt;10,10,IF(VLOOKUP($C130,工时汇总!$B$2:$AH$2694,15,0)&gt;=8,5,IF(VLOOKUP($C130,工时汇总!$B$2:$AH$2694,15,0)&lt;8,0))))</f>
        <v>5</v>
      </c>
      <c r="R130" s="12">
        <f ca="1">IF(VLOOKUP($C130,工时汇总!$B$2:$AH$2694,16,0)&gt;15,15,IF(VLOOKUP($C130,工时汇总!$B$2:$AH$2694,16,0)&gt;10,10,IF(VLOOKUP($C130,工时汇总!$B$2:$AH$2694,16,0)&gt;=8,5,IF(VLOOKUP($C130,工时汇总!$B$2:$AH$2694,16,0)&lt;8,0))))</f>
        <v>5</v>
      </c>
      <c r="S130" s="12">
        <f ca="1">IF(VLOOKUP($C130,工时汇总!$B$2:$AH$2694,17,0)&gt;15,15,IF(VLOOKUP($C130,工时汇总!$B$2:$AH$2694,17,0)&gt;10,10,IF(VLOOKUP($C130,工时汇总!$B$2:$AH$2694,17,0)&gt;=8,5,IF(VLOOKUP($C130,工时汇总!$B$2:$AH$2694,17,0)&lt;8,0))))</f>
        <v>5</v>
      </c>
      <c r="T130" s="12">
        <f ca="1">IF(VLOOKUP($C130,工时汇总!$B$2:$AH$2694,18,0)&gt;15,15,IF(VLOOKUP($C130,工时汇总!$B$2:$AH$2694,18,0)&gt;10,10,IF(VLOOKUP($C130,工时汇总!$B$2:$AH$2694,18,0)&gt;=8,5,IF(VLOOKUP($C130,工时汇总!$B$2:$AH$2694,18,0)&lt;8,0))))</f>
        <v>5</v>
      </c>
      <c r="U130" s="12">
        <f ca="1">IF(VLOOKUP($C130,工时汇总!$B$2:$AH$2694,19,0)&gt;15,15,IF(VLOOKUP($C130,工时汇总!$B$2:$AH$2694,19,0)&gt;10,10,IF(VLOOKUP($C130,工时汇总!$B$2:$AH$2694,19,0)&gt;=8,5,IF(VLOOKUP($C130,工时汇总!$B$2:$AH$2694,19,0)&lt;8,0))))</f>
        <v>5</v>
      </c>
      <c r="V130" s="12">
        <f ca="1">IF(VLOOKUP($C130,工时汇总!$B$2:$AH$2694,20,0)&gt;15,15,IF(VLOOKUP($C130,工时汇总!$B$2:$AH$2694,20,0)&gt;10,10,IF(VLOOKUP($C130,工时汇总!$B$2:$AH$2694,20,0)&gt;=8,5,IF(VLOOKUP($C130,工时汇总!$B$2:$AH$2694,20,0)&lt;8,0))))</f>
        <v>5</v>
      </c>
      <c r="W130" s="12">
        <f ca="1">IF(VLOOKUP($C130,工时汇总!$B$2:$AH$2694,21,0)&gt;15,15,IF(VLOOKUP($C130,工时汇总!$B$2:$AH$2694,21,0)&gt;10,10,IF(VLOOKUP($C130,工时汇总!$B$2:$AH$2694,21,0)&gt;=8,5,IF(VLOOKUP($C130,工时汇总!$B$2:$AH$2694,21,0)&lt;8,0))))</f>
        <v>0</v>
      </c>
      <c r="X130" s="12">
        <f ca="1">IF(VLOOKUP($C130,工时汇总!$B$2:$AH$2694,22,0)&gt;15,15,IF(VLOOKUP($C130,工时汇总!$B$2:$AH$2694,22,0)&gt;10,10,IF(VLOOKUP($C130,工时汇总!$B$2:$AH$2694,22,0)&gt;=8,5,IF(VLOOKUP($C130,工时汇总!$B$2:$AH$2694,22,0)&lt;8,0))))</f>
        <v>5</v>
      </c>
      <c r="Y130" s="12">
        <f ca="1">IF(VLOOKUP($C130,工时汇总!$B$2:$AH$2694,23,0)&gt;15,15,IF(VLOOKUP($C130,工时汇总!$B$2:$AH$2694,23,0)&gt;10,10,IF(VLOOKUP($C130,工时汇总!$B$2:$AH$2694,23,0)&gt;=8,5,IF(VLOOKUP($C130,工时汇总!$B$2:$AH$2694,23,0)&lt;8,0))))</f>
        <v>5</v>
      </c>
      <c r="Z130" s="12">
        <f ca="1">IF(VLOOKUP($C130,工时汇总!$B$2:$AH$2694,24,0)&gt;15,15,IF(VLOOKUP($C130,工时汇总!$B$2:$AH$2694,24,0)&gt;10,10,IF(VLOOKUP($C130,工时汇总!$B$2:$AH$2694,24,0)&gt;=8,5,IF(VLOOKUP($C130,工时汇总!$B$2:$AH$2694,24,0)&lt;8,0))))</f>
        <v>5</v>
      </c>
      <c r="AA130" s="12">
        <f ca="1">IF(VLOOKUP($C130,工时汇总!$B$2:$AH$2694,25,0)&gt;15,15,IF(VLOOKUP($C130,工时汇总!$B$2:$AH$2694,25,0)&gt;10,10,IF(VLOOKUP($C130,工时汇总!$B$2:$AH$2694,25,0)&gt;=8,5,IF(VLOOKUP($C130,工时汇总!$B$2:$AH$2694,25,0)&lt;8,0))))</f>
        <v>5</v>
      </c>
      <c r="AB130" s="12">
        <f ca="1">IF(VLOOKUP($C130,工时汇总!$B$2:$AH$2694,26,0)&gt;15,15,IF(VLOOKUP($C130,工时汇总!$B$2:$AH$2694,26,0)&gt;10,10,IF(VLOOKUP($C130,工时汇总!$B$2:$AH$2694,26,0)&gt;=8,5,IF(VLOOKUP($C130,工时汇总!$B$2:$AH$2694,26,0)&lt;8,0))))</f>
        <v>5</v>
      </c>
      <c r="AC130" s="12">
        <f ca="1">IF(VLOOKUP($C130,工时汇总!$B$2:$AH$2694,27,0)&gt;15,15,IF(VLOOKUP($C130,工时汇总!$B$2:$AH$2694,27,0)&gt;10,10,IF(VLOOKUP($C130,工时汇总!$B$2:$AH$2694,27,0)&gt;=8,5,IF(VLOOKUP($C130,工时汇总!$B$2:$AH$2694,27,0)&lt;8,0))))</f>
        <v>5</v>
      </c>
      <c r="AD130" s="12">
        <f ca="1">IF(VLOOKUP($C130,工时汇总!$B$2:$AH$2694,28,0)&gt;15,15,IF(VLOOKUP($C130,工时汇总!$B$2:$AH$2694,28,0)&gt;10,10,IF(VLOOKUP($C130,工时汇总!$B$2:$AH$2694,28,0)&gt;=8,5,IF(VLOOKUP($C130,工时汇总!$B$2:$AH$2694,28,0)&lt;8,0))))</f>
        <v>0</v>
      </c>
      <c r="AE130" s="12">
        <f ca="1">IF(VLOOKUP($C130,工时汇总!$B$2:$AH$2694,29,0)&gt;15,15,IF(VLOOKUP($C130,工时汇总!$B$2:$AH$2694,29,0)&gt;10,10,IF(VLOOKUP($C130,工时汇总!$B$2:$AH$2694,29,0)&gt;=8,5,IF(VLOOKUP($C130,工时汇总!$B$2:$AH$2694,29,0)&lt;8,0))))</f>
        <v>0</v>
      </c>
      <c r="AF130" s="12">
        <f ca="1">IF(VLOOKUP($C130,工时汇总!$B$2:$AH$2694,30,0)&gt;15,15,IF(VLOOKUP($C130,工时汇总!$B$2:$AH$2694,30,0)&gt;10,10,IF(VLOOKUP($C130,工时汇总!$B$2:$AH$2694,30,0)&gt;=8,5,IF(VLOOKUP($C130,工时汇总!$B$2:$AH$2694,30,0)&lt;8,0))))</f>
        <v>0</v>
      </c>
      <c r="AG130" s="12">
        <f ca="1">IF(VLOOKUP($C130,工时汇总!$B$2:$AH$2694,31,0)&gt;15,15,IF(VLOOKUP($C130,工时汇总!$B$2:$AH$2694,31,0)&gt;10,10,IF(VLOOKUP($C130,工时汇总!$B$2:$AH$2694,31,0)&gt;=8,5,IF(VLOOKUP($C130,工时汇总!$B$2:$AH$2694,31,0)&lt;8,0))))</f>
        <v>5</v>
      </c>
      <c r="AH130" s="12">
        <f ca="1">IF(VLOOKUP($C130,工时汇总!$B$2:$AH$2694,32,0)&gt;15,15,IF(VLOOKUP($C130,工时汇总!$B$2:$AH$2694,32,0)&gt;10,10,IF(VLOOKUP($C130,工时汇总!$B$2:$AH$2694,32,0)&gt;=8,5,IF(VLOOKUP($C130,工时汇总!$B$2:$AH$2694,32,0)&lt;8,0))))</f>
        <v>5</v>
      </c>
      <c r="AI130" s="12">
        <f ca="1">IF(VLOOKUP($C130,工时汇总!$B$2:$AH$2694,33,0)&gt;15,15,IF(VLOOKUP($C130,工时汇总!$B$2:$AH$2694,33,0)&gt;10,10,IF(VLOOKUP($C130,工时汇总!$B$2:$AH$2694,33,0)&gt;=8,5,IF(VLOOKUP($C130,工时汇总!$B$2:$AH$2694,33,0)&lt;8,0))))</f>
        <v>0</v>
      </c>
    </row>
    <row r="131" customHeight="1" spans="1:35">
      <c r="A131" s="35" t="s">
        <v>638</v>
      </c>
      <c r="B131" t="s">
        <v>641</v>
      </c>
      <c r="C131" s="11" t="s">
        <v>642</v>
      </c>
      <c r="D131" s="43">
        <f ca="1" t="shared" si="22"/>
        <v>200</v>
      </c>
      <c r="E131" s="12">
        <f ca="1">IF(VLOOKUP($C131,工时汇总!$B$2:$AH$2694,3,0)&gt;15,15,IF(VLOOKUP($C131,工时汇总!$B$2:$AH$2694,3,0)&gt;10,10,IF(VLOOKUP($C131,工时汇总!$B$2:$AH$2694,3,0)&gt;=8,5,IF(VLOOKUP($C131,工时汇总!$B$2:$AH$2694,3,0)&lt;8,0))))</f>
        <v>0</v>
      </c>
      <c r="F131" s="12">
        <f ca="1">IF(VLOOKUP($C131,工时汇总!$B$2:$AH$2694,4,0)&gt;15,15,IF(VLOOKUP($C131,工时汇总!$B$2:$AH$2694,4,0)&gt;10,10,IF(VLOOKUP($C131,工时汇总!$B$2:$AH$2694,4,0)&gt;=8,5,IF(VLOOKUP($C131,工时汇总!$B$2:$AH$2694,4,0)&lt;8,0))))</f>
        <v>10</v>
      </c>
      <c r="G131" s="12">
        <f ca="1">IF(VLOOKUP($C131,工时汇总!$B$2:$AH$2694,5,0)&gt;15,15,IF(VLOOKUP($C131,工时汇总!$B$2:$AH$2694,5,0)&gt;10,10,IF(VLOOKUP($C131,工时汇总!$B$2:$AH$2694,5,0)&gt;=8,5,IF(VLOOKUP($C131,工时汇总!$B$2:$AH$2694,5,0)&lt;8,0))))</f>
        <v>10</v>
      </c>
      <c r="H131" s="12">
        <f ca="1">IF(VLOOKUP($C131,工时汇总!$B$2:$AH$2694,6,0)&gt;15,15,IF(VLOOKUP($C131,工时汇总!$B$2:$AH$2694,6,0)&gt;10,10,IF(VLOOKUP($C131,工时汇总!$B$2:$AH$2694,6,0)&gt;=8,5,IF(VLOOKUP($C131,工时汇总!$B$2:$AH$2694,6,0)&lt;8,0))))</f>
        <v>5</v>
      </c>
      <c r="I131" s="12">
        <f ca="1">IF(VLOOKUP($C131,工时汇总!$B$2:$AH$2694,7,0)&gt;15,15,IF(VLOOKUP($C131,工时汇总!$B$2:$AH$2694,7,0)&gt;10,10,IF(VLOOKUP($C131,工时汇总!$B$2:$AH$2694,7,0)&gt;=8,5,IF(VLOOKUP($C131,工时汇总!$B$2:$AH$2694,7,0)&lt;8,0))))</f>
        <v>0</v>
      </c>
      <c r="J131" s="12">
        <f ca="1">IF(VLOOKUP($C131,工时汇总!$B$2:$AH$2694,8,0)&gt;15,15,IF(VLOOKUP($C131,工时汇总!$B$2:$AH$2694,8,0)&gt;10,10,IF(VLOOKUP($C131,工时汇总!$B$2:$AH$2694,8,0)&gt;=8,5,IF(VLOOKUP($C131,工时汇总!$B$2:$AH$2694,8,0)&lt;8,0))))</f>
        <v>10</v>
      </c>
      <c r="K131" s="12">
        <f ca="1">IF(VLOOKUP($C131,工时汇总!$B$2:$AH$2694,9,0)&gt;15,15,IF(VLOOKUP($C131,工时汇总!$B$2:$AH$2694,9,0)&gt;10,10,IF(VLOOKUP($C131,工时汇总!$B$2:$AH$2694,9,0)&gt;=8,5,IF(VLOOKUP($C131,工时汇总!$B$2:$AH$2694,9,0)&lt;8,0))))</f>
        <v>10</v>
      </c>
      <c r="L131" s="12">
        <f ca="1">IF(VLOOKUP($C131,工时汇总!$B$2:$AH$2694,10,0)&gt;15,15,IF(VLOOKUP($C131,工时汇总!$B$2:$AH$2694,10,0)&gt;10,10,IF(VLOOKUP($C131,工时汇总!$B$2:$AH$2694,10,0)&gt;=8,5,IF(VLOOKUP($C131,工时汇总!$B$2:$AH$2694,10,0)&lt;8,0))))</f>
        <v>10</v>
      </c>
      <c r="M131" s="12">
        <f ca="1">IF(VLOOKUP($C131,工时汇总!$B$2:$AH$2694,11,0)&gt;15,15,IF(VLOOKUP($C131,工时汇总!$B$2:$AH$2694,11,0)&gt;10,10,IF(VLOOKUP($C131,工时汇总!$B$2:$AH$2694,11,0)&gt;=8,5,IF(VLOOKUP($C131,工时汇总!$B$2:$AH$2694,11,0)&lt;8,0))))</f>
        <v>5</v>
      </c>
      <c r="N131" s="12">
        <f ca="1">IF(VLOOKUP($C131,工时汇总!$B$2:$AH$2694,12,0)&gt;15,15,IF(VLOOKUP($C131,工时汇总!$B$2:$AH$2694,12,0)&gt;10,10,IF(VLOOKUP($C131,工时汇总!$B$2:$AH$2694,12,0)&gt;=8,5,IF(VLOOKUP($C131,工时汇总!$B$2:$AH$2694,12,0)&lt;8,0))))</f>
        <v>5</v>
      </c>
      <c r="O131" s="12">
        <f ca="1">IF(VLOOKUP($C131,工时汇总!$B$2:$AH$2694,13,0)&gt;15,15,IF(VLOOKUP($C131,工时汇总!$B$2:$AH$2694,13,0)&gt;10,10,IF(VLOOKUP($C131,工时汇总!$B$2:$AH$2694,13,0)&gt;=8,5,IF(VLOOKUP($C131,工时汇总!$B$2:$AH$2694,13,0)&lt;8,0))))</f>
        <v>10</v>
      </c>
      <c r="P131" s="12">
        <f ca="1">IF(VLOOKUP($C131,工时汇总!$B$2:$AH$2694,14,0)&gt;15,15,IF(VLOOKUP($C131,工时汇总!$B$2:$AH$2694,14,0)&gt;10,10,IF(VLOOKUP($C131,工时汇总!$B$2:$AH$2694,14,0)&gt;=8,5,IF(VLOOKUP($C131,工时汇总!$B$2:$AH$2694,14,0)&lt;8,0))))</f>
        <v>0</v>
      </c>
      <c r="Q131" s="12">
        <f ca="1">IF(VLOOKUP($C131,工时汇总!$B$2:$AH$2694,15,0)&gt;15,15,IF(VLOOKUP($C131,工时汇总!$B$2:$AH$2694,15,0)&gt;10,10,IF(VLOOKUP($C131,工时汇总!$B$2:$AH$2694,15,0)&gt;=8,5,IF(VLOOKUP($C131,工时汇总!$B$2:$AH$2694,15,0)&lt;8,0))))</f>
        <v>10</v>
      </c>
      <c r="R131" s="12">
        <f ca="1">IF(VLOOKUP($C131,工时汇总!$B$2:$AH$2694,16,0)&gt;15,15,IF(VLOOKUP($C131,工时汇总!$B$2:$AH$2694,16,0)&gt;10,10,IF(VLOOKUP($C131,工时汇总!$B$2:$AH$2694,16,0)&gt;=8,5,IF(VLOOKUP($C131,工时汇总!$B$2:$AH$2694,16,0)&lt;8,0))))</f>
        <v>5</v>
      </c>
      <c r="S131" s="12">
        <f ca="1">IF(VLOOKUP($C131,工时汇总!$B$2:$AH$2694,17,0)&gt;15,15,IF(VLOOKUP($C131,工时汇总!$B$2:$AH$2694,17,0)&gt;10,10,IF(VLOOKUP($C131,工时汇总!$B$2:$AH$2694,17,0)&gt;=8,5,IF(VLOOKUP($C131,工时汇总!$B$2:$AH$2694,17,0)&lt;8,0))))</f>
        <v>10</v>
      </c>
      <c r="T131" s="12">
        <f ca="1">IF(VLOOKUP($C131,工时汇总!$B$2:$AH$2694,18,0)&gt;15,15,IF(VLOOKUP($C131,工时汇总!$B$2:$AH$2694,18,0)&gt;10,10,IF(VLOOKUP($C131,工时汇总!$B$2:$AH$2694,18,0)&gt;=8,5,IF(VLOOKUP($C131,工时汇总!$B$2:$AH$2694,18,0)&lt;8,0))))</f>
        <v>5</v>
      </c>
      <c r="U131" s="12">
        <f ca="1">IF(VLOOKUP($C131,工时汇总!$B$2:$AH$2694,19,0)&gt;15,15,IF(VLOOKUP($C131,工时汇总!$B$2:$AH$2694,19,0)&gt;10,10,IF(VLOOKUP($C131,工时汇总!$B$2:$AH$2694,19,0)&gt;=8,5,IF(VLOOKUP($C131,工时汇总!$B$2:$AH$2694,19,0)&lt;8,0))))</f>
        <v>10</v>
      </c>
      <c r="V131" s="12">
        <f ca="1">IF(VLOOKUP($C131,工时汇总!$B$2:$AH$2694,20,0)&gt;15,15,IF(VLOOKUP($C131,工时汇总!$B$2:$AH$2694,20,0)&gt;10,10,IF(VLOOKUP($C131,工时汇总!$B$2:$AH$2694,20,0)&gt;=8,5,IF(VLOOKUP($C131,工时汇总!$B$2:$AH$2694,20,0)&lt;8,0))))</f>
        <v>5</v>
      </c>
      <c r="W131" s="12">
        <f ca="1">IF(VLOOKUP($C131,工时汇总!$B$2:$AH$2694,21,0)&gt;15,15,IF(VLOOKUP($C131,工时汇总!$B$2:$AH$2694,21,0)&gt;10,10,IF(VLOOKUP($C131,工时汇总!$B$2:$AH$2694,21,0)&gt;=8,5,IF(VLOOKUP($C131,工时汇总!$B$2:$AH$2694,21,0)&lt;8,0))))</f>
        <v>5</v>
      </c>
      <c r="X131" s="12">
        <f ca="1">IF(VLOOKUP($C131,工时汇总!$B$2:$AH$2694,22,0)&gt;15,15,IF(VLOOKUP($C131,工时汇总!$B$2:$AH$2694,22,0)&gt;10,10,IF(VLOOKUP($C131,工时汇总!$B$2:$AH$2694,22,0)&gt;=8,5,IF(VLOOKUP($C131,工时汇总!$B$2:$AH$2694,22,0)&lt;8,0))))</f>
        <v>10</v>
      </c>
      <c r="Y131" s="12">
        <f ca="1">IF(VLOOKUP($C131,工时汇总!$B$2:$AH$2694,23,0)&gt;15,15,IF(VLOOKUP($C131,工时汇总!$B$2:$AH$2694,23,0)&gt;10,10,IF(VLOOKUP($C131,工时汇总!$B$2:$AH$2694,23,0)&gt;=8,5,IF(VLOOKUP($C131,工时汇总!$B$2:$AH$2694,23,0)&lt;8,0))))</f>
        <v>5</v>
      </c>
      <c r="Z131" s="12">
        <f ca="1">IF(VLOOKUP($C131,工时汇总!$B$2:$AH$2694,24,0)&gt;15,15,IF(VLOOKUP($C131,工时汇总!$B$2:$AH$2694,24,0)&gt;10,10,IF(VLOOKUP($C131,工时汇总!$B$2:$AH$2694,24,0)&gt;=8,5,IF(VLOOKUP($C131,工时汇总!$B$2:$AH$2694,24,0)&lt;8,0))))</f>
        <v>5</v>
      </c>
      <c r="AA131" s="12">
        <f ca="1">IF(VLOOKUP($C131,工时汇总!$B$2:$AH$2694,25,0)&gt;15,15,IF(VLOOKUP($C131,工时汇总!$B$2:$AH$2694,25,0)&gt;10,10,IF(VLOOKUP($C131,工时汇总!$B$2:$AH$2694,25,0)&gt;=8,5,IF(VLOOKUP($C131,工时汇总!$B$2:$AH$2694,25,0)&lt;8,0))))</f>
        <v>10</v>
      </c>
      <c r="AB131" s="12">
        <f ca="1">IF(VLOOKUP($C131,工时汇总!$B$2:$AH$2694,26,0)&gt;15,15,IF(VLOOKUP($C131,工时汇总!$B$2:$AH$2694,26,0)&gt;10,10,IF(VLOOKUP($C131,工时汇总!$B$2:$AH$2694,26,0)&gt;=8,5,IF(VLOOKUP($C131,工时汇总!$B$2:$AH$2694,26,0)&lt;8,0))))</f>
        <v>5</v>
      </c>
      <c r="AC131" s="12">
        <f ca="1">IF(VLOOKUP($C131,工时汇总!$B$2:$AH$2694,27,0)&gt;15,15,IF(VLOOKUP($C131,工时汇总!$B$2:$AH$2694,27,0)&gt;10,10,IF(VLOOKUP($C131,工时汇总!$B$2:$AH$2694,27,0)&gt;=8,5,IF(VLOOKUP($C131,工时汇总!$B$2:$AH$2694,27,0)&lt;8,0))))</f>
        <v>5</v>
      </c>
      <c r="AD131" s="12">
        <f ca="1">IF(VLOOKUP($C131,工时汇总!$B$2:$AH$2694,28,0)&gt;15,15,IF(VLOOKUP($C131,工时汇总!$B$2:$AH$2694,28,0)&gt;10,10,IF(VLOOKUP($C131,工时汇总!$B$2:$AH$2694,28,0)&gt;=8,5,IF(VLOOKUP($C131,工时汇总!$B$2:$AH$2694,28,0)&lt;8,0))))</f>
        <v>5</v>
      </c>
      <c r="AE131" s="12">
        <f ca="1">IF(VLOOKUP($C131,工时汇总!$B$2:$AH$2694,29,0)&gt;15,15,IF(VLOOKUP($C131,工时汇总!$B$2:$AH$2694,29,0)&gt;10,10,IF(VLOOKUP($C131,工时汇总!$B$2:$AH$2694,29,0)&gt;=8,5,IF(VLOOKUP($C131,工时汇总!$B$2:$AH$2694,29,0)&lt;8,0))))</f>
        <v>10</v>
      </c>
      <c r="AF131" s="12">
        <f ca="1">IF(VLOOKUP($C131,工时汇总!$B$2:$AH$2694,30,0)&gt;15,15,IF(VLOOKUP($C131,工时汇总!$B$2:$AH$2694,30,0)&gt;10,10,IF(VLOOKUP($C131,工时汇总!$B$2:$AH$2694,30,0)&gt;=8,5,IF(VLOOKUP($C131,工时汇总!$B$2:$AH$2694,30,0)&lt;8,0))))</f>
        <v>10</v>
      </c>
      <c r="AG131" s="12">
        <f ca="1">IF(VLOOKUP($C131,工时汇总!$B$2:$AH$2694,31,0)&gt;15,15,IF(VLOOKUP($C131,工时汇总!$B$2:$AH$2694,31,0)&gt;10,10,IF(VLOOKUP($C131,工时汇总!$B$2:$AH$2694,31,0)&gt;=8,5,IF(VLOOKUP($C131,工时汇总!$B$2:$AH$2694,31,0)&lt;8,0))))</f>
        <v>5</v>
      </c>
      <c r="AH131" s="12">
        <f ca="1">IF(VLOOKUP($C131,工时汇总!$B$2:$AH$2694,32,0)&gt;15,15,IF(VLOOKUP($C131,工时汇总!$B$2:$AH$2694,32,0)&gt;10,10,IF(VLOOKUP($C131,工时汇总!$B$2:$AH$2694,32,0)&gt;=8,5,IF(VLOOKUP($C131,工时汇总!$B$2:$AH$2694,32,0)&lt;8,0))))</f>
        <v>5</v>
      </c>
      <c r="AI131" s="12">
        <f ca="1">IF(VLOOKUP($C131,工时汇总!$B$2:$AH$2694,33,0)&gt;15,15,IF(VLOOKUP($C131,工时汇总!$B$2:$AH$2694,33,0)&gt;10,10,IF(VLOOKUP($C131,工时汇总!$B$2:$AH$2694,33,0)&gt;=8,5,IF(VLOOKUP($C131,工时汇总!$B$2:$AH$2694,33,0)&lt;8,0))))</f>
        <v>0</v>
      </c>
    </row>
    <row r="132" customHeight="1" spans="1:35">
      <c r="A132" s="35" t="s">
        <v>638</v>
      </c>
      <c r="B132" t="s">
        <v>643</v>
      </c>
      <c r="C132" s="11" t="s">
        <v>644</v>
      </c>
      <c r="D132" s="43">
        <f ca="1" t="shared" si="22"/>
        <v>175</v>
      </c>
      <c r="E132" s="12">
        <f ca="1">IF(VLOOKUP($C132,工时汇总!$B$2:$AH$2694,3,0)&gt;15,15,IF(VLOOKUP($C132,工时汇总!$B$2:$AH$2694,3,0)&gt;10,10,IF(VLOOKUP($C132,工时汇总!$B$2:$AH$2694,3,0)&gt;=8,5,IF(VLOOKUP($C132,工时汇总!$B$2:$AH$2694,3,0)&lt;8,0))))</f>
        <v>5</v>
      </c>
      <c r="F132" s="12">
        <f ca="1">IF(VLOOKUP($C132,工时汇总!$B$2:$AH$2694,4,0)&gt;15,15,IF(VLOOKUP($C132,工时汇总!$B$2:$AH$2694,4,0)&gt;10,10,IF(VLOOKUP($C132,工时汇总!$B$2:$AH$2694,4,0)&gt;=8,5,IF(VLOOKUP($C132,工时汇总!$B$2:$AH$2694,4,0)&lt;8,0))))</f>
        <v>5</v>
      </c>
      <c r="G132" s="12">
        <f ca="1">IF(VLOOKUP($C132,工时汇总!$B$2:$AH$2694,5,0)&gt;15,15,IF(VLOOKUP($C132,工时汇总!$B$2:$AH$2694,5,0)&gt;10,10,IF(VLOOKUP($C132,工时汇总!$B$2:$AH$2694,5,0)&gt;=8,5,IF(VLOOKUP($C132,工时汇总!$B$2:$AH$2694,5,0)&lt;8,0))))</f>
        <v>10</v>
      </c>
      <c r="H132" s="12">
        <f ca="1">IF(VLOOKUP($C132,工时汇总!$B$2:$AH$2694,6,0)&gt;15,15,IF(VLOOKUP($C132,工时汇总!$B$2:$AH$2694,6,0)&gt;10,10,IF(VLOOKUP($C132,工时汇总!$B$2:$AH$2694,6,0)&gt;=8,5,IF(VLOOKUP($C132,工时汇总!$B$2:$AH$2694,6,0)&lt;8,0))))</f>
        <v>10</v>
      </c>
      <c r="I132" s="12">
        <f ca="1">IF(VLOOKUP($C132,工时汇总!$B$2:$AH$2694,7,0)&gt;15,15,IF(VLOOKUP($C132,工时汇总!$B$2:$AH$2694,7,0)&gt;10,10,IF(VLOOKUP($C132,工时汇总!$B$2:$AH$2694,7,0)&gt;=8,5,IF(VLOOKUP($C132,工时汇总!$B$2:$AH$2694,7,0)&lt;8,0))))</f>
        <v>5</v>
      </c>
      <c r="J132" s="12">
        <f ca="1">IF(VLOOKUP($C132,工时汇总!$B$2:$AH$2694,8,0)&gt;15,15,IF(VLOOKUP($C132,工时汇总!$B$2:$AH$2694,8,0)&gt;10,10,IF(VLOOKUP($C132,工时汇总!$B$2:$AH$2694,8,0)&gt;=8,5,IF(VLOOKUP($C132,工时汇总!$B$2:$AH$2694,8,0)&lt;8,0))))</f>
        <v>5</v>
      </c>
      <c r="K132" s="12">
        <f ca="1">IF(VLOOKUP($C132,工时汇总!$B$2:$AH$2694,9,0)&gt;15,15,IF(VLOOKUP($C132,工时汇总!$B$2:$AH$2694,9,0)&gt;10,10,IF(VLOOKUP($C132,工时汇总!$B$2:$AH$2694,9,0)&gt;=8,5,IF(VLOOKUP($C132,工时汇总!$B$2:$AH$2694,9,0)&lt;8,0))))</f>
        <v>5</v>
      </c>
      <c r="L132" s="12">
        <f ca="1">IF(VLOOKUP($C132,工时汇总!$B$2:$AH$2694,10,0)&gt;15,15,IF(VLOOKUP($C132,工时汇总!$B$2:$AH$2694,10,0)&gt;10,10,IF(VLOOKUP($C132,工时汇总!$B$2:$AH$2694,10,0)&gt;=8,5,IF(VLOOKUP($C132,工时汇总!$B$2:$AH$2694,10,0)&lt;8,0))))</f>
        <v>5</v>
      </c>
      <c r="M132" s="12">
        <f ca="1">IF(VLOOKUP($C132,工时汇总!$B$2:$AH$2694,11,0)&gt;15,15,IF(VLOOKUP($C132,工时汇总!$B$2:$AH$2694,11,0)&gt;10,10,IF(VLOOKUP($C132,工时汇总!$B$2:$AH$2694,11,0)&gt;=8,5,IF(VLOOKUP($C132,工时汇总!$B$2:$AH$2694,11,0)&lt;8,0))))</f>
        <v>5</v>
      </c>
      <c r="N132" s="12">
        <f ca="1">IF(VLOOKUP($C132,工时汇总!$B$2:$AH$2694,12,0)&gt;15,15,IF(VLOOKUP($C132,工时汇总!$B$2:$AH$2694,12,0)&gt;10,10,IF(VLOOKUP($C132,工时汇总!$B$2:$AH$2694,12,0)&gt;=8,5,IF(VLOOKUP($C132,工时汇总!$B$2:$AH$2694,12,0)&lt;8,0))))</f>
        <v>5</v>
      </c>
      <c r="O132" s="12">
        <f ca="1">IF(VLOOKUP($C132,工时汇总!$B$2:$AH$2694,13,0)&gt;15,15,IF(VLOOKUP($C132,工时汇总!$B$2:$AH$2694,13,0)&gt;10,10,IF(VLOOKUP($C132,工时汇总!$B$2:$AH$2694,13,0)&gt;=8,5,IF(VLOOKUP($C132,工时汇总!$B$2:$AH$2694,13,0)&lt;8,0))))</f>
        <v>5</v>
      </c>
      <c r="P132" s="12">
        <f ca="1">IF(VLOOKUP($C132,工时汇总!$B$2:$AH$2694,14,0)&gt;15,15,IF(VLOOKUP($C132,工时汇总!$B$2:$AH$2694,14,0)&gt;10,10,IF(VLOOKUP($C132,工时汇总!$B$2:$AH$2694,14,0)&gt;=8,5,IF(VLOOKUP($C132,工时汇总!$B$2:$AH$2694,14,0)&lt;8,0))))</f>
        <v>5</v>
      </c>
      <c r="Q132" s="12">
        <f ca="1">IF(VLOOKUP($C132,工时汇总!$B$2:$AH$2694,15,0)&gt;15,15,IF(VLOOKUP($C132,工时汇总!$B$2:$AH$2694,15,0)&gt;10,10,IF(VLOOKUP($C132,工时汇总!$B$2:$AH$2694,15,0)&gt;=8,5,IF(VLOOKUP($C132,工时汇总!$B$2:$AH$2694,15,0)&lt;8,0))))</f>
        <v>10</v>
      </c>
      <c r="R132" s="12">
        <f ca="1">IF(VLOOKUP($C132,工时汇总!$B$2:$AH$2694,16,0)&gt;15,15,IF(VLOOKUP($C132,工时汇总!$B$2:$AH$2694,16,0)&gt;10,10,IF(VLOOKUP($C132,工时汇总!$B$2:$AH$2694,16,0)&gt;=8,5,IF(VLOOKUP($C132,工时汇总!$B$2:$AH$2694,16,0)&lt;8,0))))</f>
        <v>10</v>
      </c>
      <c r="S132" s="12">
        <f ca="1">IF(VLOOKUP($C132,工时汇总!$B$2:$AH$2694,17,0)&gt;15,15,IF(VLOOKUP($C132,工时汇总!$B$2:$AH$2694,17,0)&gt;10,10,IF(VLOOKUP($C132,工时汇总!$B$2:$AH$2694,17,0)&gt;=8,5,IF(VLOOKUP($C132,工时汇总!$B$2:$AH$2694,17,0)&lt;8,0))))</f>
        <v>5</v>
      </c>
      <c r="T132" s="12">
        <f ca="1">IF(VLOOKUP($C132,工时汇总!$B$2:$AH$2694,18,0)&gt;15,15,IF(VLOOKUP($C132,工时汇总!$B$2:$AH$2694,18,0)&gt;10,10,IF(VLOOKUP($C132,工时汇总!$B$2:$AH$2694,18,0)&gt;=8,5,IF(VLOOKUP($C132,工时汇总!$B$2:$AH$2694,18,0)&lt;8,0))))</f>
        <v>5</v>
      </c>
      <c r="U132" s="12">
        <f ca="1">IF(VLOOKUP($C132,工时汇总!$B$2:$AH$2694,19,0)&gt;15,15,IF(VLOOKUP($C132,工时汇总!$B$2:$AH$2694,19,0)&gt;10,10,IF(VLOOKUP($C132,工时汇总!$B$2:$AH$2694,19,0)&gt;=8,5,IF(VLOOKUP($C132,工时汇总!$B$2:$AH$2694,19,0)&lt;8,0))))</f>
        <v>10</v>
      </c>
      <c r="V132" s="12">
        <f ca="1">IF(VLOOKUP($C132,工时汇总!$B$2:$AH$2694,20,0)&gt;15,15,IF(VLOOKUP($C132,工时汇总!$B$2:$AH$2694,20,0)&gt;10,10,IF(VLOOKUP($C132,工时汇总!$B$2:$AH$2694,20,0)&gt;=8,5,IF(VLOOKUP($C132,工时汇总!$B$2:$AH$2694,20,0)&lt;8,0))))</f>
        <v>5</v>
      </c>
      <c r="W132" s="12">
        <f ca="1">IF(VLOOKUP($C132,工时汇总!$B$2:$AH$2694,21,0)&gt;15,15,IF(VLOOKUP($C132,工时汇总!$B$2:$AH$2694,21,0)&gt;10,10,IF(VLOOKUP($C132,工时汇总!$B$2:$AH$2694,21,0)&gt;=8,5,IF(VLOOKUP($C132,工时汇总!$B$2:$AH$2694,21,0)&lt;8,0))))</f>
        <v>0</v>
      </c>
      <c r="X132" s="12">
        <f ca="1">IF(VLOOKUP($C132,工时汇总!$B$2:$AH$2694,22,0)&gt;15,15,IF(VLOOKUP($C132,工时汇总!$B$2:$AH$2694,22,0)&gt;10,10,IF(VLOOKUP($C132,工时汇总!$B$2:$AH$2694,22,0)&gt;=8,5,IF(VLOOKUP($C132,工时汇总!$B$2:$AH$2694,22,0)&lt;8,0))))</f>
        <v>5</v>
      </c>
      <c r="Y132" s="12">
        <f ca="1">IF(VLOOKUP($C132,工时汇总!$B$2:$AH$2694,23,0)&gt;15,15,IF(VLOOKUP($C132,工时汇总!$B$2:$AH$2694,23,0)&gt;10,10,IF(VLOOKUP($C132,工时汇总!$B$2:$AH$2694,23,0)&gt;=8,5,IF(VLOOKUP($C132,工时汇总!$B$2:$AH$2694,23,0)&lt;8,0))))</f>
        <v>5</v>
      </c>
      <c r="Z132" s="12">
        <f ca="1">IF(VLOOKUP($C132,工时汇总!$B$2:$AH$2694,24,0)&gt;15,15,IF(VLOOKUP($C132,工时汇总!$B$2:$AH$2694,24,0)&gt;10,10,IF(VLOOKUP($C132,工时汇总!$B$2:$AH$2694,24,0)&gt;=8,5,IF(VLOOKUP($C132,工时汇总!$B$2:$AH$2694,24,0)&lt;8,0))))</f>
        <v>5</v>
      </c>
      <c r="AA132" s="12">
        <f ca="1">IF(VLOOKUP($C132,工时汇总!$B$2:$AH$2694,25,0)&gt;15,15,IF(VLOOKUP($C132,工时汇总!$B$2:$AH$2694,25,0)&gt;10,10,IF(VLOOKUP($C132,工时汇总!$B$2:$AH$2694,25,0)&gt;=8,5,IF(VLOOKUP($C132,工时汇总!$B$2:$AH$2694,25,0)&lt;8,0))))</f>
        <v>5</v>
      </c>
      <c r="AB132" s="12">
        <f ca="1">IF(VLOOKUP($C132,工时汇总!$B$2:$AH$2694,26,0)&gt;15,15,IF(VLOOKUP($C132,工时汇总!$B$2:$AH$2694,26,0)&gt;10,10,IF(VLOOKUP($C132,工时汇总!$B$2:$AH$2694,26,0)&gt;=8,5,IF(VLOOKUP($C132,工时汇总!$B$2:$AH$2694,26,0)&lt;8,0))))</f>
        <v>10</v>
      </c>
      <c r="AC132" s="12">
        <f ca="1">IF(VLOOKUP($C132,工时汇总!$B$2:$AH$2694,27,0)&gt;15,15,IF(VLOOKUP($C132,工时汇总!$B$2:$AH$2694,27,0)&gt;10,10,IF(VLOOKUP($C132,工时汇总!$B$2:$AH$2694,27,0)&gt;=8,5,IF(VLOOKUP($C132,工时汇总!$B$2:$AH$2694,27,0)&lt;8,0))))</f>
        <v>5</v>
      </c>
      <c r="AD132" s="12">
        <f ca="1">IF(VLOOKUP($C132,工时汇总!$B$2:$AH$2694,28,0)&gt;15,15,IF(VLOOKUP($C132,工时汇总!$B$2:$AH$2694,28,0)&gt;10,10,IF(VLOOKUP($C132,工时汇总!$B$2:$AH$2694,28,0)&gt;=8,5,IF(VLOOKUP($C132,工时汇总!$B$2:$AH$2694,28,0)&lt;8,0))))</f>
        <v>0</v>
      </c>
      <c r="AE132" s="12">
        <f ca="1">IF(VLOOKUP($C132,工时汇总!$B$2:$AH$2694,29,0)&gt;15,15,IF(VLOOKUP($C132,工时汇总!$B$2:$AH$2694,29,0)&gt;10,10,IF(VLOOKUP($C132,工时汇总!$B$2:$AH$2694,29,0)&gt;=8,5,IF(VLOOKUP($C132,工时汇总!$B$2:$AH$2694,29,0)&lt;8,0))))</f>
        <v>10</v>
      </c>
      <c r="AF132" s="12">
        <f ca="1">IF(VLOOKUP($C132,工时汇总!$B$2:$AH$2694,30,0)&gt;15,15,IF(VLOOKUP($C132,工时汇总!$B$2:$AH$2694,30,0)&gt;10,10,IF(VLOOKUP($C132,工时汇总!$B$2:$AH$2694,30,0)&gt;=8,5,IF(VLOOKUP($C132,工时汇总!$B$2:$AH$2694,30,0)&lt;8,0))))</f>
        <v>5</v>
      </c>
      <c r="AG132" s="12">
        <f ca="1">IF(VLOOKUP($C132,工时汇总!$B$2:$AH$2694,31,0)&gt;15,15,IF(VLOOKUP($C132,工时汇总!$B$2:$AH$2694,31,0)&gt;10,10,IF(VLOOKUP($C132,工时汇总!$B$2:$AH$2694,31,0)&gt;=8,5,IF(VLOOKUP($C132,工时汇总!$B$2:$AH$2694,31,0)&lt;8,0))))</f>
        <v>5</v>
      </c>
      <c r="AH132" s="12">
        <f ca="1">IF(VLOOKUP($C132,工时汇总!$B$2:$AH$2694,32,0)&gt;15,15,IF(VLOOKUP($C132,工时汇总!$B$2:$AH$2694,32,0)&gt;10,10,IF(VLOOKUP($C132,工时汇总!$B$2:$AH$2694,32,0)&gt;=8,5,IF(VLOOKUP($C132,工时汇总!$B$2:$AH$2694,32,0)&lt;8,0))))</f>
        <v>5</v>
      </c>
      <c r="AI132" s="12">
        <f ca="1">IF(VLOOKUP($C132,工时汇总!$B$2:$AH$2694,33,0)&gt;15,15,IF(VLOOKUP($C132,工时汇总!$B$2:$AH$2694,33,0)&gt;10,10,IF(VLOOKUP($C132,工时汇总!$B$2:$AH$2694,33,0)&gt;=8,5,IF(VLOOKUP($C132,工时汇总!$B$2:$AH$2694,33,0)&lt;8,0))))</f>
        <v>0</v>
      </c>
    </row>
    <row r="133" customHeight="1" spans="1:35">
      <c r="A133" s="35" t="s">
        <v>638</v>
      </c>
      <c r="B133" t="s">
        <v>645</v>
      </c>
      <c r="C133" s="11" t="s">
        <v>646</v>
      </c>
      <c r="D133" s="43">
        <f ca="1" t="shared" si="22"/>
        <v>250</v>
      </c>
      <c r="E133" s="12">
        <f ca="1">IF(VLOOKUP($C133,工时汇总!$B$2:$AH$2694,3,0)&gt;15,15,IF(VLOOKUP($C133,工时汇总!$B$2:$AH$2694,3,0)&gt;10,10,IF(VLOOKUP($C133,工时汇总!$B$2:$AH$2694,3,0)&gt;=8,5,IF(VLOOKUP($C133,工时汇总!$B$2:$AH$2694,3,0)&lt;8,0))))</f>
        <v>10</v>
      </c>
      <c r="F133" s="12">
        <f ca="1">IF(VLOOKUP($C133,工时汇总!$B$2:$AH$2694,4,0)&gt;15,15,IF(VLOOKUP($C133,工时汇总!$B$2:$AH$2694,4,0)&gt;10,10,IF(VLOOKUP($C133,工时汇总!$B$2:$AH$2694,4,0)&gt;=8,5,IF(VLOOKUP($C133,工时汇总!$B$2:$AH$2694,4,0)&lt;8,0))))</f>
        <v>5</v>
      </c>
      <c r="G133" s="12">
        <f ca="1">IF(VLOOKUP($C133,工时汇总!$B$2:$AH$2694,5,0)&gt;15,15,IF(VLOOKUP($C133,工时汇总!$B$2:$AH$2694,5,0)&gt;10,10,IF(VLOOKUP($C133,工时汇总!$B$2:$AH$2694,5,0)&gt;=8,5,IF(VLOOKUP($C133,工时汇总!$B$2:$AH$2694,5,0)&lt;8,0))))</f>
        <v>5</v>
      </c>
      <c r="H133" s="12">
        <f ca="1">IF(VLOOKUP($C133,工时汇总!$B$2:$AH$2694,6,0)&gt;15,15,IF(VLOOKUP($C133,工时汇总!$B$2:$AH$2694,6,0)&gt;10,10,IF(VLOOKUP($C133,工时汇总!$B$2:$AH$2694,6,0)&gt;=8,5,IF(VLOOKUP($C133,工时汇总!$B$2:$AH$2694,6,0)&lt;8,0))))</f>
        <v>10</v>
      </c>
      <c r="I133" s="12">
        <f ca="1">IF(VLOOKUP($C133,工时汇总!$B$2:$AH$2694,7,0)&gt;15,15,IF(VLOOKUP($C133,工时汇总!$B$2:$AH$2694,7,0)&gt;10,10,IF(VLOOKUP($C133,工时汇总!$B$2:$AH$2694,7,0)&gt;=8,5,IF(VLOOKUP($C133,工时汇总!$B$2:$AH$2694,7,0)&lt;8,0))))</f>
        <v>5</v>
      </c>
      <c r="J133" s="12">
        <f ca="1">IF(VLOOKUP($C133,工时汇总!$B$2:$AH$2694,8,0)&gt;15,15,IF(VLOOKUP($C133,工时汇总!$B$2:$AH$2694,8,0)&gt;10,10,IF(VLOOKUP($C133,工时汇总!$B$2:$AH$2694,8,0)&gt;=8,5,IF(VLOOKUP($C133,工时汇总!$B$2:$AH$2694,8,0)&lt;8,0))))</f>
        <v>10</v>
      </c>
      <c r="K133" s="12">
        <f ca="1">IF(VLOOKUP($C133,工时汇总!$B$2:$AH$2694,9,0)&gt;15,15,IF(VLOOKUP($C133,工时汇总!$B$2:$AH$2694,9,0)&gt;10,10,IF(VLOOKUP($C133,工时汇总!$B$2:$AH$2694,9,0)&gt;=8,5,IF(VLOOKUP($C133,工时汇总!$B$2:$AH$2694,9,0)&lt;8,0))))</f>
        <v>10</v>
      </c>
      <c r="L133" s="12">
        <f ca="1">IF(VLOOKUP($C133,工时汇总!$B$2:$AH$2694,10,0)&gt;15,15,IF(VLOOKUP($C133,工时汇总!$B$2:$AH$2694,10,0)&gt;10,10,IF(VLOOKUP($C133,工时汇总!$B$2:$AH$2694,10,0)&gt;=8,5,IF(VLOOKUP($C133,工时汇总!$B$2:$AH$2694,10,0)&lt;8,0))))</f>
        <v>10</v>
      </c>
      <c r="M133" s="12">
        <f ca="1">IF(VLOOKUP($C133,工时汇总!$B$2:$AH$2694,11,0)&gt;15,15,IF(VLOOKUP($C133,工时汇总!$B$2:$AH$2694,11,0)&gt;10,10,IF(VLOOKUP($C133,工时汇总!$B$2:$AH$2694,11,0)&gt;=8,5,IF(VLOOKUP($C133,工时汇总!$B$2:$AH$2694,11,0)&lt;8,0))))</f>
        <v>10</v>
      </c>
      <c r="N133" s="12">
        <f ca="1">IF(VLOOKUP($C133,工时汇总!$B$2:$AH$2694,12,0)&gt;15,15,IF(VLOOKUP($C133,工时汇总!$B$2:$AH$2694,12,0)&gt;10,10,IF(VLOOKUP($C133,工时汇总!$B$2:$AH$2694,12,0)&gt;=8,5,IF(VLOOKUP($C133,工时汇总!$B$2:$AH$2694,12,0)&lt;8,0))))</f>
        <v>10</v>
      </c>
      <c r="O133" s="12">
        <f ca="1">IF(VLOOKUP($C133,工时汇总!$B$2:$AH$2694,13,0)&gt;15,15,IF(VLOOKUP($C133,工时汇总!$B$2:$AH$2694,13,0)&gt;10,10,IF(VLOOKUP($C133,工时汇总!$B$2:$AH$2694,13,0)&gt;=8,5,IF(VLOOKUP($C133,工时汇总!$B$2:$AH$2694,13,0)&lt;8,0))))</f>
        <v>10</v>
      </c>
      <c r="P133" s="12">
        <f ca="1">IF(VLOOKUP($C133,工时汇总!$B$2:$AH$2694,14,0)&gt;15,15,IF(VLOOKUP($C133,工时汇总!$B$2:$AH$2694,14,0)&gt;10,10,IF(VLOOKUP($C133,工时汇总!$B$2:$AH$2694,14,0)&gt;=8,5,IF(VLOOKUP($C133,工时汇总!$B$2:$AH$2694,14,0)&lt;8,0))))</f>
        <v>5</v>
      </c>
      <c r="Q133" s="12">
        <f ca="1">IF(VLOOKUP($C133,工时汇总!$B$2:$AH$2694,15,0)&gt;15,15,IF(VLOOKUP($C133,工时汇总!$B$2:$AH$2694,15,0)&gt;10,10,IF(VLOOKUP($C133,工时汇总!$B$2:$AH$2694,15,0)&gt;=8,5,IF(VLOOKUP($C133,工时汇总!$B$2:$AH$2694,15,0)&lt;8,0))))</f>
        <v>10</v>
      </c>
      <c r="R133" s="12">
        <f ca="1">IF(VLOOKUP($C133,工时汇总!$B$2:$AH$2694,16,0)&gt;15,15,IF(VLOOKUP($C133,工时汇总!$B$2:$AH$2694,16,0)&gt;10,10,IF(VLOOKUP($C133,工时汇总!$B$2:$AH$2694,16,0)&gt;=8,5,IF(VLOOKUP($C133,工时汇总!$B$2:$AH$2694,16,0)&lt;8,0))))</f>
        <v>0</v>
      </c>
      <c r="S133" s="12">
        <f ca="1">IF(VLOOKUP($C133,工时汇总!$B$2:$AH$2694,17,0)&gt;15,15,IF(VLOOKUP($C133,工时汇总!$B$2:$AH$2694,17,0)&gt;10,10,IF(VLOOKUP($C133,工时汇总!$B$2:$AH$2694,17,0)&gt;=8,5,IF(VLOOKUP($C133,工时汇总!$B$2:$AH$2694,17,0)&lt;8,0))))</f>
        <v>5</v>
      </c>
      <c r="T133" s="12">
        <f ca="1">IF(VLOOKUP($C133,工时汇总!$B$2:$AH$2694,18,0)&gt;15,15,IF(VLOOKUP($C133,工时汇总!$B$2:$AH$2694,18,0)&gt;10,10,IF(VLOOKUP($C133,工时汇总!$B$2:$AH$2694,18,0)&gt;=8,5,IF(VLOOKUP($C133,工时汇总!$B$2:$AH$2694,18,0)&lt;8,0))))</f>
        <v>10</v>
      </c>
      <c r="U133" s="12">
        <f ca="1">IF(VLOOKUP($C133,工时汇总!$B$2:$AH$2694,19,0)&gt;15,15,IF(VLOOKUP($C133,工时汇总!$B$2:$AH$2694,19,0)&gt;10,10,IF(VLOOKUP($C133,工时汇总!$B$2:$AH$2694,19,0)&gt;=8,5,IF(VLOOKUP($C133,工时汇总!$B$2:$AH$2694,19,0)&lt;8,0))))</f>
        <v>10</v>
      </c>
      <c r="V133" s="12">
        <f ca="1">IF(VLOOKUP($C133,工时汇总!$B$2:$AH$2694,20,0)&gt;15,15,IF(VLOOKUP($C133,工时汇总!$B$2:$AH$2694,20,0)&gt;10,10,IF(VLOOKUP($C133,工时汇总!$B$2:$AH$2694,20,0)&gt;=8,5,IF(VLOOKUP($C133,工时汇总!$B$2:$AH$2694,20,0)&lt;8,0))))</f>
        <v>10</v>
      </c>
      <c r="W133" s="12">
        <f ca="1">IF(VLOOKUP($C133,工时汇总!$B$2:$AH$2694,21,0)&gt;15,15,IF(VLOOKUP($C133,工时汇总!$B$2:$AH$2694,21,0)&gt;10,10,IF(VLOOKUP($C133,工时汇总!$B$2:$AH$2694,21,0)&gt;=8,5,IF(VLOOKUP($C133,工时汇总!$B$2:$AH$2694,21,0)&lt;8,0))))</f>
        <v>5</v>
      </c>
      <c r="X133" s="12">
        <f ca="1">IF(VLOOKUP($C133,工时汇总!$B$2:$AH$2694,22,0)&gt;15,15,IF(VLOOKUP($C133,工时汇总!$B$2:$AH$2694,22,0)&gt;10,10,IF(VLOOKUP($C133,工时汇总!$B$2:$AH$2694,22,0)&gt;=8,5,IF(VLOOKUP($C133,工时汇总!$B$2:$AH$2694,22,0)&lt;8,0))))</f>
        <v>10</v>
      </c>
      <c r="Y133" s="12">
        <f ca="1">IF(VLOOKUP($C133,工时汇总!$B$2:$AH$2694,23,0)&gt;15,15,IF(VLOOKUP($C133,工时汇总!$B$2:$AH$2694,23,0)&gt;10,10,IF(VLOOKUP($C133,工时汇总!$B$2:$AH$2694,23,0)&gt;=8,5,IF(VLOOKUP($C133,工时汇总!$B$2:$AH$2694,23,0)&lt;8,0))))</f>
        <v>10</v>
      </c>
      <c r="Z133" s="12">
        <f ca="1">IF(VLOOKUP($C133,工时汇总!$B$2:$AH$2694,24,0)&gt;15,15,IF(VLOOKUP($C133,工时汇总!$B$2:$AH$2694,24,0)&gt;10,10,IF(VLOOKUP($C133,工时汇总!$B$2:$AH$2694,24,0)&gt;=8,5,IF(VLOOKUP($C133,工时汇总!$B$2:$AH$2694,24,0)&lt;8,0))))</f>
        <v>10</v>
      </c>
      <c r="AA133" s="12">
        <f ca="1">IF(VLOOKUP($C133,工时汇总!$B$2:$AH$2694,25,0)&gt;15,15,IF(VLOOKUP($C133,工时汇总!$B$2:$AH$2694,25,0)&gt;10,10,IF(VLOOKUP($C133,工时汇总!$B$2:$AH$2694,25,0)&gt;=8,5,IF(VLOOKUP($C133,工时汇总!$B$2:$AH$2694,25,0)&lt;8,0))))</f>
        <v>10</v>
      </c>
      <c r="AB133" s="12">
        <f ca="1">IF(VLOOKUP($C133,工时汇总!$B$2:$AH$2694,26,0)&gt;15,15,IF(VLOOKUP($C133,工时汇总!$B$2:$AH$2694,26,0)&gt;10,10,IF(VLOOKUP($C133,工时汇总!$B$2:$AH$2694,26,0)&gt;=8,5,IF(VLOOKUP($C133,工时汇总!$B$2:$AH$2694,26,0)&lt;8,0))))</f>
        <v>10</v>
      </c>
      <c r="AC133" s="12">
        <f ca="1">IF(VLOOKUP($C133,工时汇总!$B$2:$AH$2694,27,0)&gt;15,15,IF(VLOOKUP($C133,工时汇总!$B$2:$AH$2694,27,0)&gt;10,10,IF(VLOOKUP($C133,工时汇总!$B$2:$AH$2694,27,0)&gt;=8,5,IF(VLOOKUP($C133,工时汇总!$B$2:$AH$2694,27,0)&lt;8,0))))</f>
        <v>10</v>
      </c>
      <c r="AD133" s="12">
        <f ca="1">IF(VLOOKUP($C133,工时汇总!$B$2:$AH$2694,28,0)&gt;15,15,IF(VLOOKUP($C133,工时汇总!$B$2:$AH$2694,28,0)&gt;10,10,IF(VLOOKUP($C133,工时汇总!$B$2:$AH$2694,28,0)&gt;=8,5,IF(VLOOKUP($C133,工时汇总!$B$2:$AH$2694,28,0)&lt;8,0))))</f>
        <v>0</v>
      </c>
      <c r="AE133" s="12">
        <f ca="1">IF(VLOOKUP($C133,工时汇总!$B$2:$AH$2694,29,0)&gt;15,15,IF(VLOOKUP($C133,工时汇总!$B$2:$AH$2694,29,0)&gt;10,10,IF(VLOOKUP($C133,工时汇总!$B$2:$AH$2694,29,0)&gt;=8,5,IF(VLOOKUP($C133,工时汇总!$B$2:$AH$2694,29,0)&lt;8,0))))</f>
        <v>10</v>
      </c>
      <c r="AF133" s="12">
        <f ca="1">IF(VLOOKUP($C133,工时汇总!$B$2:$AH$2694,30,0)&gt;15,15,IF(VLOOKUP($C133,工时汇总!$B$2:$AH$2694,30,0)&gt;10,10,IF(VLOOKUP($C133,工时汇总!$B$2:$AH$2694,30,0)&gt;=8,5,IF(VLOOKUP($C133,工时汇总!$B$2:$AH$2694,30,0)&lt;8,0))))</f>
        <v>10</v>
      </c>
      <c r="AG133" s="12">
        <f ca="1">IF(VLOOKUP($C133,工时汇总!$B$2:$AH$2694,31,0)&gt;15,15,IF(VLOOKUP($C133,工时汇总!$B$2:$AH$2694,31,0)&gt;10,10,IF(VLOOKUP($C133,工时汇总!$B$2:$AH$2694,31,0)&gt;=8,5,IF(VLOOKUP($C133,工时汇总!$B$2:$AH$2694,31,0)&lt;8,0))))</f>
        <v>10</v>
      </c>
      <c r="AH133" s="12">
        <f ca="1">IF(VLOOKUP($C133,工时汇总!$B$2:$AH$2694,32,0)&gt;15,15,IF(VLOOKUP($C133,工时汇总!$B$2:$AH$2694,32,0)&gt;10,10,IF(VLOOKUP($C133,工时汇总!$B$2:$AH$2694,32,0)&gt;=8,5,IF(VLOOKUP($C133,工时汇总!$B$2:$AH$2694,32,0)&lt;8,0))))</f>
        <v>10</v>
      </c>
      <c r="AI133" s="12">
        <f ca="1">IF(VLOOKUP($C133,工时汇总!$B$2:$AH$2694,33,0)&gt;15,15,IF(VLOOKUP($C133,工时汇总!$B$2:$AH$2694,33,0)&gt;10,10,IF(VLOOKUP($C133,工时汇总!$B$2:$AH$2694,33,0)&gt;=8,5,IF(VLOOKUP($C133,工时汇总!$B$2:$AH$2694,33,0)&lt;8,0))))</f>
        <v>0</v>
      </c>
    </row>
    <row r="134" customHeight="1" spans="2:35">
      <c r="B134"/>
      <c r="C134" s="11"/>
      <c r="D134" s="43" t="e">
        <f ca="1" t="shared" ref="D134:D143" si="23">SUM(E134:AI134)</f>
        <v>#N/A</v>
      </c>
      <c r="E134" s="12" t="e">
        <f ca="1">IF(VLOOKUP($C134,工时汇总!$B$2:$AH$2694,3,0)&gt;15,15,IF(VLOOKUP($C134,工时汇总!$B$2:$AH$2694,3,0)&gt;10,10,IF(VLOOKUP($C134,工时汇总!$B$2:$AH$2694,3,0)&gt;=8,5,IF(VLOOKUP($C134,工时汇总!$B$2:$AH$2694,3,0)&lt;8,0))))</f>
        <v>#N/A</v>
      </c>
      <c r="F134" s="12" t="e">
        <f ca="1">IF(VLOOKUP($C134,工时汇总!$B$2:$AH$2694,4,0)&gt;15,15,IF(VLOOKUP($C134,工时汇总!$B$2:$AH$2694,4,0)&gt;10,10,IF(VLOOKUP($C134,工时汇总!$B$2:$AH$2694,4,0)&gt;=8,5,IF(VLOOKUP($C134,工时汇总!$B$2:$AH$2694,4,0)&lt;8,0))))</f>
        <v>#N/A</v>
      </c>
      <c r="G134" s="12" t="e">
        <f ca="1">IF(VLOOKUP($C134,工时汇总!$B$2:$AH$2694,5,0)&gt;15,15,IF(VLOOKUP($C134,工时汇总!$B$2:$AH$2694,5,0)&gt;10,10,IF(VLOOKUP($C134,工时汇总!$B$2:$AH$2694,5,0)&gt;=8,5,IF(VLOOKUP($C134,工时汇总!$B$2:$AH$2694,5,0)&lt;8,0))))</f>
        <v>#N/A</v>
      </c>
      <c r="H134" s="12" t="e">
        <f ca="1">IF(VLOOKUP($C134,工时汇总!$B$2:$AH$2694,6,0)&gt;15,15,IF(VLOOKUP($C134,工时汇总!$B$2:$AH$2694,6,0)&gt;10,10,IF(VLOOKUP($C134,工时汇总!$B$2:$AH$2694,6,0)&gt;=8,5,IF(VLOOKUP($C134,工时汇总!$B$2:$AH$2694,6,0)&lt;8,0))))</f>
        <v>#N/A</v>
      </c>
      <c r="I134" s="12" t="e">
        <f ca="1">IF(VLOOKUP($C134,工时汇总!$B$2:$AH$2694,7,0)&gt;15,15,IF(VLOOKUP($C134,工时汇总!$B$2:$AH$2694,7,0)&gt;10,10,IF(VLOOKUP($C134,工时汇总!$B$2:$AH$2694,7,0)&gt;=8,5,IF(VLOOKUP($C134,工时汇总!$B$2:$AH$2694,7,0)&lt;8,0))))</f>
        <v>#N/A</v>
      </c>
      <c r="J134" s="12" t="e">
        <f ca="1">IF(VLOOKUP($C134,工时汇总!$B$2:$AH$2694,8,0)&gt;15,15,IF(VLOOKUP($C134,工时汇总!$B$2:$AH$2694,8,0)&gt;10,10,IF(VLOOKUP($C134,工时汇总!$B$2:$AH$2694,8,0)&gt;=8,5,IF(VLOOKUP($C134,工时汇总!$B$2:$AH$2694,8,0)&lt;8,0))))</f>
        <v>#N/A</v>
      </c>
      <c r="K134" s="12" t="e">
        <f ca="1">IF(VLOOKUP($C134,工时汇总!$B$2:$AH$2694,9,0)&gt;15,15,IF(VLOOKUP($C134,工时汇总!$B$2:$AH$2694,9,0)&gt;10,10,IF(VLOOKUP($C134,工时汇总!$B$2:$AH$2694,9,0)&gt;=8,5,IF(VLOOKUP($C134,工时汇总!$B$2:$AH$2694,9,0)&lt;8,0))))</f>
        <v>#N/A</v>
      </c>
      <c r="L134" s="12" t="e">
        <f ca="1">IF(VLOOKUP($C134,工时汇总!$B$2:$AH$2694,10,0)&gt;15,15,IF(VLOOKUP($C134,工时汇总!$B$2:$AH$2694,10,0)&gt;10,10,IF(VLOOKUP($C134,工时汇总!$B$2:$AH$2694,10,0)&gt;=8,5,IF(VLOOKUP($C134,工时汇总!$B$2:$AH$2694,10,0)&lt;8,0))))</f>
        <v>#N/A</v>
      </c>
      <c r="M134" s="12" t="e">
        <f ca="1">IF(VLOOKUP($C134,工时汇总!$B$2:$AH$2694,11,0)&gt;15,15,IF(VLOOKUP($C134,工时汇总!$B$2:$AH$2694,11,0)&gt;10,10,IF(VLOOKUP($C134,工时汇总!$B$2:$AH$2694,11,0)&gt;=8,5,IF(VLOOKUP($C134,工时汇总!$B$2:$AH$2694,11,0)&lt;8,0))))</f>
        <v>#N/A</v>
      </c>
      <c r="N134" s="12" t="e">
        <f ca="1">IF(VLOOKUP($C134,工时汇总!$B$2:$AH$2694,12,0)&gt;15,15,IF(VLOOKUP($C134,工时汇总!$B$2:$AH$2694,12,0)&gt;10,10,IF(VLOOKUP($C134,工时汇总!$B$2:$AH$2694,12,0)&gt;=8,5,IF(VLOOKUP($C134,工时汇总!$B$2:$AH$2694,12,0)&lt;8,0))))</f>
        <v>#N/A</v>
      </c>
      <c r="O134" s="12" t="e">
        <f ca="1">IF(VLOOKUP($C134,工时汇总!$B$2:$AH$2694,13,0)&gt;15,15,IF(VLOOKUP($C134,工时汇总!$B$2:$AH$2694,13,0)&gt;10,10,IF(VLOOKUP($C134,工时汇总!$B$2:$AH$2694,13,0)&gt;=8,5,IF(VLOOKUP($C134,工时汇总!$B$2:$AH$2694,13,0)&lt;8,0))))</f>
        <v>#N/A</v>
      </c>
      <c r="P134" s="12" t="e">
        <f ca="1">IF(VLOOKUP($C134,工时汇总!$B$2:$AH$2694,14,0)&gt;15,15,IF(VLOOKUP($C134,工时汇总!$B$2:$AH$2694,14,0)&gt;10,10,IF(VLOOKUP($C134,工时汇总!$B$2:$AH$2694,14,0)&gt;=8,5,IF(VLOOKUP($C134,工时汇总!$B$2:$AH$2694,14,0)&lt;8,0))))</f>
        <v>#N/A</v>
      </c>
      <c r="Q134" s="12" t="e">
        <f ca="1">IF(VLOOKUP($C134,工时汇总!$B$2:$AH$2694,15,0)&gt;15,15,IF(VLOOKUP($C134,工时汇总!$B$2:$AH$2694,15,0)&gt;10,10,IF(VLOOKUP($C134,工时汇总!$B$2:$AH$2694,15,0)&gt;=8,5,IF(VLOOKUP($C134,工时汇总!$B$2:$AH$2694,15,0)&lt;8,0))))</f>
        <v>#N/A</v>
      </c>
      <c r="R134" s="12" t="e">
        <f ca="1">IF(VLOOKUP($C134,工时汇总!$B$2:$AH$2694,16,0)&gt;15,15,IF(VLOOKUP($C134,工时汇总!$B$2:$AH$2694,16,0)&gt;10,10,IF(VLOOKUP($C134,工时汇总!$B$2:$AH$2694,16,0)&gt;=8,5,IF(VLOOKUP($C134,工时汇总!$B$2:$AH$2694,16,0)&lt;8,0))))</f>
        <v>#N/A</v>
      </c>
      <c r="S134" s="12" t="e">
        <f ca="1">IF(VLOOKUP($C134,工时汇总!$B$2:$AH$2694,17,0)&gt;15,15,IF(VLOOKUP($C134,工时汇总!$B$2:$AH$2694,17,0)&gt;10,10,IF(VLOOKUP($C134,工时汇总!$B$2:$AH$2694,17,0)&gt;=8,5,IF(VLOOKUP($C134,工时汇总!$B$2:$AH$2694,17,0)&lt;8,0))))</f>
        <v>#N/A</v>
      </c>
      <c r="T134" s="12" t="e">
        <f ca="1">IF(VLOOKUP($C134,工时汇总!$B$2:$AH$2694,18,0)&gt;15,15,IF(VLOOKUP($C134,工时汇总!$B$2:$AH$2694,18,0)&gt;10,10,IF(VLOOKUP($C134,工时汇总!$B$2:$AH$2694,18,0)&gt;=8,5,IF(VLOOKUP($C134,工时汇总!$B$2:$AH$2694,18,0)&lt;8,0))))</f>
        <v>#N/A</v>
      </c>
      <c r="U134" s="12" t="e">
        <f ca="1">IF(VLOOKUP($C134,工时汇总!$B$2:$AH$2694,19,0)&gt;15,15,IF(VLOOKUP($C134,工时汇总!$B$2:$AH$2694,19,0)&gt;10,10,IF(VLOOKUP($C134,工时汇总!$B$2:$AH$2694,19,0)&gt;=8,5,IF(VLOOKUP($C134,工时汇总!$B$2:$AH$2694,19,0)&lt;8,0))))</f>
        <v>#N/A</v>
      </c>
      <c r="V134" s="12" t="e">
        <f ca="1">IF(VLOOKUP($C134,工时汇总!$B$2:$AH$2694,20,0)&gt;15,15,IF(VLOOKUP($C134,工时汇总!$B$2:$AH$2694,20,0)&gt;10,10,IF(VLOOKUP($C134,工时汇总!$B$2:$AH$2694,20,0)&gt;=8,5,IF(VLOOKUP($C134,工时汇总!$B$2:$AH$2694,20,0)&lt;8,0))))</f>
        <v>#N/A</v>
      </c>
      <c r="W134" s="12" t="e">
        <f ca="1">IF(VLOOKUP($C134,工时汇总!$B$2:$AH$2694,21,0)&gt;15,15,IF(VLOOKUP($C134,工时汇总!$B$2:$AH$2694,21,0)&gt;10,10,IF(VLOOKUP($C134,工时汇总!$B$2:$AH$2694,21,0)&gt;=8,5,IF(VLOOKUP($C134,工时汇总!$B$2:$AH$2694,21,0)&lt;8,0))))</f>
        <v>#N/A</v>
      </c>
      <c r="X134" s="12" t="e">
        <f ca="1">IF(VLOOKUP($C134,工时汇总!$B$2:$AH$2694,22,0)&gt;15,15,IF(VLOOKUP($C134,工时汇总!$B$2:$AH$2694,22,0)&gt;10,10,IF(VLOOKUP($C134,工时汇总!$B$2:$AH$2694,22,0)&gt;=8,5,IF(VLOOKUP($C134,工时汇总!$B$2:$AH$2694,22,0)&lt;8,0))))</f>
        <v>#N/A</v>
      </c>
      <c r="Y134" s="12" t="e">
        <f ca="1">IF(VLOOKUP($C134,工时汇总!$B$2:$AH$2694,23,0)&gt;15,15,IF(VLOOKUP($C134,工时汇总!$B$2:$AH$2694,23,0)&gt;10,10,IF(VLOOKUP($C134,工时汇总!$B$2:$AH$2694,23,0)&gt;=8,5,IF(VLOOKUP($C134,工时汇总!$B$2:$AH$2694,23,0)&lt;8,0))))</f>
        <v>#N/A</v>
      </c>
      <c r="Z134" s="12" t="e">
        <f ca="1">IF(VLOOKUP($C134,工时汇总!$B$2:$AH$2694,24,0)&gt;15,15,IF(VLOOKUP($C134,工时汇总!$B$2:$AH$2694,24,0)&gt;10,10,IF(VLOOKUP($C134,工时汇总!$B$2:$AH$2694,24,0)&gt;=8,5,IF(VLOOKUP($C134,工时汇总!$B$2:$AH$2694,24,0)&lt;8,0))))</f>
        <v>#N/A</v>
      </c>
      <c r="AA134" s="12" t="e">
        <f ca="1">IF(VLOOKUP($C134,工时汇总!$B$2:$AH$2694,25,0)&gt;15,15,IF(VLOOKUP($C134,工时汇总!$B$2:$AH$2694,25,0)&gt;10,10,IF(VLOOKUP($C134,工时汇总!$B$2:$AH$2694,25,0)&gt;=8,5,IF(VLOOKUP($C134,工时汇总!$B$2:$AH$2694,25,0)&lt;8,0))))</f>
        <v>#N/A</v>
      </c>
      <c r="AB134" s="12" t="e">
        <f ca="1">IF(VLOOKUP($C134,工时汇总!$B$2:$AH$2694,26,0)&gt;15,15,IF(VLOOKUP($C134,工时汇总!$B$2:$AH$2694,26,0)&gt;10,10,IF(VLOOKUP($C134,工时汇总!$B$2:$AH$2694,26,0)&gt;=8,5,IF(VLOOKUP($C134,工时汇总!$B$2:$AH$2694,26,0)&lt;8,0))))</f>
        <v>#N/A</v>
      </c>
      <c r="AC134" s="12" t="e">
        <f ca="1">IF(VLOOKUP($C134,工时汇总!$B$2:$AH$2694,27,0)&gt;15,15,IF(VLOOKUP($C134,工时汇总!$B$2:$AH$2694,27,0)&gt;10,10,IF(VLOOKUP($C134,工时汇总!$B$2:$AH$2694,27,0)&gt;=8,5,IF(VLOOKUP($C134,工时汇总!$B$2:$AH$2694,27,0)&lt;8,0))))</f>
        <v>#N/A</v>
      </c>
      <c r="AD134" s="12" t="e">
        <f ca="1">IF(VLOOKUP($C134,工时汇总!$B$2:$AH$2694,28,0)&gt;15,15,IF(VLOOKUP($C134,工时汇总!$B$2:$AH$2694,28,0)&gt;10,10,IF(VLOOKUP($C134,工时汇总!$B$2:$AH$2694,28,0)&gt;=8,5,IF(VLOOKUP($C134,工时汇总!$B$2:$AH$2694,28,0)&lt;8,0))))</f>
        <v>#N/A</v>
      </c>
      <c r="AE134" s="12" t="e">
        <f ca="1">IF(VLOOKUP($C134,工时汇总!$B$2:$AH$2694,29,0)&gt;15,15,IF(VLOOKUP($C134,工时汇总!$B$2:$AH$2694,29,0)&gt;10,10,IF(VLOOKUP($C134,工时汇总!$B$2:$AH$2694,29,0)&gt;=8,5,IF(VLOOKUP($C134,工时汇总!$B$2:$AH$2694,29,0)&lt;8,0))))</f>
        <v>#N/A</v>
      </c>
      <c r="AF134" s="12" t="e">
        <f ca="1">IF(VLOOKUP($C134,工时汇总!$B$2:$AH$2694,30,0)&gt;15,15,IF(VLOOKUP($C134,工时汇总!$B$2:$AH$2694,30,0)&gt;10,10,IF(VLOOKUP($C134,工时汇总!$B$2:$AH$2694,30,0)&gt;=8,5,IF(VLOOKUP($C134,工时汇总!$B$2:$AH$2694,30,0)&lt;8,0))))</f>
        <v>#N/A</v>
      </c>
      <c r="AG134" s="12" t="e">
        <f ca="1">IF(VLOOKUP($C134,工时汇总!$B$2:$AH$2694,31,0)&gt;15,15,IF(VLOOKUP($C134,工时汇总!$B$2:$AH$2694,31,0)&gt;10,10,IF(VLOOKUP($C134,工时汇总!$B$2:$AH$2694,31,0)&gt;=8,5,IF(VLOOKUP($C134,工时汇总!$B$2:$AH$2694,31,0)&lt;8,0))))</f>
        <v>#N/A</v>
      </c>
      <c r="AH134" s="12" t="e">
        <f ca="1">IF(VLOOKUP($C134,工时汇总!$B$2:$AH$2694,32,0)&gt;15,15,IF(VLOOKUP($C134,工时汇总!$B$2:$AH$2694,32,0)&gt;10,10,IF(VLOOKUP($C134,工时汇总!$B$2:$AH$2694,32,0)&gt;=8,5,IF(VLOOKUP($C134,工时汇总!$B$2:$AH$2694,32,0)&lt;8,0))))</f>
        <v>#N/A</v>
      </c>
      <c r="AI134" s="12" t="e">
        <f ca="1">IF(VLOOKUP($C134,工时汇总!$B$2:$AH$2694,33,0)&gt;15,15,IF(VLOOKUP($C134,工时汇总!$B$2:$AH$2694,33,0)&gt;10,10,IF(VLOOKUP($C134,工时汇总!$B$2:$AH$2694,33,0)&gt;=8,5,IF(VLOOKUP($C134,工时汇总!$B$2:$AH$2694,33,0)&lt;8,0))))</f>
        <v>#N/A</v>
      </c>
    </row>
    <row r="135" customHeight="1" spans="2:35">
      <c r="B135"/>
      <c r="C135" s="11"/>
      <c r="D135" s="43" t="e">
        <f ca="1" t="shared" si="23"/>
        <v>#N/A</v>
      </c>
      <c r="E135" s="12" t="e">
        <f ca="1">IF(VLOOKUP($C135,工时汇总!$B$2:$AH$2694,3,0)&gt;15,15,IF(VLOOKUP($C135,工时汇总!$B$2:$AH$2694,3,0)&gt;10,10,IF(VLOOKUP($C135,工时汇总!$B$2:$AH$2694,3,0)&gt;=8,5,IF(VLOOKUP($C135,工时汇总!$B$2:$AH$2694,3,0)&lt;8,0))))</f>
        <v>#N/A</v>
      </c>
      <c r="F135" s="12" t="e">
        <f ca="1">IF(VLOOKUP($C135,工时汇总!$B$2:$AH$2694,4,0)&gt;15,15,IF(VLOOKUP($C135,工时汇总!$B$2:$AH$2694,4,0)&gt;10,10,IF(VLOOKUP($C135,工时汇总!$B$2:$AH$2694,4,0)&gt;=8,5,IF(VLOOKUP($C135,工时汇总!$B$2:$AH$2694,4,0)&lt;8,0))))</f>
        <v>#N/A</v>
      </c>
      <c r="G135" s="12" t="e">
        <f ca="1">IF(VLOOKUP($C135,工时汇总!$B$2:$AH$2694,5,0)&gt;15,15,IF(VLOOKUP($C135,工时汇总!$B$2:$AH$2694,5,0)&gt;10,10,IF(VLOOKUP($C135,工时汇总!$B$2:$AH$2694,5,0)&gt;=8,5,IF(VLOOKUP($C135,工时汇总!$B$2:$AH$2694,5,0)&lt;8,0))))</f>
        <v>#N/A</v>
      </c>
      <c r="H135" s="12" t="e">
        <f ca="1">IF(VLOOKUP($C135,工时汇总!$B$2:$AH$2694,6,0)&gt;15,15,IF(VLOOKUP($C135,工时汇总!$B$2:$AH$2694,6,0)&gt;10,10,IF(VLOOKUP($C135,工时汇总!$B$2:$AH$2694,6,0)&gt;=8,5,IF(VLOOKUP($C135,工时汇总!$B$2:$AH$2694,6,0)&lt;8,0))))</f>
        <v>#N/A</v>
      </c>
      <c r="I135" s="12" t="e">
        <f ca="1">IF(VLOOKUP($C135,工时汇总!$B$2:$AH$2694,7,0)&gt;15,15,IF(VLOOKUP($C135,工时汇总!$B$2:$AH$2694,7,0)&gt;10,10,IF(VLOOKUP($C135,工时汇总!$B$2:$AH$2694,7,0)&gt;=8,5,IF(VLOOKUP($C135,工时汇总!$B$2:$AH$2694,7,0)&lt;8,0))))</f>
        <v>#N/A</v>
      </c>
      <c r="J135" s="12" t="e">
        <f ca="1">IF(VLOOKUP($C135,工时汇总!$B$2:$AH$2694,8,0)&gt;15,15,IF(VLOOKUP($C135,工时汇总!$B$2:$AH$2694,8,0)&gt;10,10,IF(VLOOKUP($C135,工时汇总!$B$2:$AH$2694,8,0)&gt;=8,5,IF(VLOOKUP($C135,工时汇总!$B$2:$AH$2694,8,0)&lt;8,0))))</f>
        <v>#N/A</v>
      </c>
      <c r="K135" s="12" t="e">
        <f ca="1">IF(VLOOKUP($C135,工时汇总!$B$2:$AH$2694,9,0)&gt;15,15,IF(VLOOKUP($C135,工时汇总!$B$2:$AH$2694,9,0)&gt;10,10,IF(VLOOKUP($C135,工时汇总!$B$2:$AH$2694,9,0)&gt;=8,5,IF(VLOOKUP($C135,工时汇总!$B$2:$AH$2694,9,0)&lt;8,0))))</f>
        <v>#N/A</v>
      </c>
      <c r="L135" s="12" t="e">
        <f ca="1">IF(VLOOKUP($C135,工时汇总!$B$2:$AH$2694,10,0)&gt;15,15,IF(VLOOKUP($C135,工时汇总!$B$2:$AH$2694,10,0)&gt;10,10,IF(VLOOKUP($C135,工时汇总!$B$2:$AH$2694,10,0)&gt;=8,5,IF(VLOOKUP($C135,工时汇总!$B$2:$AH$2694,10,0)&lt;8,0))))</f>
        <v>#N/A</v>
      </c>
      <c r="M135" s="12" t="e">
        <f ca="1">IF(VLOOKUP($C135,工时汇总!$B$2:$AH$2694,11,0)&gt;15,15,IF(VLOOKUP($C135,工时汇总!$B$2:$AH$2694,11,0)&gt;10,10,IF(VLOOKUP($C135,工时汇总!$B$2:$AH$2694,11,0)&gt;=8,5,IF(VLOOKUP($C135,工时汇总!$B$2:$AH$2694,11,0)&lt;8,0))))</f>
        <v>#N/A</v>
      </c>
      <c r="N135" s="12" t="e">
        <f ca="1">IF(VLOOKUP($C135,工时汇总!$B$2:$AH$2694,12,0)&gt;15,15,IF(VLOOKUP($C135,工时汇总!$B$2:$AH$2694,12,0)&gt;10,10,IF(VLOOKUP($C135,工时汇总!$B$2:$AH$2694,12,0)&gt;=8,5,IF(VLOOKUP($C135,工时汇总!$B$2:$AH$2694,12,0)&lt;8,0))))</f>
        <v>#N/A</v>
      </c>
      <c r="O135" s="12" t="e">
        <f ca="1">IF(VLOOKUP($C135,工时汇总!$B$2:$AH$2694,13,0)&gt;15,15,IF(VLOOKUP($C135,工时汇总!$B$2:$AH$2694,13,0)&gt;10,10,IF(VLOOKUP($C135,工时汇总!$B$2:$AH$2694,13,0)&gt;=8,5,IF(VLOOKUP($C135,工时汇总!$B$2:$AH$2694,13,0)&lt;8,0))))</f>
        <v>#N/A</v>
      </c>
      <c r="P135" s="12" t="e">
        <f ca="1">IF(VLOOKUP($C135,工时汇总!$B$2:$AH$2694,14,0)&gt;15,15,IF(VLOOKUP($C135,工时汇总!$B$2:$AH$2694,14,0)&gt;10,10,IF(VLOOKUP($C135,工时汇总!$B$2:$AH$2694,14,0)&gt;=8,5,IF(VLOOKUP($C135,工时汇总!$B$2:$AH$2694,14,0)&lt;8,0))))</f>
        <v>#N/A</v>
      </c>
      <c r="Q135" s="12" t="e">
        <f ca="1">IF(VLOOKUP($C135,工时汇总!$B$2:$AH$2694,15,0)&gt;15,15,IF(VLOOKUP($C135,工时汇总!$B$2:$AH$2694,15,0)&gt;10,10,IF(VLOOKUP($C135,工时汇总!$B$2:$AH$2694,15,0)&gt;=8,5,IF(VLOOKUP($C135,工时汇总!$B$2:$AH$2694,15,0)&lt;8,0))))</f>
        <v>#N/A</v>
      </c>
      <c r="R135" s="12" t="e">
        <f ca="1">IF(VLOOKUP($C135,工时汇总!$B$2:$AH$2694,16,0)&gt;15,15,IF(VLOOKUP($C135,工时汇总!$B$2:$AH$2694,16,0)&gt;10,10,IF(VLOOKUP($C135,工时汇总!$B$2:$AH$2694,16,0)&gt;=8,5,IF(VLOOKUP($C135,工时汇总!$B$2:$AH$2694,16,0)&lt;8,0))))</f>
        <v>#N/A</v>
      </c>
      <c r="S135" s="12" t="e">
        <f ca="1">IF(VLOOKUP($C135,工时汇总!$B$2:$AH$2694,17,0)&gt;15,15,IF(VLOOKUP($C135,工时汇总!$B$2:$AH$2694,17,0)&gt;10,10,IF(VLOOKUP($C135,工时汇总!$B$2:$AH$2694,17,0)&gt;=8,5,IF(VLOOKUP($C135,工时汇总!$B$2:$AH$2694,17,0)&lt;8,0))))</f>
        <v>#N/A</v>
      </c>
      <c r="T135" s="12" t="e">
        <f ca="1">IF(VLOOKUP($C135,工时汇总!$B$2:$AH$2694,18,0)&gt;15,15,IF(VLOOKUP($C135,工时汇总!$B$2:$AH$2694,18,0)&gt;10,10,IF(VLOOKUP($C135,工时汇总!$B$2:$AH$2694,18,0)&gt;=8,5,IF(VLOOKUP($C135,工时汇总!$B$2:$AH$2694,18,0)&lt;8,0))))</f>
        <v>#N/A</v>
      </c>
      <c r="U135" s="12" t="e">
        <f ca="1">IF(VLOOKUP($C135,工时汇总!$B$2:$AH$2694,19,0)&gt;15,15,IF(VLOOKUP($C135,工时汇总!$B$2:$AH$2694,19,0)&gt;10,10,IF(VLOOKUP($C135,工时汇总!$B$2:$AH$2694,19,0)&gt;=8,5,IF(VLOOKUP($C135,工时汇总!$B$2:$AH$2694,19,0)&lt;8,0))))</f>
        <v>#N/A</v>
      </c>
      <c r="V135" s="12" t="e">
        <f ca="1">IF(VLOOKUP($C135,工时汇总!$B$2:$AH$2694,20,0)&gt;15,15,IF(VLOOKUP($C135,工时汇总!$B$2:$AH$2694,20,0)&gt;10,10,IF(VLOOKUP($C135,工时汇总!$B$2:$AH$2694,20,0)&gt;=8,5,IF(VLOOKUP($C135,工时汇总!$B$2:$AH$2694,20,0)&lt;8,0))))</f>
        <v>#N/A</v>
      </c>
      <c r="W135" s="12" t="e">
        <f ca="1">IF(VLOOKUP($C135,工时汇总!$B$2:$AH$2694,21,0)&gt;15,15,IF(VLOOKUP($C135,工时汇总!$B$2:$AH$2694,21,0)&gt;10,10,IF(VLOOKUP($C135,工时汇总!$B$2:$AH$2694,21,0)&gt;=8,5,IF(VLOOKUP($C135,工时汇总!$B$2:$AH$2694,21,0)&lt;8,0))))</f>
        <v>#N/A</v>
      </c>
      <c r="X135" s="12" t="e">
        <f ca="1">IF(VLOOKUP($C135,工时汇总!$B$2:$AH$2694,22,0)&gt;15,15,IF(VLOOKUP($C135,工时汇总!$B$2:$AH$2694,22,0)&gt;10,10,IF(VLOOKUP($C135,工时汇总!$B$2:$AH$2694,22,0)&gt;=8,5,IF(VLOOKUP($C135,工时汇总!$B$2:$AH$2694,22,0)&lt;8,0))))</f>
        <v>#N/A</v>
      </c>
      <c r="Y135" s="12" t="e">
        <f ca="1">IF(VLOOKUP($C135,工时汇总!$B$2:$AH$2694,23,0)&gt;15,15,IF(VLOOKUP($C135,工时汇总!$B$2:$AH$2694,23,0)&gt;10,10,IF(VLOOKUP($C135,工时汇总!$B$2:$AH$2694,23,0)&gt;=8,5,IF(VLOOKUP($C135,工时汇总!$B$2:$AH$2694,23,0)&lt;8,0))))</f>
        <v>#N/A</v>
      </c>
      <c r="Z135" s="12" t="e">
        <f ca="1">IF(VLOOKUP($C135,工时汇总!$B$2:$AH$2694,24,0)&gt;15,15,IF(VLOOKUP($C135,工时汇总!$B$2:$AH$2694,24,0)&gt;10,10,IF(VLOOKUP($C135,工时汇总!$B$2:$AH$2694,24,0)&gt;=8,5,IF(VLOOKUP($C135,工时汇总!$B$2:$AH$2694,24,0)&lt;8,0))))</f>
        <v>#N/A</v>
      </c>
      <c r="AA135" s="12" t="e">
        <f ca="1">IF(VLOOKUP($C135,工时汇总!$B$2:$AH$2694,25,0)&gt;15,15,IF(VLOOKUP($C135,工时汇总!$B$2:$AH$2694,25,0)&gt;10,10,IF(VLOOKUP($C135,工时汇总!$B$2:$AH$2694,25,0)&gt;=8,5,IF(VLOOKUP($C135,工时汇总!$B$2:$AH$2694,25,0)&lt;8,0))))</f>
        <v>#N/A</v>
      </c>
      <c r="AB135" s="12" t="e">
        <f ca="1">IF(VLOOKUP($C135,工时汇总!$B$2:$AH$2694,26,0)&gt;15,15,IF(VLOOKUP($C135,工时汇总!$B$2:$AH$2694,26,0)&gt;10,10,IF(VLOOKUP($C135,工时汇总!$B$2:$AH$2694,26,0)&gt;=8,5,IF(VLOOKUP($C135,工时汇总!$B$2:$AH$2694,26,0)&lt;8,0))))</f>
        <v>#N/A</v>
      </c>
      <c r="AC135" s="12" t="e">
        <f ca="1">IF(VLOOKUP($C135,工时汇总!$B$2:$AH$2694,27,0)&gt;15,15,IF(VLOOKUP($C135,工时汇总!$B$2:$AH$2694,27,0)&gt;10,10,IF(VLOOKUP($C135,工时汇总!$B$2:$AH$2694,27,0)&gt;=8,5,IF(VLOOKUP($C135,工时汇总!$B$2:$AH$2694,27,0)&lt;8,0))))</f>
        <v>#N/A</v>
      </c>
      <c r="AD135" s="12" t="e">
        <f ca="1">IF(VLOOKUP($C135,工时汇总!$B$2:$AH$2694,28,0)&gt;15,15,IF(VLOOKUP($C135,工时汇总!$B$2:$AH$2694,28,0)&gt;10,10,IF(VLOOKUP($C135,工时汇总!$B$2:$AH$2694,28,0)&gt;=8,5,IF(VLOOKUP($C135,工时汇总!$B$2:$AH$2694,28,0)&lt;8,0))))</f>
        <v>#N/A</v>
      </c>
      <c r="AE135" s="12" t="e">
        <f ca="1">IF(VLOOKUP($C135,工时汇总!$B$2:$AH$2694,29,0)&gt;15,15,IF(VLOOKUP($C135,工时汇总!$B$2:$AH$2694,29,0)&gt;10,10,IF(VLOOKUP($C135,工时汇总!$B$2:$AH$2694,29,0)&gt;=8,5,IF(VLOOKUP($C135,工时汇总!$B$2:$AH$2694,29,0)&lt;8,0))))</f>
        <v>#N/A</v>
      </c>
      <c r="AF135" s="12" t="e">
        <f ca="1">IF(VLOOKUP($C135,工时汇总!$B$2:$AH$2694,30,0)&gt;15,15,IF(VLOOKUP($C135,工时汇总!$B$2:$AH$2694,30,0)&gt;10,10,IF(VLOOKUP($C135,工时汇总!$B$2:$AH$2694,30,0)&gt;=8,5,IF(VLOOKUP($C135,工时汇总!$B$2:$AH$2694,30,0)&lt;8,0))))</f>
        <v>#N/A</v>
      </c>
      <c r="AG135" s="12" t="e">
        <f ca="1">IF(VLOOKUP($C135,工时汇总!$B$2:$AH$2694,31,0)&gt;15,15,IF(VLOOKUP($C135,工时汇总!$B$2:$AH$2694,31,0)&gt;10,10,IF(VLOOKUP($C135,工时汇总!$B$2:$AH$2694,31,0)&gt;=8,5,IF(VLOOKUP($C135,工时汇总!$B$2:$AH$2694,31,0)&lt;8,0))))</f>
        <v>#N/A</v>
      </c>
      <c r="AH135" s="12" t="e">
        <f ca="1">IF(VLOOKUP($C135,工时汇总!$B$2:$AH$2694,32,0)&gt;15,15,IF(VLOOKUP($C135,工时汇总!$B$2:$AH$2694,32,0)&gt;10,10,IF(VLOOKUP($C135,工时汇总!$B$2:$AH$2694,32,0)&gt;=8,5,IF(VLOOKUP($C135,工时汇总!$B$2:$AH$2694,32,0)&lt;8,0))))</f>
        <v>#N/A</v>
      </c>
      <c r="AI135" s="12" t="e">
        <f ca="1">IF(VLOOKUP($C135,工时汇总!$B$2:$AH$2694,33,0)&gt;15,15,IF(VLOOKUP($C135,工时汇总!$B$2:$AH$2694,33,0)&gt;10,10,IF(VLOOKUP($C135,工时汇总!$B$2:$AH$2694,33,0)&gt;=8,5,IF(VLOOKUP($C135,工时汇总!$B$2:$AH$2694,33,0)&lt;8,0))))</f>
        <v>#N/A</v>
      </c>
    </row>
    <row r="136" customHeight="1" spans="2:35">
      <c r="B136"/>
      <c r="C136" s="11"/>
      <c r="D136" s="43" t="e">
        <f ca="1" t="shared" si="23"/>
        <v>#N/A</v>
      </c>
      <c r="E136" s="12" t="e">
        <f ca="1">IF(VLOOKUP($C136,工时汇总!$B$2:$AH$2694,3,0)&gt;15,15,IF(VLOOKUP($C136,工时汇总!$B$2:$AH$2694,3,0)&gt;10,10,IF(VLOOKUP($C136,工时汇总!$B$2:$AH$2694,3,0)&gt;=8,5,IF(VLOOKUP($C136,工时汇总!$B$2:$AH$2694,3,0)&lt;8,0))))</f>
        <v>#N/A</v>
      </c>
      <c r="F136" s="12" t="e">
        <f ca="1">IF(VLOOKUP($C136,工时汇总!$B$2:$AH$2694,4,0)&gt;15,15,IF(VLOOKUP($C136,工时汇总!$B$2:$AH$2694,4,0)&gt;10,10,IF(VLOOKUP($C136,工时汇总!$B$2:$AH$2694,4,0)&gt;=8,5,IF(VLOOKUP($C136,工时汇总!$B$2:$AH$2694,4,0)&lt;8,0))))</f>
        <v>#N/A</v>
      </c>
      <c r="G136" s="12" t="e">
        <f ca="1">IF(VLOOKUP($C136,工时汇总!$B$2:$AH$2694,5,0)&gt;15,15,IF(VLOOKUP($C136,工时汇总!$B$2:$AH$2694,5,0)&gt;10,10,IF(VLOOKUP($C136,工时汇总!$B$2:$AH$2694,5,0)&gt;=8,5,IF(VLOOKUP($C136,工时汇总!$B$2:$AH$2694,5,0)&lt;8,0))))</f>
        <v>#N/A</v>
      </c>
      <c r="H136" s="12" t="e">
        <f ca="1">IF(VLOOKUP($C136,工时汇总!$B$2:$AH$2694,6,0)&gt;15,15,IF(VLOOKUP($C136,工时汇总!$B$2:$AH$2694,6,0)&gt;10,10,IF(VLOOKUP($C136,工时汇总!$B$2:$AH$2694,6,0)&gt;=8,5,IF(VLOOKUP($C136,工时汇总!$B$2:$AH$2694,6,0)&lt;8,0))))</f>
        <v>#N/A</v>
      </c>
      <c r="I136" s="12" t="e">
        <f ca="1">IF(VLOOKUP($C136,工时汇总!$B$2:$AH$2694,7,0)&gt;15,15,IF(VLOOKUP($C136,工时汇总!$B$2:$AH$2694,7,0)&gt;10,10,IF(VLOOKUP($C136,工时汇总!$B$2:$AH$2694,7,0)&gt;=8,5,IF(VLOOKUP($C136,工时汇总!$B$2:$AH$2694,7,0)&lt;8,0))))</f>
        <v>#N/A</v>
      </c>
      <c r="J136" s="12" t="e">
        <f ca="1">IF(VLOOKUP($C136,工时汇总!$B$2:$AH$2694,8,0)&gt;15,15,IF(VLOOKUP($C136,工时汇总!$B$2:$AH$2694,8,0)&gt;10,10,IF(VLOOKUP($C136,工时汇总!$B$2:$AH$2694,8,0)&gt;=8,5,IF(VLOOKUP($C136,工时汇总!$B$2:$AH$2694,8,0)&lt;8,0))))</f>
        <v>#N/A</v>
      </c>
      <c r="K136" s="12" t="e">
        <f ca="1">IF(VLOOKUP($C136,工时汇总!$B$2:$AH$2694,9,0)&gt;15,15,IF(VLOOKUP($C136,工时汇总!$B$2:$AH$2694,9,0)&gt;10,10,IF(VLOOKUP($C136,工时汇总!$B$2:$AH$2694,9,0)&gt;=8,5,IF(VLOOKUP($C136,工时汇总!$B$2:$AH$2694,9,0)&lt;8,0))))</f>
        <v>#N/A</v>
      </c>
      <c r="L136" s="12" t="e">
        <f ca="1">IF(VLOOKUP($C136,工时汇总!$B$2:$AH$2694,10,0)&gt;15,15,IF(VLOOKUP($C136,工时汇总!$B$2:$AH$2694,10,0)&gt;10,10,IF(VLOOKUP($C136,工时汇总!$B$2:$AH$2694,10,0)&gt;=8,5,IF(VLOOKUP($C136,工时汇总!$B$2:$AH$2694,10,0)&lt;8,0))))</f>
        <v>#N/A</v>
      </c>
      <c r="M136" s="12" t="e">
        <f ca="1">IF(VLOOKUP($C136,工时汇总!$B$2:$AH$2694,11,0)&gt;15,15,IF(VLOOKUP($C136,工时汇总!$B$2:$AH$2694,11,0)&gt;10,10,IF(VLOOKUP($C136,工时汇总!$B$2:$AH$2694,11,0)&gt;=8,5,IF(VLOOKUP($C136,工时汇总!$B$2:$AH$2694,11,0)&lt;8,0))))</f>
        <v>#N/A</v>
      </c>
      <c r="N136" s="12" t="e">
        <f ca="1">IF(VLOOKUP($C136,工时汇总!$B$2:$AH$2694,12,0)&gt;15,15,IF(VLOOKUP($C136,工时汇总!$B$2:$AH$2694,12,0)&gt;10,10,IF(VLOOKUP($C136,工时汇总!$B$2:$AH$2694,12,0)&gt;=8,5,IF(VLOOKUP($C136,工时汇总!$B$2:$AH$2694,12,0)&lt;8,0))))</f>
        <v>#N/A</v>
      </c>
      <c r="O136" s="12" t="e">
        <f ca="1">IF(VLOOKUP($C136,工时汇总!$B$2:$AH$2694,13,0)&gt;15,15,IF(VLOOKUP($C136,工时汇总!$B$2:$AH$2694,13,0)&gt;10,10,IF(VLOOKUP($C136,工时汇总!$B$2:$AH$2694,13,0)&gt;=8,5,IF(VLOOKUP($C136,工时汇总!$B$2:$AH$2694,13,0)&lt;8,0))))</f>
        <v>#N/A</v>
      </c>
      <c r="P136" s="12" t="e">
        <f ca="1">IF(VLOOKUP($C136,工时汇总!$B$2:$AH$2694,14,0)&gt;15,15,IF(VLOOKUP($C136,工时汇总!$B$2:$AH$2694,14,0)&gt;10,10,IF(VLOOKUP($C136,工时汇总!$B$2:$AH$2694,14,0)&gt;=8,5,IF(VLOOKUP($C136,工时汇总!$B$2:$AH$2694,14,0)&lt;8,0))))</f>
        <v>#N/A</v>
      </c>
      <c r="Q136" s="12" t="e">
        <f ca="1">IF(VLOOKUP($C136,工时汇总!$B$2:$AH$2694,15,0)&gt;15,15,IF(VLOOKUP($C136,工时汇总!$B$2:$AH$2694,15,0)&gt;10,10,IF(VLOOKUP($C136,工时汇总!$B$2:$AH$2694,15,0)&gt;=8,5,IF(VLOOKUP($C136,工时汇总!$B$2:$AH$2694,15,0)&lt;8,0))))</f>
        <v>#N/A</v>
      </c>
      <c r="R136" s="12" t="e">
        <f ca="1">IF(VLOOKUP($C136,工时汇总!$B$2:$AH$2694,16,0)&gt;15,15,IF(VLOOKUP($C136,工时汇总!$B$2:$AH$2694,16,0)&gt;10,10,IF(VLOOKUP($C136,工时汇总!$B$2:$AH$2694,16,0)&gt;=8,5,IF(VLOOKUP($C136,工时汇总!$B$2:$AH$2694,16,0)&lt;8,0))))</f>
        <v>#N/A</v>
      </c>
      <c r="S136" s="12" t="e">
        <f ca="1">IF(VLOOKUP($C136,工时汇总!$B$2:$AH$2694,17,0)&gt;15,15,IF(VLOOKUP($C136,工时汇总!$B$2:$AH$2694,17,0)&gt;10,10,IF(VLOOKUP($C136,工时汇总!$B$2:$AH$2694,17,0)&gt;=8,5,IF(VLOOKUP($C136,工时汇总!$B$2:$AH$2694,17,0)&lt;8,0))))</f>
        <v>#N/A</v>
      </c>
      <c r="T136" s="12" t="e">
        <f ca="1">IF(VLOOKUP($C136,工时汇总!$B$2:$AH$2694,18,0)&gt;15,15,IF(VLOOKUP($C136,工时汇总!$B$2:$AH$2694,18,0)&gt;10,10,IF(VLOOKUP($C136,工时汇总!$B$2:$AH$2694,18,0)&gt;=8,5,IF(VLOOKUP($C136,工时汇总!$B$2:$AH$2694,18,0)&lt;8,0))))</f>
        <v>#N/A</v>
      </c>
      <c r="U136" s="12" t="e">
        <f ca="1">IF(VLOOKUP($C136,工时汇总!$B$2:$AH$2694,19,0)&gt;15,15,IF(VLOOKUP($C136,工时汇总!$B$2:$AH$2694,19,0)&gt;10,10,IF(VLOOKUP($C136,工时汇总!$B$2:$AH$2694,19,0)&gt;=8,5,IF(VLOOKUP($C136,工时汇总!$B$2:$AH$2694,19,0)&lt;8,0))))</f>
        <v>#N/A</v>
      </c>
      <c r="V136" s="12" t="e">
        <f ca="1">IF(VLOOKUP($C136,工时汇总!$B$2:$AH$2694,20,0)&gt;15,15,IF(VLOOKUP($C136,工时汇总!$B$2:$AH$2694,20,0)&gt;10,10,IF(VLOOKUP($C136,工时汇总!$B$2:$AH$2694,20,0)&gt;=8,5,IF(VLOOKUP($C136,工时汇总!$B$2:$AH$2694,20,0)&lt;8,0))))</f>
        <v>#N/A</v>
      </c>
      <c r="W136" s="12" t="e">
        <f ca="1">IF(VLOOKUP($C136,工时汇总!$B$2:$AH$2694,21,0)&gt;15,15,IF(VLOOKUP($C136,工时汇总!$B$2:$AH$2694,21,0)&gt;10,10,IF(VLOOKUP($C136,工时汇总!$B$2:$AH$2694,21,0)&gt;=8,5,IF(VLOOKUP($C136,工时汇总!$B$2:$AH$2694,21,0)&lt;8,0))))</f>
        <v>#N/A</v>
      </c>
      <c r="X136" s="12" t="e">
        <f ca="1">IF(VLOOKUP($C136,工时汇总!$B$2:$AH$2694,22,0)&gt;15,15,IF(VLOOKUP($C136,工时汇总!$B$2:$AH$2694,22,0)&gt;10,10,IF(VLOOKUP($C136,工时汇总!$B$2:$AH$2694,22,0)&gt;=8,5,IF(VLOOKUP($C136,工时汇总!$B$2:$AH$2694,22,0)&lt;8,0))))</f>
        <v>#N/A</v>
      </c>
      <c r="Y136" s="12" t="e">
        <f ca="1">IF(VLOOKUP($C136,工时汇总!$B$2:$AH$2694,23,0)&gt;15,15,IF(VLOOKUP($C136,工时汇总!$B$2:$AH$2694,23,0)&gt;10,10,IF(VLOOKUP($C136,工时汇总!$B$2:$AH$2694,23,0)&gt;=8,5,IF(VLOOKUP($C136,工时汇总!$B$2:$AH$2694,23,0)&lt;8,0))))</f>
        <v>#N/A</v>
      </c>
      <c r="Z136" s="12" t="e">
        <f ca="1">IF(VLOOKUP($C136,工时汇总!$B$2:$AH$2694,24,0)&gt;15,15,IF(VLOOKUP($C136,工时汇总!$B$2:$AH$2694,24,0)&gt;10,10,IF(VLOOKUP($C136,工时汇总!$B$2:$AH$2694,24,0)&gt;=8,5,IF(VLOOKUP($C136,工时汇总!$B$2:$AH$2694,24,0)&lt;8,0))))</f>
        <v>#N/A</v>
      </c>
      <c r="AA136" s="12" t="e">
        <f ca="1">IF(VLOOKUP($C136,工时汇总!$B$2:$AH$2694,25,0)&gt;15,15,IF(VLOOKUP($C136,工时汇总!$B$2:$AH$2694,25,0)&gt;10,10,IF(VLOOKUP($C136,工时汇总!$B$2:$AH$2694,25,0)&gt;=8,5,IF(VLOOKUP($C136,工时汇总!$B$2:$AH$2694,25,0)&lt;8,0))))</f>
        <v>#N/A</v>
      </c>
      <c r="AB136" s="12" t="e">
        <f ca="1">IF(VLOOKUP($C136,工时汇总!$B$2:$AH$2694,26,0)&gt;15,15,IF(VLOOKUP($C136,工时汇总!$B$2:$AH$2694,26,0)&gt;10,10,IF(VLOOKUP($C136,工时汇总!$B$2:$AH$2694,26,0)&gt;=8,5,IF(VLOOKUP($C136,工时汇总!$B$2:$AH$2694,26,0)&lt;8,0))))</f>
        <v>#N/A</v>
      </c>
      <c r="AC136" s="12" t="e">
        <f ca="1">IF(VLOOKUP($C136,工时汇总!$B$2:$AH$2694,27,0)&gt;15,15,IF(VLOOKUP($C136,工时汇总!$B$2:$AH$2694,27,0)&gt;10,10,IF(VLOOKUP($C136,工时汇总!$B$2:$AH$2694,27,0)&gt;=8,5,IF(VLOOKUP($C136,工时汇总!$B$2:$AH$2694,27,0)&lt;8,0))))</f>
        <v>#N/A</v>
      </c>
      <c r="AD136" s="12" t="e">
        <f ca="1">IF(VLOOKUP($C136,工时汇总!$B$2:$AH$2694,28,0)&gt;15,15,IF(VLOOKUP($C136,工时汇总!$B$2:$AH$2694,28,0)&gt;10,10,IF(VLOOKUP($C136,工时汇总!$B$2:$AH$2694,28,0)&gt;=8,5,IF(VLOOKUP($C136,工时汇总!$B$2:$AH$2694,28,0)&lt;8,0))))</f>
        <v>#N/A</v>
      </c>
      <c r="AE136" s="12" t="e">
        <f ca="1">IF(VLOOKUP($C136,工时汇总!$B$2:$AH$2694,29,0)&gt;15,15,IF(VLOOKUP($C136,工时汇总!$B$2:$AH$2694,29,0)&gt;10,10,IF(VLOOKUP($C136,工时汇总!$B$2:$AH$2694,29,0)&gt;=8,5,IF(VLOOKUP($C136,工时汇总!$B$2:$AH$2694,29,0)&lt;8,0))))</f>
        <v>#N/A</v>
      </c>
      <c r="AF136" s="12" t="e">
        <f ca="1">IF(VLOOKUP($C136,工时汇总!$B$2:$AH$2694,30,0)&gt;15,15,IF(VLOOKUP($C136,工时汇总!$B$2:$AH$2694,30,0)&gt;10,10,IF(VLOOKUP($C136,工时汇总!$B$2:$AH$2694,30,0)&gt;=8,5,IF(VLOOKUP($C136,工时汇总!$B$2:$AH$2694,30,0)&lt;8,0))))</f>
        <v>#N/A</v>
      </c>
      <c r="AG136" s="12" t="e">
        <f ca="1">IF(VLOOKUP($C136,工时汇总!$B$2:$AH$2694,31,0)&gt;15,15,IF(VLOOKUP($C136,工时汇总!$B$2:$AH$2694,31,0)&gt;10,10,IF(VLOOKUP($C136,工时汇总!$B$2:$AH$2694,31,0)&gt;=8,5,IF(VLOOKUP($C136,工时汇总!$B$2:$AH$2694,31,0)&lt;8,0))))</f>
        <v>#N/A</v>
      </c>
      <c r="AH136" s="12" t="e">
        <f ca="1">IF(VLOOKUP($C136,工时汇总!$B$2:$AH$2694,32,0)&gt;15,15,IF(VLOOKUP($C136,工时汇总!$B$2:$AH$2694,32,0)&gt;10,10,IF(VLOOKUP($C136,工时汇总!$B$2:$AH$2694,32,0)&gt;=8,5,IF(VLOOKUP($C136,工时汇总!$B$2:$AH$2694,32,0)&lt;8,0))))</f>
        <v>#N/A</v>
      </c>
      <c r="AI136" s="12" t="e">
        <f ca="1">IF(VLOOKUP($C136,工时汇总!$B$2:$AH$2694,33,0)&gt;15,15,IF(VLOOKUP($C136,工时汇总!$B$2:$AH$2694,33,0)&gt;10,10,IF(VLOOKUP($C136,工时汇总!$B$2:$AH$2694,33,0)&gt;=8,5,IF(VLOOKUP($C136,工时汇总!$B$2:$AH$2694,33,0)&lt;8,0))))</f>
        <v>#N/A</v>
      </c>
    </row>
    <row r="137" customHeight="1" spans="2:35">
      <c r="B137"/>
      <c r="C137" s="11"/>
      <c r="D137" s="43" t="e">
        <f ca="1" t="shared" si="23"/>
        <v>#N/A</v>
      </c>
      <c r="E137" s="12" t="e">
        <f ca="1">IF(VLOOKUP($C137,工时汇总!$B$2:$AH$2694,3,0)&gt;15,15,IF(VLOOKUP($C137,工时汇总!$B$2:$AH$2694,3,0)&gt;10,10,IF(VLOOKUP($C137,工时汇总!$B$2:$AH$2694,3,0)&gt;=8,5,IF(VLOOKUP($C137,工时汇总!$B$2:$AH$2694,3,0)&lt;8,0))))</f>
        <v>#N/A</v>
      </c>
      <c r="F137" s="12" t="e">
        <f ca="1">IF(VLOOKUP($C137,工时汇总!$B$2:$AH$2694,4,0)&gt;15,15,IF(VLOOKUP($C137,工时汇总!$B$2:$AH$2694,4,0)&gt;10,10,IF(VLOOKUP($C137,工时汇总!$B$2:$AH$2694,4,0)&gt;=8,5,IF(VLOOKUP($C137,工时汇总!$B$2:$AH$2694,4,0)&lt;8,0))))</f>
        <v>#N/A</v>
      </c>
      <c r="G137" s="12" t="e">
        <f ca="1">IF(VLOOKUP($C137,工时汇总!$B$2:$AH$2694,5,0)&gt;15,15,IF(VLOOKUP($C137,工时汇总!$B$2:$AH$2694,5,0)&gt;10,10,IF(VLOOKUP($C137,工时汇总!$B$2:$AH$2694,5,0)&gt;=8,5,IF(VLOOKUP($C137,工时汇总!$B$2:$AH$2694,5,0)&lt;8,0))))</f>
        <v>#N/A</v>
      </c>
      <c r="H137" s="12" t="e">
        <f ca="1">IF(VLOOKUP($C137,工时汇总!$B$2:$AH$2694,6,0)&gt;15,15,IF(VLOOKUP($C137,工时汇总!$B$2:$AH$2694,6,0)&gt;10,10,IF(VLOOKUP($C137,工时汇总!$B$2:$AH$2694,6,0)&gt;=8,5,IF(VLOOKUP($C137,工时汇总!$B$2:$AH$2694,6,0)&lt;8,0))))</f>
        <v>#N/A</v>
      </c>
      <c r="I137" s="12" t="e">
        <f ca="1">IF(VLOOKUP($C137,工时汇总!$B$2:$AH$2694,7,0)&gt;15,15,IF(VLOOKUP($C137,工时汇总!$B$2:$AH$2694,7,0)&gt;10,10,IF(VLOOKUP($C137,工时汇总!$B$2:$AH$2694,7,0)&gt;=8,5,IF(VLOOKUP($C137,工时汇总!$B$2:$AH$2694,7,0)&lt;8,0))))</f>
        <v>#N/A</v>
      </c>
      <c r="J137" s="12" t="e">
        <f ca="1">IF(VLOOKUP($C137,工时汇总!$B$2:$AH$2694,8,0)&gt;15,15,IF(VLOOKUP($C137,工时汇总!$B$2:$AH$2694,8,0)&gt;10,10,IF(VLOOKUP($C137,工时汇总!$B$2:$AH$2694,8,0)&gt;=8,5,IF(VLOOKUP($C137,工时汇总!$B$2:$AH$2694,8,0)&lt;8,0))))</f>
        <v>#N/A</v>
      </c>
      <c r="K137" s="12" t="e">
        <f ca="1">IF(VLOOKUP($C137,工时汇总!$B$2:$AH$2694,9,0)&gt;15,15,IF(VLOOKUP($C137,工时汇总!$B$2:$AH$2694,9,0)&gt;10,10,IF(VLOOKUP($C137,工时汇总!$B$2:$AH$2694,9,0)&gt;=8,5,IF(VLOOKUP($C137,工时汇总!$B$2:$AH$2694,9,0)&lt;8,0))))</f>
        <v>#N/A</v>
      </c>
      <c r="L137" s="12" t="e">
        <f ca="1">IF(VLOOKUP($C137,工时汇总!$B$2:$AH$2694,10,0)&gt;15,15,IF(VLOOKUP($C137,工时汇总!$B$2:$AH$2694,10,0)&gt;10,10,IF(VLOOKUP($C137,工时汇总!$B$2:$AH$2694,10,0)&gt;=8,5,IF(VLOOKUP($C137,工时汇总!$B$2:$AH$2694,10,0)&lt;8,0))))</f>
        <v>#N/A</v>
      </c>
      <c r="M137" s="12" t="e">
        <f ca="1">IF(VLOOKUP($C137,工时汇总!$B$2:$AH$2694,11,0)&gt;15,15,IF(VLOOKUP($C137,工时汇总!$B$2:$AH$2694,11,0)&gt;10,10,IF(VLOOKUP($C137,工时汇总!$B$2:$AH$2694,11,0)&gt;=8,5,IF(VLOOKUP($C137,工时汇总!$B$2:$AH$2694,11,0)&lt;8,0))))</f>
        <v>#N/A</v>
      </c>
      <c r="N137" s="12" t="e">
        <f ca="1">IF(VLOOKUP($C137,工时汇总!$B$2:$AH$2694,12,0)&gt;15,15,IF(VLOOKUP($C137,工时汇总!$B$2:$AH$2694,12,0)&gt;10,10,IF(VLOOKUP($C137,工时汇总!$B$2:$AH$2694,12,0)&gt;=8,5,IF(VLOOKUP($C137,工时汇总!$B$2:$AH$2694,12,0)&lt;8,0))))</f>
        <v>#N/A</v>
      </c>
      <c r="O137" s="12" t="e">
        <f ca="1">IF(VLOOKUP($C137,工时汇总!$B$2:$AH$2694,13,0)&gt;15,15,IF(VLOOKUP($C137,工时汇总!$B$2:$AH$2694,13,0)&gt;10,10,IF(VLOOKUP($C137,工时汇总!$B$2:$AH$2694,13,0)&gt;=8,5,IF(VLOOKUP($C137,工时汇总!$B$2:$AH$2694,13,0)&lt;8,0))))</f>
        <v>#N/A</v>
      </c>
      <c r="P137" s="12" t="e">
        <f ca="1">IF(VLOOKUP($C137,工时汇总!$B$2:$AH$2694,14,0)&gt;15,15,IF(VLOOKUP($C137,工时汇总!$B$2:$AH$2694,14,0)&gt;10,10,IF(VLOOKUP($C137,工时汇总!$B$2:$AH$2694,14,0)&gt;=8,5,IF(VLOOKUP($C137,工时汇总!$B$2:$AH$2694,14,0)&lt;8,0))))</f>
        <v>#N/A</v>
      </c>
      <c r="Q137" s="12" t="e">
        <f ca="1">IF(VLOOKUP($C137,工时汇总!$B$2:$AH$2694,15,0)&gt;15,15,IF(VLOOKUP($C137,工时汇总!$B$2:$AH$2694,15,0)&gt;10,10,IF(VLOOKUP($C137,工时汇总!$B$2:$AH$2694,15,0)&gt;=8,5,IF(VLOOKUP($C137,工时汇总!$B$2:$AH$2694,15,0)&lt;8,0))))</f>
        <v>#N/A</v>
      </c>
      <c r="R137" s="12" t="e">
        <f ca="1">IF(VLOOKUP($C137,工时汇总!$B$2:$AH$2694,16,0)&gt;15,15,IF(VLOOKUP($C137,工时汇总!$B$2:$AH$2694,16,0)&gt;10,10,IF(VLOOKUP($C137,工时汇总!$B$2:$AH$2694,16,0)&gt;=8,5,IF(VLOOKUP($C137,工时汇总!$B$2:$AH$2694,16,0)&lt;8,0))))</f>
        <v>#N/A</v>
      </c>
      <c r="S137" s="12" t="e">
        <f ca="1">IF(VLOOKUP($C137,工时汇总!$B$2:$AH$2694,17,0)&gt;15,15,IF(VLOOKUP($C137,工时汇总!$B$2:$AH$2694,17,0)&gt;10,10,IF(VLOOKUP($C137,工时汇总!$B$2:$AH$2694,17,0)&gt;=8,5,IF(VLOOKUP($C137,工时汇总!$B$2:$AH$2694,17,0)&lt;8,0))))</f>
        <v>#N/A</v>
      </c>
      <c r="T137" s="12" t="e">
        <f ca="1">IF(VLOOKUP($C137,工时汇总!$B$2:$AH$2694,18,0)&gt;15,15,IF(VLOOKUP($C137,工时汇总!$B$2:$AH$2694,18,0)&gt;10,10,IF(VLOOKUP($C137,工时汇总!$B$2:$AH$2694,18,0)&gt;=8,5,IF(VLOOKUP($C137,工时汇总!$B$2:$AH$2694,18,0)&lt;8,0))))</f>
        <v>#N/A</v>
      </c>
      <c r="U137" s="12" t="e">
        <f ca="1">IF(VLOOKUP($C137,工时汇总!$B$2:$AH$2694,19,0)&gt;15,15,IF(VLOOKUP($C137,工时汇总!$B$2:$AH$2694,19,0)&gt;10,10,IF(VLOOKUP($C137,工时汇总!$B$2:$AH$2694,19,0)&gt;=8,5,IF(VLOOKUP($C137,工时汇总!$B$2:$AH$2694,19,0)&lt;8,0))))</f>
        <v>#N/A</v>
      </c>
      <c r="V137" s="12" t="e">
        <f ca="1">IF(VLOOKUP($C137,工时汇总!$B$2:$AH$2694,20,0)&gt;15,15,IF(VLOOKUP($C137,工时汇总!$B$2:$AH$2694,20,0)&gt;10,10,IF(VLOOKUP($C137,工时汇总!$B$2:$AH$2694,20,0)&gt;=8,5,IF(VLOOKUP($C137,工时汇总!$B$2:$AH$2694,20,0)&lt;8,0))))</f>
        <v>#N/A</v>
      </c>
      <c r="W137" s="12" t="e">
        <f ca="1">IF(VLOOKUP($C137,工时汇总!$B$2:$AH$2694,21,0)&gt;15,15,IF(VLOOKUP($C137,工时汇总!$B$2:$AH$2694,21,0)&gt;10,10,IF(VLOOKUP($C137,工时汇总!$B$2:$AH$2694,21,0)&gt;=8,5,IF(VLOOKUP($C137,工时汇总!$B$2:$AH$2694,21,0)&lt;8,0))))</f>
        <v>#N/A</v>
      </c>
      <c r="X137" s="12" t="e">
        <f ca="1">IF(VLOOKUP($C137,工时汇总!$B$2:$AH$2694,22,0)&gt;15,15,IF(VLOOKUP($C137,工时汇总!$B$2:$AH$2694,22,0)&gt;10,10,IF(VLOOKUP($C137,工时汇总!$B$2:$AH$2694,22,0)&gt;=8,5,IF(VLOOKUP($C137,工时汇总!$B$2:$AH$2694,22,0)&lt;8,0))))</f>
        <v>#N/A</v>
      </c>
      <c r="Y137" s="12" t="e">
        <f ca="1">IF(VLOOKUP($C137,工时汇总!$B$2:$AH$2694,23,0)&gt;15,15,IF(VLOOKUP($C137,工时汇总!$B$2:$AH$2694,23,0)&gt;10,10,IF(VLOOKUP($C137,工时汇总!$B$2:$AH$2694,23,0)&gt;=8,5,IF(VLOOKUP($C137,工时汇总!$B$2:$AH$2694,23,0)&lt;8,0))))</f>
        <v>#N/A</v>
      </c>
      <c r="Z137" s="12" t="e">
        <f ca="1">IF(VLOOKUP($C137,工时汇总!$B$2:$AH$2694,24,0)&gt;15,15,IF(VLOOKUP($C137,工时汇总!$B$2:$AH$2694,24,0)&gt;10,10,IF(VLOOKUP($C137,工时汇总!$B$2:$AH$2694,24,0)&gt;=8,5,IF(VLOOKUP($C137,工时汇总!$B$2:$AH$2694,24,0)&lt;8,0))))</f>
        <v>#N/A</v>
      </c>
      <c r="AA137" s="12" t="e">
        <f ca="1">IF(VLOOKUP($C137,工时汇总!$B$2:$AH$2694,25,0)&gt;15,15,IF(VLOOKUP($C137,工时汇总!$B$2:$AH$2694,25,0)&gt;10,10,IF(VLOOKUP($C137,工时汇总!$B$2:$AH$2694,25,0)&gt;=8,5,IF(VLOOKUP($C137,工时汇总!$B$2:$AH$2694,25,0)&lt;8,0))))</f>
        <v>#N/A</v>
      </c>
      <c r="AB137" s="12" t="e">
        <f ca="1">IF(VLOOKUP($C137,工时汇总!$B$2:$AH$2694,26,0)&gt;15,15,IF(VLOOKUP($C137,工时汇总!$B$2:$AH$2694,26,0)&gt;10,10,IF(VLOOKUP($C137,工时汇总!$B$2:$AH$2694,26,0)&gt;=8,5,IF(VLOOKUP($C137,工时汇总!$B$2:$AH$2694,26,0)&lt;8,0))))</f>
        <v>#N/A</v>
      </c>
      <c r="AC137" s="12" t="e">
        <f ca="1">IF(VLOOKUP($C137,工时汇总!$B$2:$AH$2694,27,0)&gt;15,15,IF(VLOOKUP($C137,工时汇总!$B$2:$AH$2694,27,0)&gt;10,10,IF(VLOOKUP($C137,工时汇总!$B$2:$AH$2694,27,0)&gt;=8,5,IF(VLOOKUP($C137,工时汇总!$B$2:$AH$2694,27,0)&lt;8,0))))</f>
        <v>#N/A</v>
      </c>
      <c r="AD137" s="12" t="e">
        <f ca="1">IF(VLOOKUP($C137,工时汇总!$B$2:$AH$2694,28,0)&gt;15,15,IF(VLOOKUP($C137,工时汇总!$B$2:$AH$2694,28,0)&gt;10,10,IF(VLOOKUP($C137,工时汇总!$B$2:$AH$2694,28,0)&gt;=8,5,IF(VLOOKUP($C137,工时汇总!$B$2:$AH$2694,28,0)&lt;8,0))))</f>
        <v>#N/A</v>
      </c>
      <c r="AE137" s="12" t="e">
        <f ca="1">IF(VLOOKUP($C137,工时汇总!$B$2:$AH$2694,29,0)&gt;15,15,IF(VLOOKUP($C137,工时汇总!$B$2:$AH$2694,29,0)&gt;10,10,IF(VLOOKUP($C137,工时汇总!$B$2:$AH$2694,29,0)&gt;=8,5,IF(VLOOKUP($C137,工时汇总!$B$2:$AH$2694,29,0)&lt;8,0))))</f>
        <v>#N/A</v>
      </c>
      <c r="AF137" s="12" t="e">
        <f ca="1">IF(VLOOKUP($C137,工时汇总!$B$2:$AH$2694,30,0)&gt;15,15,IF(VLOOKUP($C137,工时汇总!$B$2:$AH$2694,30,0)&gt;10,10,IF(VLOOKUP($C137,工时汇总!$B$2:$AH$2694,30,0)&gt;=8,5,IF(VLOOKUP($C137,工时汇总!$B$2:$AH$2694,30,0)&lt;8,0))))</f>
        <v>#N/A</v>
      </c>
      <c r="AG137" s="12" t="e">
        <f ca="1">IF(VLOOKUP($C137,工时汇总!$B$2:$AH$2694,31,0)&gt;15,15,IF(VLOOKUP($C137,工时汇总!$B$2:$AH$2694,31,0)&gt;10,10,IF(VLOOKUP($C137,工时汇总!$B$2:$AH$2694,31,0)&gt;=8,5,IF(VLOOKUP($C137,工时汇总!$B$2:$AH$2694,31,0)&lt;8,0))))</f>
        <v>#N/A</v>
      </c>
      <c r="AH137" s="12" t="e">
        <f ca="1">IF(VLOOKUP($C137,工时汇总!$B$2:$AH$2694,32,0)&gt;15,15,IF(VLOOKUP($C137,工时汇总!$B$2:$AH$2694,32,0)&gt;10,10,IF(VLOOKUP($C137,工时汇总!$B$2:$AH$2694,32,0)&gt;=8,5,IF(VLOOKUP($C137,工时汇总!$B$2:$AH$2694,32,0)&lt;8,0))))</f>
        <v>#N/A</v>
      </c>
      <c r="AI137" s="12" t="e">
        <f ca="1">IF(VLOOKUP($C137,工时汇总!$B$2:$AH$2694,33,0)&gt;15,15,IF(VLOOKUP($C137,工时汇总!$B$2:$AH$2694,33,0)&gt;10,10,IF(VLOOKUP($C137,工时汇总!$B$2:$AH$2694,33,0)&gt;=8,5,IF(VLOOKUP($C137,工时汇总!$B$2:$AH$2694,33,0)&lt;8,0))))</f>
        <v>#N/A</v>
      </c>
    </row>
    <row r="138" customHeight="1" spans="2:35">
      <c r="B138"/>
      <c r="C138" s="11"/>
      <c r="D138" s="43" t="e">
        <f ca="1" t="shared" si="23"/>
        <v>#N/A</v>
      </c>
      <c r="E138" s="12" t="e">
        <f ca="1">IF(VLOOKUP($C138,工时汇总!$B$2:$AH$2694,3,0)&gt;15,15,IF(VLOOKUP($C138,工时汇总!$B$2:$AH$2694,3,0)&gt;10,10,IF(VLOOKUP($C138,工时汇总!$B$2:$AH$2694,3,0)&gt;=8,5,IF(VLOOKUP($C138,工时汇总!$B$2:$AH$2694,3,0)&lt;8,0))))</f>
        <v>#N/A</v>
      </c>
      <c r="F138" s="12" t="e">
        <f ca="1">IF(VLOOKUP($C138,工时汇总!$B$2:$AH$2694,4,0)&gt;15,15,IF(VLOOKUP($C138,工时汇总!$B$2:$AH$2694,4,0)&gt;10,10,IF(VLOOKUP($C138,工时汇总!$B$2:$AH$2694,4,0)&gt;=8,5,IF(VLOOKUP($C138,工时汇总!$B$2:$AH$2694,4,0)&lt;8,0))))</f>
        <v>#N/A</v>
      </c>
      <c r="G138" s="12" t="e">
        <f ca="1">IF(VLOOKUP($C138,工时汇总!$B$2:$AH$2694,5,0)&gt;15,15,IF(VLOOKUP($C138,工时汇总!$B$2:$AH$2694,5,0)&gt;10,10,IF(VLOOKUP($C138,工时汇总!$B$2:$AH$2694,5,0)&gt;=8,5,IF(VLOOKUP($C138,工时汇总!$B$2:$AH$2694,5,0)&lt;8,0))))</f>
        <v>#N/A</v>
      </c>
      <c r="H138" s="12" t="e">
        <f ca="1">IF(VLOOKUP($C138,工时汇总!$B$2:$AH$2694,6,0)&gt;15,15,IF(VLOOKUP($C138,工时汇总!$B$2:$AH$2694,6,0)&gt;10,10,IF(VLOOKUP($C138,工时汇总!$B$2:$AH$2694,6,0)&gt;=8,5,IF(VLOOKUP($C138,工时汇总!$B$2:$AH$2694,6,0)&lt;8,0))))</f>
        <v>#N/A</v>
      </c>
      <c r="I138" s="12" t="e">
        <f ca="1">IF(VLOOKUP($C138,工时汇总!$B$2:$AH$2694,7,0)&gt;15,15,IF(VLOOKUP($C138,工时汇总!$B$2:$AH$2694,7,0)&gt;10,10,IF(VLOOKUP($C138,工时汇总!$B$2:$AH$2694,7,0)&gt;=8,5,IF(VLOOKUP($C138,工时汇总!$B$2:$AH$2694,7,0)&lt;8,0))))</f>
        <v>#N/A</v>
      </c>
      <c r="J138" s="12" t="e">
        <f ca="1">IF(VLOOKUP($C138,工时汇总!$B$2:$AH$2694,8,0)&gt;15,15,IF(VLOOKUP($C138,工时汇总!$B$2:$AH$2694,8,0)&gt;10,10,IF(VLOOKUP($C138,工时汇总!$B$2:$AH$2694,8,0)&gt;=8,5,IF(VLOOKUP($C138,工时汇总!$B$2:$AH$2694,8,0)&lt;8,0))))</f>
        <v>#N/A</v>
      </c>
      <c r="K138" s="12" t="e">
        <f ca="1">IF(VLOOKUP($C138,工时汇总!$B$2:$AH$2694,9,0)&gt;15,15,IF(VLOOKUP($C138,工时汇总!$B$2:$AH$2694,9,0)&gt;10,10,IF(VLOOKUP($C138,工时汇总!$B$2:$AH$2694,9,0)&gt;=8,5,IF(VLOOKUP($C138,工时汇总!$B$2:$AH$2694,9,0)&lt;8,0))))</f>
        <v>#N/A</v>
      </c>
      <c r="L138" s="12" t="e">
        <f ca="1">IF(VLOOKUP($C138,工时汇总!$B$2:$AH$2694,10,0)&gt;15,15,IF(VLOOKUP($C138,工时汇总!$B$2:$AH$2694,10,0)&gt;10,10,IF(VLOOKUP($C138,工时汇总!$B$2:$AH$2694,10,0)&gt;=8,5,IF(VLOOKUP($C138,工时汇总!$B$2:$AH$2694,10,0)&lt;8,0))))</f>
        <v>#N/A</v>
      </c>
      <c r="M138" s="12" t="e">
        <f ca="1">IF(VLOOKUP($C138,工时汇总!$B$2:$AH$2694,11,0)&gt;15,15,IF(VLOOKUP($C138,工时汇总!$B$2:$AH$2694,11,0)&gt;10,10,IF(VLOOKUP($C138,工时汇总!$B$2:$AH$2694,11,0)&gt;=8,5,IF(VLOOKUP($C138,工时汇总!$B$2:$AH$2694,11,0)&lt;8,0))))</f>
        <v>#N/A</v>
      </c>
      <c r="N138" s="12" t="e">
        <f ca="1">IF(VLOOKUP($C138,工时汇总!$B$2:$AH$2694,12,0)&gt;15,15,IF(VLOOKUP($C138,工时汇总!$B$2:$AH$2694,12,0)&gt;10,10,IF(VLOOKUP($C138,工时汇总!$B$2:$AH$2694,12,0)&gt;=8,5,IF(VLOOKUP($C138,工时汇总!$B$2:$AH$2694,12,0)&lt;8,0))))</f>
        <v>#N/A</v>
      </c>
      <c r="O138" s="12" t="e">
        <f ca="1">IF(VLOOKUP($C138,工时汇总!$B$2:$AH$2694,13,0)&gt;15,15,IF(VLOOKUP($C138,工时汇总!$B$2:$AH$2694,13,0)&gt;10,10,IF(VLOOKUP($C138,工时汇总!$B$2:$AH$2694,13,0)&gt;=8,5,IF(VLOOKUP($C138,工时汇总!$B$2:$AH$2694,13,0)&lt;8,0))))</f>
        <v>#N/A</v>
      </c>
      <c r="P138" s="12" t="e">
        <f ca="1">IF(VLOOKUP($C138,工时汇总!$B$2:$AH$2694,14,0)&gt;15,15,IF(VLOOKUP($C138,工时汇总!$B$2:$AH$2694,14,0)&gt;10,10,IF(VLOOKUP($C138,工时汇总!$B$2:$AH$2694,14,0)&gt;=8,5,IF(VLOOKUP($C138,工时汇总!$B$2:$AH$2694,14,0)&lt;8,0))))</f>
        <v>#N/A</v>
      </c>
      <c r="Q138" s="12" t="e">
        <f ca="1">IF(VLOOKUP($C138,工时汇总!$B$2:$AH$2694,15,0)&gt;15,15,IF(VLOOKUP($C138,工时汇总!$B$2:$AH$2694,15,0)&gt;10,10,IF(VLOOKUP($C138,工时汇总!$B$2:$AH$2694,15,0)&gt;=8,5,IF(VLOOKUP($C138,工时汇总!$B$2:$AH$2694,15,0)&lt;8,0))))</f>
        <v>#N/A</v>
      </c>
      <c r="R138" s="12" t="e">
        <f ca="1">IF(VLOOKUP($C138,工时汇总!$B$2:$AH$2694,16,0)&gt;15,15,IF(VLOOKUP($C138,工时汇总!$B$2:$AH$2694,16,0)&gt;10,10,IF(VLOOKUP($C138,工时汇总!$B$2:$AH$2694,16,0)&gt;=8,5,IF(VLOOKUP($C138,工时汇总!$B$2:$AH$2694,16,0)&lt;8,0))))</f>
        <v>#N/A</v>
      </c>
      <c r="S138" s="12" t="e">
        <f ca="1">IF(VLOOKUP($C138,工时汇总!$B$2:$AH$2694,17,0)&gt;15,15,IF(VLOOKUP($C138,工时汇总!$B$2:$AH$2694,17,0)&gt;10,10,IF(VLOOKUP($C138,工时汇总!$B$2:$AH$2694,17,0)&gt;=8,5,IF(VLOOKUP($C138,工时汇总!$B$2:$AH$2694,17,0)&lt;8,0))))</f>
        <v>#N/A</v>
      </c>
      <c r="T138" s="12" t="e">
        <f ca="1">IF(VLOOKUP($C138,工时汇总!$B$2:$AH$2694,18,0)&gt;15,15,IF(VLOOKUP($C138,工时汇总!$B$2:$AH$2694,18,0)&gt;10,10,IF(VLOOKUP($C138,工时汇总!$B$2:$AH$2694,18,0)&gt;=8,5,IF(VLOOKUP($C138,工时汇总!$B$2:$AH$2694,18,0)&lt;8,0))))</f>
        <v>#N/A</v>
      </c>
      <c r="U138" s="12" t="e">
        <f ca="1">IF(VLOOKUP($C138,工时汇总!$B$2:$AH$2694,19,0)&gt;15,15,IF(VLOOKUP($C138,工时汇总!$B$2:$AH$2694,19,0)&gt;10,10,IF(VLOOKUP($C138,工时汇总!$B$2:$AH$2694,19,0)&gt;=8,5,IF(VLOOKUP($C138,工时汇总!$B$2:$AH$2694,19,0)&lt;8,0))))</f>
        <v>#N/A</v>
      </c>
      <c r="V138" s="12" t="e">
        <f ca="1">IF(VLOOKUP($C138,工时汇总!$B$2:$AH$2694,20,0)&gt;15,15,IF(VLOOKUP($C138,工时汇总!$B$2:$AH$2694,20,0)&gt;10,10,IF(VLOOKUP($C138,工时汇总!$B$2:$AH$2694,20,0)&gt;=8,5,IF(VLOOKUP($C138,工时汇总!$B$2:$AH$2694,20,0)&lt;8,0))))</f>
        <v>#N/A</v>
      </c>
      <c r="W138" s="12" t="e">
        <f ca="1">IF(VLOOKUP($C138,工时汇总!$B$2:$AH$2694,21,0)&gt;15,15,IF(VLOOKUP($C138,工时汇总!$B$2:$AH$2694,21,0)&gt;10,10,IF(VLOOKUP($C138,工时汇总!$B$2:$AH$2694,21,0)&gt;=8,5,IF(VLOOKUP($C138,工时汇总!$B$2:$AH$2694,21,0)&lt;8,0))))</f>
        <v>#N/A</v>
      </c>
      <c r="X138" s="12" t="e">
        <f ca="1">IF(VLOOKUP($C138,工时汇总!$B$2:$AH$2694,22,0)&gt;15,15,IF(VLOOKUP($C138,工时汇总!$B$2:$AH$2694,22,0)&gt;10,10,IF(VLOOKUP($C138,工时汇总!$B$2:$AH$2694,22,0)&gt;=8,5,IF(VLOOKUP($C138,工时汇总!$B$2:$AH$2694,22,0)&lt;8,0))))</f>
        <v>#N/A</v>
      </c>
      <c r="Y138" s="12" t="e">
        <f ca="1">IF(VLOOKUP($C138,工时汇总!$B$2:$AH$2694,23,0)&gt;15,15,IF(VLOOKUP($C138,工时汇总!$B$2:$AH$2694,23,0)&gt;10,10,IF(VLOOKUP($C138,工时汇总!$B$2:$AH$2694,23,0)&gt;=8,5,IF(VLOOKUP($C138,工时汇总!$B$2:$AH$2694,23,0)&lt;8,0))))</f>
        <v>#N/A</v>
      </c>
      <c r="Z138" s="12" t="e">
        <f ca="1">IF(VLOOKUP($C138,工时汇总!$B$2:$AH$2694,24,0)&gt;15,15,IF(VLOOKUP($C138,工时汇总!$B$2:$AH$2694,24,0)&gt;10,10,IF(VLOOKUP($C138,工时汇总!$B$2:$AH$2694,24,0)&gt;=8,5,IF(VLOOKUP($C138,工时汇总!$B$2:$AH$2694,24,0)&lt;8,0))))</f>
        <v>#N/A</v>
      </c>
      <c r="AA138" s="12" t="e">
        <f ca="1">IF(VLOOKUP($C138,工时汇总!$B$2:$AH$2694,25,0)&gt;15,15,IF(VLOOKUP($C138,工时汇总!$B$2:$AH$2694,25,0)&gt;10,10,IF(VLOOKUP($C138,工时汇总!$B$2:$AH$2694,25,0)&gt;=8,5,IF(VLOOKUP($C138,工时汇总!$B$2:$AH$2694,25,0)&lt;8,0))))</f>
        <v>#N/A</v>
      </c>
      <c r="AB138" s="12" t="e">
        <f ca="1">IF(VLOOKUP($C138,工时汇总!$B$2:$AH$2694,26,0)&gt;15,15,IF(VLOOKUP($C138,工时汇总!$B$2:$AH$2694,26,0)&gt;10,10,IF(VLOOKUP($C138,工时汇总!$B$2:$AH$2694,26,0)&gt;=8,5,IF(VLOOKUP($C138,工时汇总!$B$2:$AH$2694,26,0)&lt;8,0))))</f>
        <v>#N/A</v>
      </c>
      <c r="AC138" s="12" t="e">
        <f ca="1">IF(VLOOKUP($C138,工时汇总!$B$2:$AH$2694,27,0)&gt;15,15,IF(VLOOKUP($C138,工时汇总!$B$2:$AH$2694,27,0)&gt;10,10,IF(VLOOKUP($C138,工时汇总!$B$2:$AH$2694,27,0)&gt;=8,5,IF(VLOOKUP($C138,工时汇总!$B$2:$AH$2694,27,0)&lt;8,0))))</f>
        <v>#N/A</v>
      </c>
      <c r="AD138" s="12" t="e">
        <f ca="1">IF(VLOOKUP($C138,工时汇总!$B$2:$AH$2694,28,0)&gt;15,15,IF(VLOOKUP($C138,工时汇总!$B$2:$AH$2694,28,0)&gt;10,10,IF(VLOOKUP($C138,工时汇总!$B$2:$AH$2694,28,0)&gt;=8,5,IF(VLOOKUP($C138,工时汇总!$B$2:$AH$2694,28,0)&lt;8,0))))</f>
        <v>#N/A</v>
      </c>
      <c r="AE138" s="12" t="e">
        <f ca="1">IF(VLOOKUP($C138,工时汇总!$B$2:$AH$2694,29,0)&gt;15,15,IF(VLOOKUP($C138,工时汇总!$B$2:$AH$2694,29,0)&gt;10,10,IF(VLOOKUP($C138,工时汇总!$B$2:$AH$2694,29,0)&gt;=8,5,IF(VLOOKUP($C138,工时汇总!$B$2:$AH$2694,29,0)&lt;8,0))))</f>
        <v>#N/A</v>
      </c>
      <c r="AF138" s="12" t="e">
        <f ca="1">IF(VLOOKUP($C138,工时汇总!$B$2:$AH$2694,30,0)&gt;15,15,IF(VLOOKUP($C138,工时汇总!$B$2:$AH$2694,30,0)&gt;10,10,IF(VLOOKUP($C138,工时汇总!$B$2:$AH$2694,30,0)&gt;=8,5,IF(VLOOKUP($C138,工时汇总!$B$2:$AH$2694,30,0)&lt;8,0))))</f>
        <v>#N/A</v>
      </c>
      <c r="AG138" s="12" t="e">
        <f ca="1">IF(VLOOKUP($C138,工时汇总!$B$2:$AH$2694,31,0)&gt;15,15,IF(VLOOKUP($C138,工时汇总!$B$2:$AH$2694,31,0)&gt;10,10,IF(VLOOKUP($C138,工时汇总!$B$2:$AH$2694,31,0)&gt;=8,5,IF(VLOOKUP($C138,工时汇总!$B$2:$AH$2694,31,0)&lt;8,0))))</f>
        <v>#N/A</v>
      </c>
      <c r="AH138" s="12" t="e">
        <f ca="1">IF(VLOOKUP($C138,工时汇总!$B$2:$AH$2694,32,0)&gt;15,15,IF(VLOOKUP($C138,工时汇总!$B$2:$AH$2694,32,0)&gt;10,10,IF(VLOOKUP($C138,工时汇总!$B$2:$AH$2694,32,0)&gt;=8,5,IF(VLOOKUP($C138,工时汇总!$B$2:$AH$2694,32,0)&lt;8,0))))</f>
        <v>#N/A</v>
      </c>
      <c r="AI138" s="12" t="e">
        <f ca="1">IF(VLOOKUP($C138,工时汇总!$B$2:$AH$2694,33,0)&gt;15,15,IF(VLOOKUP($C138,工时汇总!$B$2:$AH$2694,33,0)&gt;10,10,IF(VLOOKUP($C138,工时汇总!$B$2:$AH$2694,33,0)&gt;=8,5,IF(VLOOKUP($C138,工时汇总!$B$2:$AH$2694,33,0)&lt;8,0))))</f>
        <v>#N/A</v>
      </c>
    </row>
    <row r="139" customHeight="1" spans="2:35">
      <c r="B139"/>
      <c r="C139" s="11"/>
      <c r="D139" s="43" t="e">
        <f ca="1" t="shared" si="23"/>
        <v>#N/A</v>
      </c>
      <c r="E139" s="12" t="e">
        <f ca="1">IF(VLOOKUP($C139,工时汇总!$B$2:$AH$2694,3,0)&gt;15,15,IF(VLOOKUP($C139,工时汇总!$B$2:$AH$2694,3,0)&gt;10,10,IF(VLOOKUP($C139,工时汇总!$B$2:$AH$2694,3,0)&gt;=8,5,IF(VLOOKUP($C139,工时汇总!$B$2:$AH$2694,3,0)&lt;8,0))))</f>
        <v>#N/A</v>
      </c>
      <c r="F139" s="12" t="e">
        <f ca="1">IF(VLOOKUP($C139,工时汇总!$B$2:$AH$2694,4,0)&gt;15,15,IF(VLOOKUP($C139,工时汇总!$B$2:$AH$2694,4,0)&gt;10,10,IF(VLOOKUP($C139,工时汇总!$B$2:$AH$2694,4,0)&gt;=8,5,IF(VLOOKUP($C139,工时汇总!$B$2:$AH$2694,4,0)&lt;8,0))))</f>
        <v>#N/A</v>
      </c>
      <c r="G139" s="12" t="e">
        <f ca="1">IF(VLOOKUP($C139,工时汇总!$B$2:$AH$2694,5,0)&gt;15,15,IF(VLOOKUP($C139,工时汇总!$B$2:$AH$2694,5,0)&gt;10,10,IF(VLOOKUP($C139,工时汇总!$B$2:$AH$2694,5,0)&gt;=8,5,IF(VLOOKUP($C139,工时汇总!$B$2:$AH$2694,5,0)&lt;8,0))))</f>
        <v>#N/A</v>
      </c>
      <c r="H139" s="12" t="e">
        <f ca="1">IF(VLOOKUP($C139,工时汇总!$B$2:$AH$2694,6,0)&gt;15,15,IF(VLOOKUP($C139,工时汇总!$B$2:$AH$2694,6,0)&gt;10,10,IF(VLOOKUP($C139,工时汇总!$B$2:$AH$2694,6,0)&gt;=8,5,IF(VLOOKUP($C139,工时汇总!$B$2:$AH$2694,6,0)&lt;8,0))))</f>
        <v>#N/A</v>
      </c>
      <c r="I139" s="12" t="e">
        <f ca="1">IF(VLOOKUP($C139,工时汇总!$B$2:$AH$2694,7,0)&gt;15,15,IF(VLOOKUP($C139,工时汇总!$B$2:$AH$2694,7,0)&gt;10,10,IF(VLOOKUP($C139,工时汇总!$B$2:$AH$2694,7,0)&gt;=8,5,IF(VLOOKUP($C139,工时汇总!$B$2:$AH$2694,7,0)&lt;8,0))))</f>
        <v>#N/A</v>
      </c>
      <c r="J139" s="12" t="e">
        <f ca="1">IF(VLOOKUP($C139,工时汇总!$B$2:$AH$2694,8,0)&gt;15,15,IF(VLOOKUP($C139,工时汇总!$B$2:$AH$2694,8,0)&gt;10,10,IF(VLOOKUP($C139,工时汇总!$B$2:$AH$2694,8,0)&gt;=8,5,IF(VLOOKUP($C139,工时汇总!$B$2:$AH$2694,8,0)&lt;8,0))))</f>
        <v>#N/A</v>
      </c>
      <c r="K139" s="12" t="e">
        <f ca="1">IF(VLOOKUP($C139,工时汇总!$B$2:$AH$2694,9,0)&gt;15,15,IF(VLOOKUP($C139,工时汇总!$B$2:$AH$2694,9,0)&gt;10,10,IF(VLOOKUP($C139,工时汇总!$B$2:$AH$2694,9,0)&gt;=8,5,IF(VLOOKUP($C139,工时汇总!$B$2:$AH$2694,9,0)&lt;8,0))))</f>
        <v>#N/A</v>
      </c>
      <c r="L139" s="12" t="e">
        <f ca="1">IF(VLOOKUP($C139,工时汇总!$B$2:$AH$2694,10,0)&gt;15,15,IF(VLOOKUP($C139,工时汇总!$B$2:$AH$2694,10,0)&gt;10,10,IF(VLOOKUP($C139,工时汇总!$B$2:$AH$2694,10,0)&gt;=8,5,IF(VLOOKUP($C139,工时汇总!$B$2:$AH$2694,10,0)&lt;8,0))))</f>
        <v>#N/A</v>
      </c>
      <c r="M139" s="12" t="e">
        <f ca="1">IF(VLOOKUP($C139,工时汇总!$B$2:$AH$2694,11,0)&gt;15,15,IF(VLOOKUP($C139,工时汇总!$B$2:$AH$2694,11,0)&gt;10,10,IF(VLOOKUP($C139,工时汇总!$B$2:$AH$2694,11,0)&gt;=8,5,IF(VLOOKUP($C139,工时汇总!$B$2:$AH$2694,11,0)&lt;8,0))))</f>
        <v>#N/A</v>
      </c>
      <c r="N139" s="12" t="e">
        <f ca="1">IF(VLOOKUP($C139,工时汇总!$B$2:$AH$2694,12,0)&gt;15,15,IF(VLOOKUP($C139,工时汇总!$B$2:$AH$2694,12,0)&gt;10,10,IF(VLOOKUP($C139,工时汇总!$B$2:$AH$2694,12,0)&gt;=8,5,IF(VLOOKUP($C139,工时汇总!$B$2:$AH$2694,12,0)&lt;8,0))))</f>
        <v>#N/A</v>
      </c>
      <c r="O139" s="12" t="e">
        <f ca="1">IF(VLOOKUP($C139,工时汇总!$B$2:$AH$2694,13,0)&gt;15,15,IF(VLOOKUP($C139,工时汇总!$B$2:$AH$2694,13,0)&gt;10,10,IF(VLOOKUP($C139,工时汇总!$B$2:$AH$2694,13,0)&gt;=8,5,IF(VLOOKUP($C139,工时汇总!$B$2:$AH$2694,13,0)&lt;8,0))))</f>
        <v>#N/A</v>
      </c>
      <c r="P139" s="12" t="e">
        <f ca="1">IF(VLOOKUP($C139,工时汇总!$B$2:$AH$2694,14,0)&gt;15,15,IF(VLOOKUP($C139,工时汇总!$B$2:$AH$2694,14,0)&gt;10,10,IF(VLOOKUP($C139,工时汇总!$B$2:$AH$2694,14,0)&gt;=8,5,IF(VLOOKUP($C139,工时汇总!$B$2:$AH$2694,14,0)&lt;8,0))))</f>
        <v>#N/A</v>
      </c>
      <c r="Q139" s="12" t="e">
        <f ca="1">IF(VLOOKUP($C139,工时汇总!$B$2:$AH$2694,15,0)&gt;15,15,IF(VLOOKUP($C139,工时汇总!$B$2:$AH$2694,15,0)&gt;10,10,IF(VLOOKUP($C139,工时汇总!$B$2:$AH$2694,15,0)&gt;=8,5,IF(VLOOKUP($C139,工时汇总!$B$2:$AH$2694,15,0)&lt;8,0))))</f>
        <v>#N/A</v>
      </c>
      <c r="R139" s="12" t="e">
        <f ca="1">IF(VLOOKUP($C139,工时汇总!$B$2:$AH$2694,16,0)&gt;15,15,IF(VLOOKUP($C139,工时汇总!$B$2:$AH$2694,16,0)&gt;10,10,IF(VLOOKUP($C139,工时汇总!$B$2:$AH$2694,16,0)&gt;=8,5,IF(VLOOKUP($C139,工时汇总!$B$2:$AH$2694,16,0)&lt;8,0))))</f>
        <v>#N/A</v>
      </c>
      <c r="S139" s="12" t="e">
        <f ca="1">IF(VLOOKUP($C139,工时汇总!$B$2:$AH$2694,17,0)&gt;15,15,IF(VLOOKUP($C139,工时汇总!$B$2:$AH$2694,17,0)&gt;10,10,IF(VLOOKUP($C139,工时汇总!$B$2:$AH$2694,17,0)&gt;=8,5,IF(VLOOKUP($C139,工时汇总!$B$2:$AH$2694,17,0)&lt;8,0))))</f>
        <v>#N/A</v>
      </c>
      <c r="T139" s="12" t="e">
        <f ca="1">IF(VLOOKUP($C139,工时汇总!$B$2:$AH$2694,18,0)&gt;15,15,IF(VLOOKUP($C139,工时汇总!$B$2:$AH$2694,18,0)&gt;10,10,IF(VLOOKUP($C139,工时汇总!$B$2:$AH$2694,18,0)&gt;=8,5,IF(VLOOKUP($C139,工时汇总!$B$2:$AH$2694,18,0)&lt;8,0))))</f>
        <v>#N/A</v>
      </c>
      <c r="U139" s="12" t="e">
        <f ca="1">IF(VLOOKUP($C139,工时汇总!$B$2:$AH$2694,19,0)&gt;15,15,IF(VLOOKUP($C139,工时汇总!$B$2:$AH$2694,19,0)&gt;10,10,IF(VLOOKUP($C139,工时汇总!$B$2:$AH$2694,19,0)&gt;=8,5,IF(VLOOKUP($C139,工时汇总!$B$2:$AH$2694,19,0)&lt;8,0))))</f>
        <v>#N/A</v>
      </c>
      <c r="V139" s="12" t="e">
        <f ca="1">IF(VLOOKUP($C139,工时汇总!$B$2:$AH$2694,20,0)&gt;15,15,IF(VLOOKUP($C139,工时汇总!$B$2:$AH$2694,20,0)&gt;10,10,IF(VLOOKUP($C139,工时汇总!$B$2:$AH$2694,20,0)&gt;=8,5,IF(VLOOKUP($C139,工时汇总!$B$2:$AH$2694,20,0)&lt;8,0))))</f>
        <v>#N/A</v>
      </c>
      <c r="W139" s="12" t="e">
        <f ca="1">IF(VLOOKUP($C139,工时汇总!$B$2:$AH$2694,21,0)&gt;15,15,IF(VLOOKUP($C139,工时汇总!$B$2:$AH$2694,21,0)&gt;10,10,IF(VLOOKUP($C139,工时汇总!$B$2:$AH$2694,21,0)&gt;=8,5,IF(VLOOKUP($C139,工时汇总!$B$2:$AH$2694,21,0)&lt;8,0))))</f>
        <v>#N/A</v>
      </c>
      <c r="X139" s="12" t="e">
        <f ca="1">IF(VLOOKUP($C139,工时汇总!$B$2:$AH$2694,22,0)&gt;15,15,IF(VLOOKUP($C139,工时汇总!$B$2:$AH$2694,22,0)&gt;10,10,IF(VLOOKUP($C139,工时汇总!$B$2:$AH$2694,22,0)&gt;=8,5,IF(VLOOKUP($C139,工时汇总!$B$2:$AH$2694,22,0)&lt;8,0))))</f>
        <v>#N/A</v>
      </c>
      <c r="Y139" s="12" t="e">
        <f ca="1">IF(VLOOKUP($C139,工时汇总!$B$2:$AH$2694,23,0)&gt;15,15,IF(VLOOKUP($C139,工时汇总!$B$2:$AH$2694,23,0)&gt;10,10,IF(VLOOKUP($C139,工时汇总!$B$2:$AH$2694,23,0)&gt;=8,5,IF(VLOOKUP($C139,工时汇总!$B$2:$AH$2694,23,0)&lt;8,0))))</f>
        <v>#N/A</v>
      </c>
      <c r="Z139" s="12" t="e">
        <f ca="1">IF(VLOOKUP($C139,工时汇总!$B$2:$AH$2694,24,0)&gt;15,15,IF(VLOOKUP($C139,工时汇总!$B$2:$AH$2694,24,0)&gt;10,10,IF(VLOOKUP($C139,工时汇总!$B$2:$AH$2694,24,0)&gt;=8,5,IF(VLOOKUP($C139,工时汇总!$B$2:$AH$2694,24,0)&lt;8,0))))</f>
        <v>#N/A</v>
      </c>
      <c r="AA139" s="12" t="e">
        <f ca="1">IF(VLOOKUP($C139,工时汇总!$B$2:$AH$2694,25,0)&gt;15,15,IF(VLOOKUP($C139,工时汇总!$B$2:$AH$2694,25,0)&gt;10,10,IF(VLOOKUP($C139,工时汇总!$B$2:$AH$2694,25,0)&gt;=8,5,IF(VLOOKUP($C139,工时汇总!$B$2:$AH$2694,25,0)&lt;8,0))))</f>
        <v>#N/A</v>
      </c>
      <c r="AB139" s="12" t="e">
        <f ca="1">IF(VLOOKUP($C139,工时汇总!$B$2:$AH$2694,26,0)&gt;15,15,IF(VLOOKUP($C139,工时汇总!$B$2:$AH$2694,26,0)&gt;10,10,IF(VLOOKUP($C139,工时汇总!$B$2:$AH$2694,26,0)&gt;=8,5,IF(VLOOKUP($C139,工时汇总!$B$2:$AH$2694,26,0)&lt;8,0))))</f>
        <v>#N/A</v>
      </c>
      <c r="AC139" s="12" t="e">
        <f ca="1">IF(VLOOKUP($C139,工时汇总!$B$2:$AH$2694,27,0)&gt;15,15,IF(VLOOKUP($C139,工时汇总!$B$2:$AH$2694,27,0)&gt;10,10,IF(VLOOKUP($C139,工时汇总!$B$2:$AH$2694,27,0)&gt;=8,5,IF(VLOOKUP($C139,工时汇总!$B$2:$AH$2694,27,0)&lt;8,0))))</f>
        <v>#N/A</v>
      </c>
      <c r="AD139" s="12" t="e">
        <f ca="1">IF(VLOOKUP($C139,工时汇总!$B$2:$AH$2694,28,0)&gt;15,15,IF(VLOOKUP($C139,工时汇总!$B$2:$AH$2694,28,0)&gt;10,10,IF(VLOOKUP($C139,工时汇总!$B$2:$AH$2694,28,0)&gt;=8,5,IF(VLOOKUP($C139,工时汇总!$B$2:$AH$2694,28,0)&lt;8,0))))</f>
        <v>#N/A</v>
      </c>
      <c r="AE139" s="12" t="e">
        <f ca="1">IF(VLOOKUP($C139,工时汇总!$B$2:$AH$2694,29,0)&gt;15,15,IF(VLOOKUP($C139,工时汇总!$B$2:$AH$2694,29,0)&gt;10,10,IF(VLOOKUP($C139,工时汇总!$B$2:$AH$2694,29,0)&gt;=8,5,IF(VLOOKUP($C139,工时汇总!$B$2:$AH$2694,29,0)&lt;8,0))))</f>
        <v>#N/A</v>
      </c>
      <c r="AF139" s="12" t="e">
        <f ca="1">IF(VLOOKUP($C139,工时汇总!$B$2:$AH$2694,30,0)&gt;15,15,IF(VLOOKUP($C139,工时汇总!$B$2:$AH$2694,30,0)&gt;10,10,IF(VLOOKUP($C139,工时汇总!$B$2:$AH$2694,30,0)&gt;=8,5,IF(VLOOKUP($C139,工时汇总!$B$2:$AH$2694,30,0)&lt;8,0))))</f>
        <v>#N/A</v>
      </c>
      <c r="AG139" s="12" t="e">
        <f ca="1">IF(VLOOKUP($C139,工时汇总!$B$2:$AH$2694,31,0)&gt;15,15,IF(VLOOKUP($C139,工时汇总!$B$2:$AH$2694,31,0)&gt;10,10,IF(VLOOKUP($C139,工时汇总!$B$2:$AH$2694,31,0)&gt;=8,5,IF(VLOOKUP($C139,工时汇总!$B$2:$AH$2694,31,0)&lt;8,0))))</f>
        <v>#N/A</v>
      </c>
      <c r="AH139" s="12" t="e">
        <f ca="1">IF(VLOOKUP($C139,工时汇总!$B$2:$AH$2694,32,0)&gt;15,15,IF(VLOOKUP($C139,工时汇总!$B$2:$AH$2694,32,0)&gt;10,10,IF(VLOOKUP($C139,工时汇总!$B$2:$AH$2694,32,0)&gt;=8,5,IF(VLOOKUP($C139,工时汇总!$B$2:$AH$2694,32,0)&lt;8,0))))</f>
        <v>#N/A</v>
      </c>
      <c r="AI139" s="12" t="e">
        <f ca="1">IF(VLOOKUP($C139,工时汇总!$B$2:$AH$2694,33,0)&gt;15,15,IF(VLOOKUP($C139,工时汇总!$B$2:$AH$2694,33,0)&gt;10,10,IF(VLOOKUP($C139,工时汇总!$B$2:$AH$2694,33,0)&gt;=8,5,IF(VLOOKUP($C139,工时汇总!$B$2:$AH$2694,33,0)&lt;8,0))))</f>
        <v>#N/A</v>
      </c>
    </row>
    <row r="140" customHeight="1" spans="2:35">
      <c r="B140"/>
      <c r="C140" s="11"/>
      <c r="D140" s="43" t="e">
        <f ca="1" t="shared" si="23"/>
        <v>#N/A</v>
      </c>
      <c r="E140" s="12" t="e">
        <f ca="1">IF(VLOOKUP($C140,工时汇总!$B$2:$AH$2694,3,0)&gt;15,15,IF(VLOOKUP($C140,工时汇总!$B$2:$AH$2694,3,0)&gt;10,10,IF(VLOOKUP($C140,工时汇总!$B$2:$AH$2694,3,0)&gt;=8,5,IF(VLOOKUP($C140,工时汇总!$B$2:$AH$2694,3,0)&lt;8,0))))</f>
        <v>#N/A</v>
      </c>
      <c r="F140" s="12" t="e">
        <f ca="1">IF(VLOOKUP($C140,工时汇总!$B$2:$AH$2694,4,0)&gt;15,15,IF(VLOOKUP($C140,工时汇总!$B$2:$AH$2694,4,0)&gt;10,10,IF(VLOOKUP($C140,工时汇总!$B$2:$AH$2694,4,0)&gt;=8,5,IF(VLOOKUP($C140,工时汇总!$B$2:$AH$2694,4,0)&lt;8,0))))</f>
        <v>#N/A</v>
      </c>
      <c r="G140" s="12" t="e">
        <f ca="1">IF(VLOOKUP($C140,工时汇总!$B$2:$AH$2694,5,0)&gt;15,15,IF(VLOOKUP($C140,工时汇总!$B$2:$AH$2694,5,0)&gt;10,10,IF(VLOOKUP($C140,工时汇总!$B$2:$AH$2694,5,0)&gt;=8,5,IF(VLOOKUP($C140,工时汇总!$B$2:$AH$2694,5,0)&lt;8,0))))</f>
        <v>#N/A</v>
      </c>
      <c r="H140" s="12" t="e">
        <f ca="1">IF(VLOOKUP($C140,工时汇总!$B$2:$AH$2694,6,0)&gt;15,15,IF(VLOOKUP($C140,工时汇总!$B$2:$AH$2694,6,0)&gt;10,10,IF(VLOOKUP($C140,工时汇总!$B$2:$AH$2694,6,0)&gt;=8,5,IF(VLOOKUP($C140,工时汇总!$B$2:$AH$2694,6,0)&lt;8,0))))</f>
        <v>#N/A</v>
      </c>
      <c r="I140" s="12" t="e">
        <f ca="1">IF(VLOOKUP($C140,工时汇总!$B$2:$AH$2694,7,0)&gt;15,15,IF(VLOOKUP($C140,工时汇总!$B$2:$AH$2694,7,0)&gt;10,10,IF(VLOOKUP($C140,工时汇总!$B$2:$AH$2694,7,0)&gt;=8,5,IF(VLOOKUP($C140,工时汇总!$B$2:$AH$2694,7,0)&lt;8,0))))</f>
        <v>#N/A</v>
      </c>
      <c r="J140" s="12" t="e">
        <f ca="1">IF(VLOOKUP($C140,工时汇总!$B$2:$AH$2694,8,0)&gt;15,15,IF(VLOOKUP($C140,工时汇总!$B$2:$AH$2694,8,0)&gt;10,10,IF(VLOOKUP($C140,工时汇总!$B$2:$AH$2694,8,0)&gt;=8,5,IF(VLOOKUP($C140,工时汇总!$B$2:$AH$2694,8,0)&lt;8,0))))</f>
        <v>#N/A</v>
      </c>
      <c r="K140" s="12" t="e">
        <f ca="1">IF(VLOOKUP($C140,工时汇总!$B$2:$AH$2694,9,0)&gt;15,15,IF(VLOOKUP($C140,工时汇总!$B$2:$AH$2694,9,0)&gt;10,10,IF(VLOOKUP($C140,工时汇总!$B$2:$AH$2694,9,0)&gt;=8,5,IF(VLOOKUP($C140,工时汇总!$B$2:$AH$2694,9,0)&lt;8,0))))</f>
        <v>#N/A</v>
      </c>
      <c r="L140" s="12" t="e">
        <f ca="1">IF(VLOOKUP($C140,工时汇总!$B$2:$AH$2694,10,0)&gt;15,15,IF(VLOOKUP($C140,工时汇总!$B$2:$AH$2694,10,0)&gt;10,10,IF(VLOOKUP($C140,工时汇总!$B$2:$AH$2694,10,0)&gt;=8,5,IF(VLOOKUP($C140,工时汇总!$B$2:$AH$2694,10,0)&lt;8,0))))</f>
        <v>#N/A</v>
      </c>
      <c r="M140" s="12" t="e">
        <f ca="1">IF(VLOOKUP($C140,工时汇总!$B$2:$AH$2694,11,0)&gt;15,15,IF(VLOOKUP($C140,工时汇总!$B$2:$AH$2694,11,0)&gt;10,10,IF(VLOOKUP($C140,工时汇总!$B$2:$AH$2694,11,0)&gt;=8,5,IF(VLOOKUP($C140,工时汇总!$B$2:$AH$2694,11,0)&lt;8,0))))</f>
        <v>#N/A</v>
      </c>
      <c r="N140" s="12" t="e">
        <f ca="1">IF(VLOOKUP($C140,工时汇总!$B$2:$AH$2694,12,0)&gt;15,15,IF(VLOOKUP($C140,工时汇总!$B$2:$AH$2694,12,0)&gt;10,10,IF(VLOOKUP($C140,工时汇总!$B$2:$AH$2694,12,0)&gt;=8,5,IF(VLOOKUP($C140,工时汇总!$B$2:$AH$2694,12,0)&lt;8,0))))</f>
        <v>#N/A</v>
      </c>
      <c r="O140" s="12" t="e">
        <f ca="1">IF(VLOOKUP($C140,工时汇总!$B$2:$AH$2694,13,0)&gt;15,15,IF(VLOOKUP($C140,工时汇总!$B$2:$AH$2694,13,0)&gt;10,10,IF(VLOOKUP($C140,工时汇总!$B$2:$AH$2694,13,0)&gt;=8,5,IF(VLOOKUP($C140,工时汇总!$B$2:$AH$2694,13,0)&lt;8,0))))</f>
        <v>#N/A</v>
      </c>
      <c r="P140" s="12" t="e">
        <f ca="1">IF(VLOOKUP($C140,工时汇总!$B$2:$AH$2694,14,0)&gt;15,15,IF(VLOOKUP($C140,工时汇总!$B$2:$AH$2694,14,0)&gt;10,10,IF(VLOOKUP($C140,工时汇总!$B$2:$AH$2694,14,0)&gt;=8,5,IF(VLOOKUP($C140,工时汇总!$B$2:$AH$2694,14,0)&lt;8,0))))</f>
        <v>#N/A</v>
      </c>
      <c r="Q140" s="12" t="e">
        <f ca="1">IF(VLOOKUP($C140,工时汇总!$B$2:$AH$2694,15,0)&gt;15,15,IF(VLOOKUP($C140,工时汇总!$B$2:$AH$2694,15,0)&gt;10,10,IF(VLOOKUP($C140,工时汇总!$B$2:$AH$2694,15,0)&gt;=8,5,IF(VLOOKUP($C140,工时汇总!$B$2:$AH$2694,15,0)&lt;8,0))))</f>
        <v>#N/A</v>
      </c>
      <c r="R140" s="12" t="e">
        <f ca="1">IF(VLOOKUP($C140,工时汇总!$B$2:$AH$2694,16,0)&gt;15,15,IF(VLOOKUP($C140,工时汇总!$B$2:$AH$2694,16,0)&gt;10,10,IF(VLOOKUP($C140,工时汇总!$B$2:$AH$2694,16,0)&gt;=8,5,IF(VLOOKUP($C140,工时汇总!$B$2:$AH$2694,16,0)&lt;8,0))))</f>
        <v>#N/A</v>
      </c>
      <c r="S140" s="12" t="e">
        <f ca="1">IF(VLOOKUP($C140,工时汇总!$B$2:$AH$2694,17,0)&gt;15,15,IF(VLOOKUP($C140,工时汇总!$B$2:$AH$2694,17,0)&gt;10,10,IF(VLOOKUP($C140,工时汇总!$B$2:$AH$2694,17,0)&gt;=8,5,IF(VLOOKUP($C140,工时汇总!$B$2:$AH$2694,17,0)&lt;8,0))))</f>
        <v>#N/A</v>
      </c>
      <c r="T140" s="12" t="e">
        <f ca="1">IF(VLOOKUP($C140,工时汇总!$B$2:$AH$2694,18,0)&gt;15,15,IF(VLOOKUP($C140,工时汇总!$B$2:$AH$2694,18,0)&gt;10,10,IF(VLOOKUP($C140,工时汇总!$B$2:$AH$2694,18,0)&gt;=8,5,IF(VLOOKUP($C140,工时汇总!$B$2:$AH$2694,18,0)&lt;8,0))))</f>
        <v>#N/A</v>
      </c>
      <c r="U140" s="12" t="e">
        <f ca="1">IF(VLOOKUP($C140,工时汇总!$B$2:$AH$2694,19,0)&gt;15,15,IF(VLOOKUP($C140,工时汇总!$B$2:$AH$2694,19,0)&gt;10,10,IF(VLOOKUP($C140,工时汇总!$B$2:$AH$2694,19,0)&gt;=8,5,IF(VLOOKUP($C140,工时汇总!$B$2:$AH$2694,19,0)&lt;8,0))))</f>
        <v>#N/A</v>
      </c>
      <c r="V140" s="12" t="e">
        <f ca="1">IF(VLOOKUP($C140,工时汇总!$B$2:$AH$2694,20,0)&gt;15,15,IF(VLOOKUP($C140,工时汇总!$B$2:$AH$2694,20,0)&gt;10,10,IF(VLOOKUP($C140,工时汇总!$B$2:$AH$2694,20,0)&gt;=8,5,IF(VLOOKUP($C140,工时汇总!$B$2:$AH$2694,20,0)&lt;8,0))))</f>
        <v>#N/A</v>
      </c>
      <c r="W140" s="12" t="e">
        <f ca="1">IF(VLOOKUP($C140,工时汇总!$B$2:$AH$2694,21,0)&gt;15,15,IF(VLOOKUP($C140,工时汇总!$B$2:$AH$2694,21,0)&gt;10,10,IF(VLOOKUP($C140,工时汇总!$B$2:$AH$2694,21,0)&gt;=8,5,IF(VLOOKUP($C140,工时汇总!$B$2:$AH$2694,21,0)&lt;8,0))))</f>
        <v>#N/A</v>
      </c>
      <c r="X140" s="12" t="e">
        <f ca="1">IF(VLOOKUP($C140,工时汇总!$B$2:$AH$2694,22,0)&gt;15,15,IF(VLOOKUP($C140,工时汇总!$B$2:$AH$2694,22,0)&gt;10,10,IF(VLOOKUP($C140,工时汇总!$B$2:$AH$2694,22,0)&gt;=8,5,IF(VLOOKUP($C140,工时汇总!$B$2:$AH$2694,22,0)&lt;8,0))))</f>
        <v>#N/A</v>
      </c>
      <c r="Y140" s="12" t="e">
        <f ca="1">IF(VLOOKUP($C140,工时汇总!$B$2:$AH$2694,23,0)&gt;15,15,IF(VLOOKUP($C140,工时汇总!$B$2:$AH$2694,23,0)&gt;10,10,IF(VLOOKUP($C140,工时汇总!$B$2:$AH$2694,23,0)&gt;=8,5,IF(VLOOKUP($C140,工时汇总!$B$2:$AH$2694,23,0)&lt;8,0))))</f>
        <v>#N/A</v>
      </c>
      <c r="Z140" s="12" t="e">
        <f ca="1">IF(VLOOKUP($C140,工时汇总!$B$2:$AH$2694,24,0)&gt;15,15,IF(VLOOKUP($C140,工时汇总!$B$2:$AH$2694,24,0)&gt;10,10,IF(VLOOKUP($C140,工时汇总!$B$2:$AH$2694,24,0)&gt;=8,5,IF(VLOOKUP($C140,工时汇总!$B$2:$AH$2694,24,0)&lt;8,0))))</f>
        <v>#N/A</v>
      </c>
      <c r="AA140" s="12" t="e">
        <f ca="1">IF(VLOOKUP($C140,工时汇总!$B$2:$AH$2694,25,0)&gt;15,15,IF(VLOOKUP($C140,工时汇总!$B$2:$AH$2694,25,0)&gt;10,10,IF(VLOOKUP($C140,工时汇总!$B$2:$AH$2694,25,0)&gt;=8,5,IF(VLOOKUP($C140,工时汇总!$B$2:$AH$2694,25,0)&lt;8,0))))</f>
        <v>#N/A</v>
      </c>
      <c r="AB140" s="12" t="e">
        <f ca="1">IF(VLOOKUP($C140,工时汇总!$B$2:$AH$2694,26,0)&gt;15,15,IF(VLOOKUP($C140,工时汇总!$B$2:$AH$2694,26,0)&gt;10,10,IF(VLOOKUP($C140,工时汇总!$B$2:$AH$2694,26,0)&gt;=8,5,IF(VLOOKUP($C140,工时汇总!$B$2:$AH$2694,26,0)&lt;8,0))))</f>
        <v>#N/A</v>
      </c>
      <c r="AC140" s="12" t="e">
        <f ca="1">IF(VLOOKUP($C140,工时汇总!$B$2:$AH$2694,27,0)&gt;15,15,IF(VLOOKUP($C140,工时汇总!$B$2:$AH$2694,27,0)&gt;10,10,IF(VLOOKUP($C140,工时汇总!$B$2:$AH$2694,27,0)&gt;=8,5,IF(VLOOKUP($C140,工时汇总!$B$2:$AH$2694,27,0)&lt;8,0))))</f>
        <v>#N/A</v>
      </c>
      <c r="AD140" s="12" t="e">
        <f ca="1">IF(VLOOKUP($C140,工时汇总!$B$2:$AH$2694,28,0)&gt;15,15,IF(VLOOKUP($C140,工时汇总!$B$2:$AH$2694,28,0)&gt;10,10,IF(VLOOKUP($C140,工时汇总!$B$2:$AH$2694,28,0)&gt;=8,5,IF(VLOOKUP($C140,工时汇总!$B$2:$AH$2694,28,0)&lt;8,0))))</f>
        <v>#N/A</v>
      </c>
      <c r="AE140" s="12" t="e">
        <f ca="1">IF(VLOOKUP($C140,工时汇总!$B$2:$AH$2694,29,0)&gt;15,15,IF(VLOOKUP($C140,工时汇总!$B$2:$AH$2694,29,0)&gt;10,10,IF(VLOOKUP($C140,工时汇总!$B$2:$AH$2694,29,0)&gt;=8,5,IF(VLOOKUP($C140,工时汇总!$B$2:$AH$2694,29,0)&lt;8,0))))</f>
        <v>#N/A</v>
      </c>
      <c r="AF140" s="12" t="e">
        <f ca="1">IF(VLOOKUP($C140,工时汇总!$B$2:$AH$2694,30,0)&gt;15,15,IF(VLOOKUP($C140,工时汇总!$B$2:$AH$2694,30,0)&gt;10,10,IF(VLOOKUP($C140,工时汇总!$B$2:$AH$2694,30,0)&gt;=8,5,IF(VLOOKUP($C140,工时汇总!$B$2:$AH$2694,30,0)&lt;8,0))))</f>
        <v>#N/A</v>
      </c>
      <c r="AG140" s="12" t="e">
        <f ca="1">IF(VLOOKUP($C140,工时汇总!$B$2:$AH$2694,31,0)&gt;15,15,IF(VLOOKUP($C140,工时汇总!$B$2:$AH$2694,31,0)&gt;10,10,IF(VLOOKUP($C140,工时汇总!$B$2:$AH$2694,31,0)&gt;=8,5,IF(VLOOKUP($C140,工时汇总!$B$2:$AH$2694,31,0)&lt;8,0))))</f>
        <v>#N/A</v>
      </c>
      <c r="AH140" s="12" t="e">
        <f ca="1">IF(VLOOKUP($C140,工时汇总!$B$2:$AH$2694,32,0)&gt;15,15,IF(VLOOKUP($C140,工时汇总!$B$2:$AH$2694,32,0)&gt;10,10,IF(VLOOKUP($C140,工时汇总!$B$2:$AH$2694,32,0)&gt;=8,5,IF(VLOOKUP($C140,工时汇总!$B$2:$AH$2694,32,0)&lt;8,0))))</f>
        <v>#N/A</v>
      </c>
      <c r="AI140" s="12" t="e">
        <f ca="1">IF(VLOOKUP($C140,工时汇总!$B$2:$AH$2694,33,0)&gt;15,15,IF(VLOOKUP($C140,工时汇总!$B$2:$AH$2694,33,0)&gt;10,10,IF(VLOOKUP($C140,工时汇总!$B$2:$AH$2694,33,0)&gt;=8,5,IF(VLOOKUP($C140,工时汇总!$B$2:$AH$2694,33,0)&lt;8,0))))</f>
        <v>#N/A</v>
      </c>
    </row>
    <row r="141" customHeight="1" spans="2:35">
      <c r="B141"/>
      <c r="C141" s="11"/>
      <c r="D141" s="43" t="e">
        <f ca="1" t="shared" si="23"/>
        <v>#N/A</v>
      </c>
      <c r="E141" s="12" t="e">
        <f ca="1">IF(VLOOKUP($C141,工时汇总!$B$2:$AH$2694,3,0)&gt;15,15,IF(VLOOKUP($C141,工时汇总!$B$2:$AH$2694,3,0)&gt;10,10,IF(VLOOKUP($C141,工时汇总!$B$2:$AH$2694,3,0)&gt;=8,5,IF(VLOOKUP($C141,工时汇总!$B$2:$AH$2694,3,0)&lt;8,0))))</f>
        <v>#N/A</v>
      </c>
      <c r="F141" s="12" t="e">
        <f ca="1">IF(VLOOKUP($C141,工时汇总!$B$2:$AH$2694,4,0)&gt;15,15,IF(VLOOKUP($C141,工时汇总!$B$2:$AH$2694,4,0)&gt;10,10,IF(VLOOKUP($C141,工时汇总!$B$2:$AH$2694,4,0)&gt;=8,5,IF(VLOOKUP($C141,工时汇总!$B$2:$AH$2694,4,0)&lt;8,0))))</f>
        <v>#N/A</v>
      </c>
      <c r="G141" s="12" t="e">
        <f ca="1">IF(VLOOKUP($C141,工时汇总!$B$2:$AH$2694,5,0)&gt;15,15,IF(VLOOKUP($C141,工时汇总!$B$2:$AH$2694,5,0)&gt;10,10,IF(VLOOKUP($C141,工时汇总!$B$2:$AH$2694,5,0)&gt;=8,5,IF(VLOOKUP($C141,工时汇总!$B$2:$AH$2694,5,0)&lt;8,0))))</f>
        <v>#N/A</v>
      </c>
      <c r="H141" s="12" t="e">
        <f ca="1">IF(VLOOKUP($C141,工时汇总!$B$2:$AH$2694,6,0)&gt;15,15,IF(VLOOKUP($C141,工时汇总!$B$2:$AH$2694,6,0)&gt;10,10,IF(VLOOKUP($C141,工时汇总!$B$2:$AH$2694,6,0)&gt;=8,5,IF(VLOOKUP($C141,工时汇总!$B$2:$AH$2694,6,0)&lt;8,0))))</f>
        <v>#N/A</v>
      </c>
      <c r="I141" s="12" t="e">
        <f ca="1">IF(VLOOKUP($C141,工时汇总!$B$2:$AH$2694,7,0)&gt;15,15,IF(VLOOKUP($C141,工时汇总!$B$2:$AH$2694,7,0)&gt;10,10,IF(VLOOKUP($C141,工时汇总!$B$2:$AH$2694,7,0)&gt;=8,5,IF(VLOOKUP($C141,工时汇总!$B$2:$AH$2694,7,0)&lt;8,0))))</f>
        <v>#N/A</v>
      </c>
      <c r="J141" s="12" t="e">
        <f ca="1">IF(VLOOKUP($C141,工时汇总!$B$2:$AH$2694,8,0)&gt;15,15,IF(VLOOKUP($C141,工时汇总!$B$2:$AH$2694,8,0)&gt;10,10,IF(VLOOKUP($C141,工时汇总!$B$2:$AH$2694,8,0)&gt;=8,5,IF(VLOOKUP($C141,工时汇总!$B$2:$AH$2694,8,0)&lt;8,0))))</f>
        <v>#N/A</v>
      </c>
      <c r="K141" s="12" t="e">
        <f ca="1">IF(VLOOKUP($C141,工时汇总!$B$2:$AH$2694,9,0)&gt;15,15,IF(VLOOKUP($C141,工时汇总!$B$2:$AH$2694,9,0)&gt;10,10,IF(VLOOKUP($C141,工时汇总!$B$2:$AH$2694,9,0)&gt;=8,5,IF(VLOOKUP($C141,工时汇总!$B$2:$AH$2694,9,0)&lt;8,0))))</f>
        <v>#N/A</v>
      </c>
      <c r="L141" s="12" t="e">
        <f ca="1">IF(VLOOKUP($C141,工时汇总!$B$2:$AH$2694,10,0)&gt;15,15,IF(VLOOKUP($C141,工时汇总!$B$2:$AH$2694,10,0)&gt;10,10,IF(VLOOKUP($C141,工时汇总!$B$2:$AH$2694,10,0)&gt;=8,5,IF(VLOOKUP($C141,工时汇总!$B$2:$AH$2694,10,0)&lt;8,0))))</f>
        <v>#N/A</v>
      </c>
      <c r="M141" s="12" t="e">
        <f ca="1">IF(VLOOKUP($C141,工时汇总!$B$2:$AH$2694,11,0)&gt;15,15,IF(VLOOKUP($C141,工时汇总!$B$2:$AH$2694,11,0)&gt;10,10,IF(VLOOKUP($C141,工时汇总!$B$2:$AH$2694,11,0)&gt;=8,5,IF(VLOOKUP($C141,工时汇总!$B$2:$AH$2694,11,0)&lt;8,0))))</f>
        <v>#N/A</v>
      </c>
      <c r="N141" s="12" t="e">
        <f ca="1">IF(VLOOKUP($C141,工时汇总!$B$2:$AH$2694,12,0)&gt;15,15,IF(VLOOKUP($C141,工时汇总!$B$2:$AH$2694,12,0)&gt;10,10,IF(VLOOKUP($C141,工时汇总!$B$2:$AH$2694,12,0)&gt;=8,5,IF(VLOOKUP($C141,工时汇总!$B$2:$AH$2694,12,0)&lt;8,0))))</f>
        <v>#N/A</v>
      </c>
      <c r="O141" s="12" t="e">
        <f ca="1">IF(VLOOKUP($C141,工时汇总!$B$2:$AH$2694,13,0)&gt;15,15,IF(VLOOKUP($C141,工时汇总!$B$2:$AH$2694,13,0)&gt;10,10,IF(VLOOKUP($C141,工时汇总!$B$2:$AH$2694,13,0)&gt;=8,5,IF(VLOOKUP($C141,工时汇总!$B$2:$AH$2694,13,0)&lt;8,0))))</f>
        <v>#N/A</v>
      </c>
      <c r="P141" s="12" t="e">
        <f ca="1">IF(VLOOKUP($C141,工时汇总!$B$2:$AH$2694,14,0)&gt;15,15,IF(VLOOKUP($C141,工时汇总!$B$2:$AH$2694,14,0)&gt;10,10,IF(VLOOKUP($C141,工时汇总!$B$2:$AH$2694,14,0)&gt;=8,5,IF(VLOOKUP($C141,工时汇总!$B$2:$AH$2694,14,0)&lt;8,0))))</f>
        <v>#N/A</v>
      </c>
      <c r="Q141" s="12" t="e">
        <f ca="1">IF(VLOOKUP($C141,工时汇总!$B$2:$AH$2694,15,0)&gt;15,15,IF(VLOOKUP($C141,工时汇总!$B$2:$AH$2694,15,0)&gt;10,10,IF(VLOOKUP($C141,工时汇总!$B$2:$AH$2694,15,0)&gt;=8,5,IF(VLOOKUP($C141,工时汇总!$B$2:$AH$2694,15,0)&lt;8,0))))</f>
        <v>#N/A</v>
      </c>
      <c r="R141" s="12" t="e">
        <f ca="1">IF(VLOOKUP($C141,工时汇总!$B$2:$AH$2694,16,0)&gt;15,15,IF(VLOOKUP($C141,工时汇总!$B$2:$AH$2694,16,0)&gt;10,10,IF(VLOOKUP($C141,工时汇总!$B$2:$AH$2694,16,0)&gt;=8,5,IF(VLOOKUP($C141,工时汇总!$B$2:$AH$2694,16,0)&lt;8,0))))</f>
        <v>#N/A</v>
      </c>
      <c r="S141" s="12" t="e">
        <f ca="1">IF(VLOOKUP($C141,工时汇总!$B$2:$AH$2694,17,0)&gt;15,15,IF(VLOOKUP($C141,工时汇总!$B$2:$AH$2694,17,0)&gt;10,10,IF(VLOOKUP($C141,工时汇总!$B$2:$AH$2694,17,0)&gt;=8,5,IF(VLOOKUP($C141,工时汇总!$B$2:$AH$2694,17,0)&lt;8,0))))</f>
        <v>#N/A</v>
      </c>
      <c r="T141" s="12" t="e">
        <f ca="1">IF(VLOOKUP($C141,工时汇总!$B$2:$AH$2694,18,0)&gt;15,15,IF(VLOOKUP($C141,工时汇总!$B$2:$AH$2694,18,0)&gt;10,10,IF(VLOOKUP($C141,工时汇总!$B$2:$AH$2694,18,0)&gt;=8,5,IF(VLOOKUP($C141,工时汇总!$B$2:$AH$2694,18,0)&lt;8,0))))</f>
        <v>#N/A</v>
      </c>
      <c r="U141" s="12" t="e">
        <f ca="1">IF(VLOOKUP($C141,工时汇总!$B$2:$AH$2694,19,0)&gt;15,15,IF(VLOOKUP($C141,工时汇总!$B$2:$AH$2694,19,0)&gt;10,10,IF(VLOOKUP($C141,工时汇总!$B$2:$AH$2694,19,0)&gt;=8,5,IF(VLOOKUP($C141,工时汇总!$B$2:$AH$2694,19,0)&lt;8,0))))</f>
        <v>#N/A</v>
      </c>
      <c r="V141" s="12" t="e">
        <f ca="1">IF(VLOOKUP($C141,工时汇总!$B$2:$AH$2694,20,0)&gt;15,15,IF(VLOOKUP($C141,工时汇总!$B$2:$AH$2694,20,0)&gt;10,10,IF(VLOOKUP($C141,工时汇总!$B$2:$AH$2694,20,0)&gt;=8,5,IF(VLOOKUP($C141,工时汇总!$B$2:$AH$2694,20,0)&lt;8,0))))</f>
        <v>#N/A</v>
      </c>
      <c r="W141" s="12" t="e">
        <f ca="1">IF(VLOOKUP($C141,工时汇总!$B$2:$AH$2694,21,0)&gt;15,15,IF(VLOOKUP($C141,工时汇总!$B$2:$AH$2694,21,0)&gt;10,10,IF(VLOOKUP($C141,工时汇总!$B$2:$AH$2694,21,0)&gt;=8,5,IF(VLOOKUP($C141,工时汇总!$B$2:$AH$2694,21,0)&lt;8,0))))</f>
        <v>#N/A</v>
      </c>
      <c r="X141" s="12" t="e">
        <f ca="1">IF(VLOOKUP($C141,工时汇总!$B$2:$AH$2694,22,0)&gt;15,15,IF(VLOOKUP($C141,工时汇总!$B$2:$AH$2694,22,0)&gt;10,10,IF(VLOOKUP($C141,工时汇总!$B$2:$AH$2694,22,0)&gt;=8,5,IF(VLOOKUP($C141,工时汇总!$B$2:$AH$2694,22,0)&lt;8,0))))</f>
        <v>#N/A</v>
      </c>
      <c r="Y141" s="12" t="e">
        <f ca="1">IF(VLOOKUP($C141,工时汇总!$B$2:$AH$2694,23,0)&gt;15,15,IF(VLOOKUP($C141,工时汇总!$B$2:$AH$2694,23,0)&gt;10,10,IF(VLOOKUP($C141,工时汇总!$B$2:$AH$2694,23,0)&gt;=8,5,IF(VLOOKUP($C141,工时汇总!$B$2:$AH$2694,23,0)&lt;8,0))))</f>
        <v>#N/A</v>
      </c>
      <c r="Z141" s="12" t="e">
        <f ca="1">IF(VLOOKUP($C141,工时汇总!$B$2:$AH$2694,24,0)&gt;15,15,IF(VLOOKUP($C141,工时汇总!$B$2:$AH$2694,24,0)&gt;10,10,IF(VLOOKUP($C141,工时汇总!$B$2:$AH$2694,24,0)&gt;=8,5,IF(VLOOKUP($C141,工时汇总!$B$2:$AH$2694,24,0)&lt;8,0))))</f>
        <v>#N/A</v>
      </c>
      <c r="AA141" s="12" t="e">
        <f ca="1">IF(VLOOKUP($C141,工时汇总!$B$2:$AH$2694,25,0)&gt;15,15,IF(VLOOKUP($C141,工时汇总!$B$2:$AH$2694,25,0)&gt;10,10,IF(VLOOKUP($C141,工时汇总!$B$2:$AH$2694,25,0)&gt;=8,5,IF(VLOOKUP($C141,工时汇总!$B$2:$AH$2694,25,0)&lt;8,0))))</f>
        <v>#N/A</v>
      </c>
      <c r="AB141" s="12" t="e">
        <f ca="1">IF(VLOOKUP($C141,工时汇总!$B$2:$AH$2694,26,0)&gt;15,15,IF(VLOOKUP($C141,工时汇总!$B$2:$AH$2694,26,0)&gt;10,10,IF(VLOOKUP($C141,工时汇总!$B$2:$AH$2694,26,0)&gt;=8,5,IF(VLOOKUP($C141,工时汇总!$B$2:$AH$2694,26,0)&lt;8,0))))</f>
        <v>#N/A</v>
      </c>
      <c r="AC141" s="12" t="e">
        <f ca="1">IF(VLOOKUP($C141,工时汇总!$B$2:$AH$2694,27,0)&gt;15,15,IF(VLOOKUP($C141,工时汇总!$B$2:$AH$2694,27,0)&gt;10,10,IF(VLOOKUP($C141,工时汇总!$B$2:$AH$2694,27,0)&gt;=8,5,IF(VLOOKUP($C141,工时汇总!$B$2:$AH$2694,27,0)&lt;8,0))))</f>
        <v>#N/A</v>
      </c>
      <c r="AD141" s="12" t="e">
        <f ca="1">IF(VLOOKUP($C141,工时汇总!$B$2:$AH$2694,28,0)&gt;15,15,IF(VLOOKUP($C141,工时汇总!$B$2:$AH$2694,28,0)&gt;10,10,IF(VLOOKUP($C141,工时汇总!$B$2:$AH$2694,28,0)&gt;=8,5,IF(VLOOKUP($C141,工时汇总!$B$2:$AH$2694,28,0)&lt;8,0))))</f>
        <v>#N/A</v>
      </c>
      <c r="AE141" s="12" t="e">
        <f ca="1">IF(VLOOKUP($C141,工时汇总!$B$2:$AH$2694,29,0)&gt;15,15,IF(VLOOKUP($C141,工时汇总!$B$2:$AH$2694,29,0)&gt;10,10,IF(VLOOKUP($C141,工时汇总!$B$2:$AH$2694,29,0)&gt;=8,5,IF(VLOOKUP($C141,工时汇总!$B$2:$AH$2694,29,0)&lt;8,0))))</f>
        <v>#N/A</v>
      </c>
      <c r="AF141" s="12" t="e">
        <f ca="1">IF(VLOOKUP($C141,工时汇总!$B$2:$AH$2694,30,0)&gt;15,15,IF(VLOOKUP($C141,工时汇总!$B$2:$AH$2694,30,0)&gt;10,10,IF(VLOOKUP($C141,工时汇总!$B$2:$AH$2694,30,0)&gt;=8,5,IF(VLOOKUP($C141,工时汇总!$B$2:$AH$2694,30,0)&lt;8,0))))</f>
        <v>#N/A</v>
      </c>
      <c r="AG141" s="12" t="e">
        <f ca="1">IF(VLOOKUP($C141,工时汇总!$B$2:$AH$2694,31,0)&gt;15,15,IF(VLOOKUP($C141,工时汇总!$B$2:$AH$2694,31,0)&gt;10,10,IF(VLOOKUP($C141,工时汇总!$B$2:$AH$2694,31,0)&gt;=8,5,IF(VLOOKUP($C141,工时汇总!$B$2:$AH$2694,31,0)&lt;8,0))))</f>
        <v>#N/A</v>
      </c>
      <c r="AH141" s="12" t="e">
        <f ca="1">IF(VLOOKUP($C141,工时汇总!$B$2:$AH$2694,32,0)&gt;15,15,IF(VLOOKUP($C141,工时汇总!$B$2:$AH$2694,32,0)&gt;10,10,IF(VLOOKUP($C141,工时汇总!$B$2:$AH$2694,32,0)&gt;=8,5,IF(VLOOKUP($C141,工时汇总!$B$2:$AH$2694,32,0)&lt;8,0))))</f>
        <v>#N/A</v>
      </c>
      <c r="AI141" s="12" t="e">
        <f ca="1">IF(VLOOKUP($C141,工时汇总!$B$2:$AH$2694,33,0)&gt;15,15,IF(VLOOKUP($C141,工时汇总!$B$2:$AH$2694,33,0)&gt;10,10,IF(VLOOKUP($C141,工时汇总!$B$2:$AH$2694,33,0)&gt;=8,5,IF(VLOOKUP($C141,工时汇总!$B$2:$AH$2694,33,0)&lt;8,0))))</f>
        <v>#N/A</v>
      </c>
    </row>
    <row r="142" customHeight="1" spans="2:35">
      <c r="B142"/>
      <c r="C142" s="11"/>
      <c r="D142" s="43" t="e">
        <f ca="1" t="shared" si="23"/>
        <v>#N/A</v>
      </c>
      <c r="E142" s="12" t="e">
        <f ca="1">IF(VLOOKUP($C142,工时汇总!$B$2:$AH$2694,3,0)&gt;15,15,IF(VLOOKUP($C142,工时汇总!$B$2:$AH$2694,3,0)&gt;10,10,IF(VLOOKUP($C142,工时汇总!$B$2:$AH$2694,3,0)&gt;=8,5,IF(VLOOKUP($C142,工时汇总!$B$2:$AH$2694,3,0)&lt;8,0))))</f>
        <v>#N/A</v>
      </c>
      <c r="F142" s="12" t="e">
        <f ca="1">IF(VLOOKUP($C142,工时汇总!$B$2:$AH$2694,4,0)&gt;15,15,IF(VLOOKUP($C142,工时汇总!$B$2:$AH$2694,4,0)&gt;10,10,IF(VLOOKUP($C142,工时汇总!$B$2:$AH$2694,4,0)&gt;=8,5,IF(VLOOKUP($C142,工时汇总!$B$2:$AH$2694,4,0)&lt;8,0))))</f>
        <v>#N/A</v>
      </c>
      <c r="G142" s="12" t="e">
        <f ca="1">IF(VLOOKUP($C142,工时汇总!$B$2:$AH$2694,5,0)&gt;15,15,IF(VLOOKUP($C142,工时汇总!$B$2:$AH$2694,5,0)&gt;10,10,IF(VLOOKUP($C142,工时汇总!$B$2:$AH$2694,5,0)&gt;=8,5,IF(VLOOKUP($C142,工时汇总!$B$2:$AH$2694,5,0)&lt;8,0))))</f>
        <v>#N/A</v>
      </c>
      <c r="H142" s="12" t="e">
        <f ca="1">IF(VLOOKUP($C142,工时汇总!$B$2:$AH$2694,6,0)&gt;15,15,IF(VLOOKUP($C142,工时汇总!$B$2:$AH$2694,6,0)&gt;10,10,IF(VLOOKUP($C142,工时汇总!$B$2:$AH$2694,6,0)&gt;=8,5,IF(VLOOKUP($C142,工时汇总!$B$2:$AH$2694,6,0)&lt;8,0))))</f>
        <v>#N/A</v>
      </c>
      <c r="I142" s="12" t="e">
        <f ca="1">IF(VLOOKUP($C142,工时汇总!$B$2:$AH$2694,7,0)&gt;15,15,IF(VLOOKUP($C142,工时汇总!$B$2:$AH$2694,7,0)&gt;10,10,IF(VLOOKUP($C142,工时汇总!$B$2:$AH$2694,7,0)&gt;=8,5,IF(VLOOKUP($C142,工时汇总!$B$2:$AH$2694,7,0)&lt;8,0))))</f>
        <v>#N/A</v>
      </c>
      <c r="J142" s="12" t="e">
        <f ca="1">IF(VLOOKUP($C142,工时汇总!$B$2:$AH$2694,8,0)&gt;15,15,IF(VLOOKUP($C142,工时汇总!$B$2:$AH$2694,8,0)&gt;10,10,IF(VLOOKUP($C142,工时汇总!$B$2:$AH$2694,8,0)&gt;=8,5,IF(VLOOKUP($C142,工时汇总!$B$2:$AH$2694,8,0)&lt;8,0))))</f>
        <v>#N/A</v>
      </c>
      <c r="K142" s="12" t="e">
        <f ca="1">IF(VLOOKUP($C142,工时汇总!$B$2:$AH$2694,9,0)&gt;15,15,IF(VLOOKUP($C142,工时汇总!$B$2:$AH$2694,9,0)&gt;10,10,IF(VLOOKUP($C142,工时汇总!$B$2:$AH$2694,9,0)&gt;=8,5,IF(VLOOKUP($C142,工时汇总!$B$2:$AH$2694,9,0)&lt;8,0))))</f>
        <v>#N/A</v>
      </c>
      <c r="L142" s="12" t="e">
        <f ca="1">IF(VLOOKUP($C142,工时汇总!$B$2:$AH$2694,10,0)&gt;15,15,IF(VLOOKUP($C142,工时汇总!$B$2:$AH$2694,10,0)&gt;10,10,IF(VLOOKUP($C142,工时汇总!$B$2:$AH$2694,10,0)&gt;=8,5,IF(VLOOKUP($C142,工时汇总!$B$2:$AH$2694,10,0)&lt;8,0))))</f>
        <v>#N/A</v>
      </c>
      <c r="M142" s="12" t="e">
        <f ca="1">IF(VLOOKUP($C142,工时汇总!$B$2:$AH$2694,11,0)&gt;15,15,IF(VLOOKUP($C142,工时汇总!$B$2:$AH$2694,11,0)&gt;10,10,IF(VLOOKUP($C142,工时汇总!$B$2:$AH$2694,11,0)&gt;=8,5,IF(VLOOKUP($C142,工时汇总!$B$2:$AH$2694,11,0)&lt;8,0))))</f>
        <v>#N/A</v>
      </c>
      <c r="N142" s="12" t="e">
        <f ca="1">IF(VLOOKUP($C142,工时汇总!$B$2:$AH$2694,12,0)&gt;15,15,IF(VLOOKUP($C142,工时汇总!$B$2:$AH$2694,12,0)&gt;10,10,IF(VLOOKUP($C142,工时汇总!$B$2:$AH$2694,12,0)&gt;=8,5,IF(VLOOKUP($C142,工时汇总!$B$2:$AH$2694,12,0)&lt;8,0))))</f>
        <v>#N/A</v>
      </c>
      <c r="O142" s="12" t="e">
        <f ca="1">IF(VLOOKUP($C142,工时汇总!$B$2:$AH$2694,13,0)&gt;15,15,IF(VLOOKUP($C142,工时汇总!$B$2:$AH$2694,13,0)&gt;10,10,IF(VLOOKUP($C142,工时汇总!$B$2:$AH$2694,13,0)&gt;=8,5,IF(VLOOKUP($C142,工时汇总!$B$2:$AH$2694,13,0)&lt;8,0))))</f>
        <v>#N/A</v>
      </c>
      <c r="P142" s="12" t="e">
        <f ca="1">IF(VLOOKUP($C142,工时汇总!$B$2:$AH$2694,14,0)&gt;15,15,IF(VLOOKUP($C142,工时汇总!$B$2:$AH$2694,14,0)&gt;10,10,IF(VLOOKUP($C142,工时汇总!$B$2:$AH$2694,14,0)&gt;=8,5,IF(VLOOKUP($C142,工时汇总!$B$2:$AH$2694,14,0)&lt;8,0))))</f>
        <v>#N/A</v>
      </c>
      <c r="Q142" s="12" t="e">
        <f ca="1">IF(VLOOKUP($C142,工时汇总!$B$2:$AH$2694,15,0)&gt;15,15,IF(VLOOKUP($C142,工时汇总!$B$2:$AH$2694,15,0)&gt;10,10,IF(VLOOKUP($C142,工时汇总!$B$2:$AH$2694,15,0)&gt;=8,5,IF(VLOOKUP($C142,工时汇总!$B$2:$AH$2694,15,0)&lt;8,0))))</f>
        <v>#N/A</v>
      </c>
      <c r="R142" s="12" t="e">
        <f ca="1">IF(VLOOKUP($C142,工时汇总!$B$2:$AH$2694,16,0)&gt;15,15,IF(VLOOKUP($C142,工时汇总!$B$2:$AH$2694,16,0)&gt;10,10,IF(VLOOKUP($C142,工时汇总!$B$2:$AH$2694,16,0)&gt;=8,5,IF(VLOOKUP($C142,工时汇总!$B$2:$AH$2694,16,0)&lt;8,0))))</f>
        <v>#N/A</v>
      </c>
      <c r="S142" s="12" t="e">
        <f ca="1">IF(VLOOKUP($C142,工时汇总!$B$2:$AH$2694,17,0)&gt;15,15,IF(VLOOKUP($C142,工时汇总!$B$2:$AH$2694,17,0)&gt;10,10,IF(VLOOKUP($C142,工时汇总!$B$2:$AH$2694,17,0)&gt;=8,5,IF(VLOOKUP($C142,工时汇总!$B$2:$AH$2694,17,0)&lt;8,0))))</f>
        <v>#N/A</v>
      </c>
      <c r="T142" s="12" t="e">
        <f ca="1">IF(VLOOKUP($C142,工时汇总!$B$2:$AH$2694,18,0)&gt;15,15,IF(VLOOKUP($C142,工时汇总!$B$2:$AH$2694,18,0)&gt;10,10,IF(VLOOKUP($C142,工时汇总!$B$2:$AH$2694,18,0)&gt;=8,5,IF(VLOOKUP($C142,工时汇总!$B$2:$AH$2694,18,0)&lt;8,0))))</f>
        <v>#N/A</v>
      </c>
      <c r="U142" s="12" t="e">
        <f ca="1">IF(VLOOKUP($C142,工时汇总!$B$2:$AH$2694,19,0)&gt;15,15,IF(VLOOKUP($C142,工时汇总!$B$2:$AH$2694,19,0)&gt;10,10,IF(VLOOKUP($C142,工时汇总!$B$2:$AH$2694,19,0)&gt;=8,5,IF(VLOOKUP($C142,工时汇总!$B$2:$AH$2694,19,0)&lt;8,0))))</f>
        <v>#N/A</v>
      </c>
      <c r="V142" s="12" t="e">
        <f ca="1">IF(VLOOKUP($C142,工时汇总!$B$2:$AH$2694,20,0)&gt;15,15,IF(VLOOKUP($C142,工时汇总!$B$2:$AH$2694,20,0)&gt;10,10,IF(VLOOKUP($C142,工时汇总!$B$2:$AH$2694,20,0)&gt;=8,5,IF(VLOOKUP($C142,工时汇总!$B$2:$AH$2694,20,0)&lt;8,0))))</f>
        <v>#N/A</v>
      </c>
      <c r="W142" s="12" t="e">
        <f ca="1">IF(VLOOKUP($C142,工时汇总!$B$2:$AH$2694,21,0)&gt;15,15,IF(VLOOKUP($C142,工时汇总!$B$2:$AH$2694,21,0)&gt;10,10,IF(VLOOKUP($C142,工时汇总!$B$2:$AH$2694,21,0)&gt;=8,5,IF(VLOOKUP($C142,工时汇总!$B$2:$AH$2694,21,0)&lt;8,0))))</f>
        <v>#N/A</v>
      </c>
      <c r="X142" s="12" t="e">
        <f ca="1">IF(VLOOKUP($C142,工时汇总!$B$2:$AH$2694,22,0)&gt;15,15,IF(VLOOKUP($C142,工时汇总!$B$2:$AH$2694,22,0)&gt;10,10,IF(VLOOKUP($C142,工时汇总!$B$2:$AH$2694,22,0)&gt;=8,5,IF(VLOOKUP($C142,工时汇总!$B$2:$AH$2694,22,0)&lt;8,0))))</f>
        <v>#N/A</v>
      </c>
      <c r="Y142" s="12" t="e">
        <f ca="1">IF(VLOOKUP($C142,工时汇总!$B$2:$AH$2694,23,0)&gt;15,15,IF(VLOOKUP($C142,工时汇总!$B$2:$AH$2694,23,0)&gt;10,10,IF(VLOOKUP($C142,工时汇总!$B$2:$AH$2694,23,0)&gt;=8,5,IF(VLOOKUP($C142,工时汇总!$B$2:$AH$2694,23,0)&lt;8,0))))</f>
        <v>#N/A</v>
      </c>
      <c r="Z142" s="12" t="e">
        <f ca="1">IF(VLOOKUP($C142,工时汇总!$B$2:$AH$2694,24,0)&gt;15,15,IF(VLOOKUP($C142,工时汇总!$B$2:$AH$2694,24,0)&gt;10,10,IF(VLOOKUP($C142,工时汇总!$B$2:$AH$2694,24,0)&gt;=8,5,IF(VLOOKUP($C142,工时汇总!$B$2:$AH$2694,24,0)&lt;8,0))))</f>
        <v>#N/A</v>
      </c>
      <c r="AA142" s="12" t="e">
        <f ca="1">IF(VLOOKUP($C142,工时汇总!$B$2:$AH$2694,25,0)&gt;15,15,IF(VLOOKUP($C142,工时汇总!$B$2:$AH$2694,25,0)&gt;10,10,IF(VLOOKUP($C142,工时汇总!$B$2:$AH$2694,25,0)&gt;=8,5,IF(VLOOKUP($C142,工时汇总!$B$2:$AH$2694,25,0)&lt;8,0))))</f>
        <v>#N/A</v>
      </c>
      <c r="AB142" s="12" t="e">
        <f ca="1">IF(VLOOKUP($C142,工时汇总!$B$2:$AH$2694,26,0)&gt;15,15,IF(VLOOKUP($C142,工时汇总!$B$2:$AH$2694,26,0)&gt;10,10,IF(VLOOKUP($C142,工时汇总!$B$2:$AH$2694,26,0)&gt;=8,5,IF(VLOOKUP($C142,工时汇总!$B$2:$AH$2694,26,0)&lt;8,0))))</f>
        <v>#N/A</v>
      </c>
      <c r="AC142" s="12" t="e">
        <f ca="1">IF(VLOOKUP($C142,工时汇总!$B$2:$AH$2694,27,0)&gt;15,15,IF(VLOOKUP($C142,工时汇总!$B$2:$AH$2694,27,0)&gt;10,10,IF(VLOOKUP($C142,工时汇总!$B$2:$AH$2694,27,0)&gt;=8,5,IF(VLOOKUP($C142,工时汇总!$B$2:$AH$2694,27,0)&lt;8,0))))</f>
        <v>#N/A</v>
      </c>
      <c r="AD142" s="12" t="e">
        <f ca="1">IF(VLOOKUP($C142,工时汇总!$B$2:$AH$2694,28,0)&gt;15,15,IF(VLOOKUP($C142,工时汇总!$B$2:$AH$2694,28,0)&gt;10,10,IF(VLOOKUP($C142,工时汇总!$B$2:$AH$2694,28,0)&gt;=8,5,IF(VLOOKUP($C142,工时汇总!$B$2:$AH$2694,28,0)&lt;8,0))))</f>
        <v>#N/A</v>
      </c>
      <c r="AE142" s="12" t="e">
        <f ca="1">IF(VLOOKUP($C142,工时汇总!$B$2:$AH$2694,29,0)&gt;15,15,IF(VLOOKUP($C142,工时汇总!$B$2:$AH$2694,29,0)&gt;10,10,IF(VLOOKUP($C142,工时汇总!$B$2:$AH$2694,29,0)&gt;=8,5,IF(VLOOKUP($C142,工时汇总!$B$2:$AH$2694,29,0)&lt;8,0))))</f>
        <v>#N/A</v>
      </c>
      <c r="AF142" s="12" t="e">
        <f ca="1">IF(VLOOKUP($C142,工时汇总!$B$2:$AH$2694,30,0)&gt;15,15,IF(VLOOKUP($C142,工时汇总!$B$2:$AH$2694,30,0)&gt;10,10,IF(VLOOKUP($C142,工时汇总!$B$2:$AH$2694,30,0)&gt;=8,5,IF(VLOOKUP($C142,工时汇总!$B$2:$AH$2694,30,0)&lt;8,0))))</f>
        <v>#N/A</v>
      </c>
      <c r="AG142" s="12" t="e">
        <f ca="1">IF(VLOOKUP($C142,工时汇总!$B$2:$AH$2694,31,0)&gt;15,15,IF(VLOOKUP($C142,工时汇总!$B$2:$AH$2694,31,0)&gt;10,10,IF(VLOOKUP($C142,工时汇总!$B$2:$AH$2694,31,0)&gt;=8,5,IF(VLOOKUP($C142,工时汇总!$B$2:$AH$2694,31,0)&lt;8,0))))</f>
        <v>#N/A</v>
      </c>
      <c r="AH142" s="12" t="e">
        <f ca="1">IF(VLOOKUP($C142,工时汇总!$B$2:$AH$2694,32,0)&gt;15,15,IF(VLOOKUP($C142,工时汇总!$B$2:$AH$2694,32,0)&gt;10,10,IF(VLOOKUP($C142,工时汇总!$B$2:$AH$2694,32,0)&gt;=8,5,IF(VLOOKUP($C142,工时汇总!$B$2:$AH$2694,32,0)&lt;8,0))))</f>
        <v>#N/A</v>
      </c>
      <c r="AI142" s="12" t="e">
        <f ca="1">IF(VLOOKUP($C142,工时汇总!$B$2:$AH$2694,33,0)&gt;15,15,IF(VLOOKUP($C142,工时汇总!$B$2:$AH$2694,33,0)&gt;10,10,IF(VLOOKUP($C142,工时汇总!$B$2:$AH$2694,33,0)&gt;=8,5,IF(VLOOKUP($C142,工时汇总!$B$2:$AH$2694,33,0)&lt;8,0))))</f>
        <v>#N/A</v>
      </c>
    </row>
    <row r="143" customHeight="1" spans="2:35">
      <c r="B143"/>
      <c r="C143" s="11"/>
      <c r="D143" s="43" t="e">
        <f ca="1" t="shared" si="23"/>
        <v>#N/A</v>
      </c>
      <c r="E143" s="12" t="e">
        <f ca="1">IF(VLOOKUP($C143,工时汇总!$B$2:$AH$2694,3,0)&gt;15,15,IF(VLOOKUP($C143,工时汇总!$B$2:$AH$2694,3,0)&gt;10,10,IF(VLOOKUP($C143,工时汇总!$B$2:$AH$2694,3,0)&gt;=8,5,IF(VLOOKUP($C143,工时汇总!$B$2:$AH$2694,3,0)&lt;8,0))))</f>
        <v>#N/A</v>
      </c>
      <c r="F143" s="12" t="e">
        <f ca="1">IF(VLOOKUP($C143,工时汇总!$B$2:$AH$2694,4,0)&gt;15,15,IF(VLOOKUP($C143,工时汇总!$B$2:$AH$2694,4,0)&gt;10,10,IF(VLOOKUP($C143,工时汇总!$B$2:$AH$2694,4,0)&gt;=8,5,IF(VLOOKUP($C143,工时汇总!$B$2:$AH$2694,4,0)&lt;8,0))))</f>
        <v>#N/A</v>
      </c>
      <c r="G143" s="12" t="e">
        <f ca="1">IF(VLOOKUP($C143,工时汇总!$B$2:$AH$2694,5,0)&gt;15,15,IF(VLOOKUP($C143,工时汇总!$B$2:$AH$2694,5,0)&gt;10,10,IF(VLOOKUP($C143,工时汇总!$B$2:$AH$2694,5,0)&gt;=8,5,IF(VLOOKUP($C143,工时汇总!$B$2:$AH$2694,5,0)&lt;8,0))))</f>
        <v>#N/A</v>
      </c>
      <c r="H143" s="12" t="e">
        <f ca="1">IF(VLOOKUP($C143,工时汇总!$B$2:$AH$2694,6,0)&gt;15,15,IF(VLOOKUP($C143,工时汇总!$B$2:$AH$2694,6,0)&gt;10,10,IF(VLOOKUP($C143,工时汇总!$B$2:$AH$2694,6,0)&gt;=8,5,IF(VLOOKUP($C143,工时汇总!$B$2:$AH$2694,6,0)&lt;8,0))))</f>
        <v>#N/A</v>
      </c>
      <c r="I143" s="12" t="e">
        <f ca="1">IF(VLOOKUP($C143,工时汇总!$B$2:$AH$2694,7,0)&gt;15,15,IF(VLOOKUP($C143,工时汇总!$B$2:$AH$2694,7,0)&gt;10,10,IF(VLOOKUP($C143,工时汇总!$B$2:$AH$2694,7,0)&gt;=8,5,IF(VLOOKUP($C143,工时汇总!$B$2:$AH$2694,7,0)&lt;8,0))))</f>
        <v>#N/A</v>
      </c>
      <c r="J143" s="12" t="e">
        <f ca="1">IF(VLOOKUP($C143,工时汇总!$B$2:$AH$2694,8,0)&gt;15,15,IF(VLOOKUP($C143,工时汇总!$B$2:$AH$2694,8,0)&gt;10,10,IF(VLOOKUP($C143,工时汇总!$B$2:$AH$2694,8,0)&gt;=8,5,IF(VLOOKUP($C143,工时汇总!$B$2:$AH$2694,8,0)&lt;8,0))))</f>
        <v>#N/A</v>
      </c>
      <c r="K143" s="12" t="e">
        <f ca="1">IF(VLOOKUP($C143,工时汇总!$B$2:$AH$2694,9,0)&gt;15,15,IF(VLOOKUP($C143,工时汇总!$B$2:$AH$2694,9,0)&gt;10,10,IF(VLOOKUP($C143,工时汇总!$B$2:$AH$2694,9,0)&gt;=8,5,IF(VLOOKUP($C143,工时汇总!$B$2:$AH$2694,9,0)&lt;8,0))))</f>
        <v>#N/A</v>
      </c>
      <c r="L143" s="12" t="e">
        <f ca="1">IF(VLOOKUP($C143,工时汇总!$B$2:$AH$2694,10,0)&gt;15,15,IF(VLOOKUP($C143,工时汇总!$B$2:$AH$2694,10,0)&gt;10,10,IF(VLOOKUP($C143,工时汇总!$B$2:$AH$2694,10,0)&gt;=8,5,IF(VLOOKUP($C143,工时汇总!$B$2:$AH$2694,10,0)&lt;8,0))))</f>
        <v>#N/A</v>
      </c>
      <c r="M143" s="12" t="e">
        <f ca="1">IF(VLOOKUP($C143,工时汇总!$B$2:$AH$2694,11,0)&gt;15,15,IF(VLOOKUP($C143,工时汇总!$B$2:$AH$2694,11,0)&gt;10,10,IF(VLOOKUP($C143,工时汇总!$B$2:$AH$2694,11,0)&gt;=8,5,IF(VLOOKUP($C143,工时汇总!$B$2:$AH$2694,11,0)&lt;8,0))))</f>
        <v>#N/A</v>
      </c>
      <c r="N143" s="12" t="e">
        <f ca="1">IF(VLOOKUP($C143,工时汇总!$B$2:$AH$2694,12,0)&gt;15,15,IF(VLOOKUP($C143,工时汇总!$B$2:$AH$2694,12,0)&gt;10,10,IF(VLOOKUP($C143,工时汇总!$B$2:$AH$2694,12,0)&gt;=8,5,IF(VLOOKUP($C143,工时汇总!$B$2:$AH$2694,12,0)&lt;8,0))))</f>
        <v>#N/A</v>
      </c>
      <c r="O143" s="12" t="e">
        <f ca="1">IF(VLOOKUP($C143,工时汇总!$B$2:$AH$2694,13,0)&gt;15,15,IF(VLOOKUP($C143,工时汇总!$B$2:$AH$2694,13,0)&gt;10,10,IF(VLOOKUP($C143,工时汇总!$B$2:$AH$2694,13,0)&gt;=8,5,IF(VLOOKUP($C143,工时汇总!$B$2:$AH$2694,13,0)&lt;8,0))))</f>
        <v>#N/A</v>
      </c>
      <c r="P143" s="12" t="e">
        <f ca="1">IF(VLOOKUP($C143,工时汇总!$B$2:$AH$2694,14,0)&gt;15,15,IF(VLOOKUP($C143,工时汇总!$B$2:$AH$2694,14,0)&gt;10,10,IF(VLOOKUP($C143,工时汇总!$B$2:$AH$2694,14,0)&gt;=8,5,IF(VLOOKUP($C143,工时汇总!$B$2:$AH$2694,14,0)&lt;8,0))))</f>
        <v>#N/A</v>
      </c>
      <c r="Q143" s="12" t="e">
        <f ca="1">IF(VLOOKUP($C143,工时汇总!$B$2:$AH$2694,15,0)&gt;15,15,IF(VLOOKUP($C143,工时汇总!$B$2:$AH$2694,15,0)&gt;10,10,IF(VLOOKUP($C143,工时汇总!$B$2:$AH$2694,15,0)&gt;=8,5,IF(VLOOKUP($C143,工时汇总!$B$2:$AH$2694,15,0)&lt;8,0))))</f>
        <v>#N/A</v>
      </c>
      <c r="R143" s="12" t="e">
        <f ca="1">IF(VLOOKUP($C143,工时汇总!$B$2:$AH$2694,16,0)&gt;15,15,IF(VLOOKUP($C143,工时汇总!$B$2:$AH$2694,16,0)&gt;10,10,IF(VLOOKUP($C143,工时汇总!$B$2:$AH$2694,16,0)&gt;=8,5,IF(VLOOKUP($C143,工时汇总!$B$2:$AH$2694,16,0)&lt;8,0))))</f>
        <v>#N/A</v>
      </c>
      <c r="S143" s="12" t="e">
        <f ca="1">IF(VLOOKUP($C143,工时汇总!$B$2:$AH$2694,17,0)&gt;15,15,IF(VLOOKUP($C143,工时汇总!$B$2:$AH$2694,17,0)&gt;10,10,IF(VLOOKUP($C143,工时汇总!$B$2:$AH$2694,17,0)&gt;=8,5,IF(VLOOKUP($C143,工时汇总!$B$2:$AH$2694,17,0)&lt;8,0))))</f>
        <v>#N/A</v>
      </c>
      <c r="T143" s="12" t="e">
        <f ca="1">IF(VLOOKUP($C143,工时汇总!$B$2:$AH$2694,18,0)&gt;15,15,IF(VLOOKUP($C143,工时汇总!$B$2:$AH$2694,18,0)&gt;10,10,IF(VLOOKUP($C143,工时汇总!$B$2:$AH$2694,18,0)&gt;=8,5,IF(VLOOKUP($C143,工时汇总!$B$2:$AH$2694,18,0)&lt;8,0))))</f>
        <v>#N/A</v>
      </c>
      <c r="U143" s="12" t="e">
        <f ca="1">IF(VLOOKUP($C143,工时汇总!$B$2:$AH$2694,19,0)&gt;15,15,IF(VLOOKUP($C143,工时汇总!$B$2:$AH$2694,19,0)&gt;10,10,IF(VLOOKUP($C143,工时汇总!$B$2:$AH$2694,19,0)&gt;=8,5,IF(VLOOKUP($C143,工时汇总!$B$2:$AH$2694,19,0)&lt;8,0))))</f>
        <v>#N/A</v>
      </c>
      <c r="V143" s="12" t="e">
        <f ca="1">IF(VLOOKUP($C143,工时汇总!$B$2:$AH$2694,20,0)&gt;15,15,IF(VLOOKUP($C143,工时汇总!$B$2:$AH$2694,20,0)&gt;10,10,IF(VLOOKUP($C143,工时汇总!$B$2:$AH$2694,20,0)&gt;=8,5,IF(VLOOKUP($C143,工时汇总!$B$2:$AH$2694,20,0)&lt;8,0))))</f>
        <v>#N/A</v>
      </c>
      <c r="W143" s="12" t="e">
        <f ca="1">IF(VLOOKUP($C143,工时汇总!$B$2:$AH$2694,21,0)&gt;15,15,IF(VLOOKUP($C143,工时汇总!$B$2:$AH$2694,21,0)&gt;10,10,IF(VLOOKUP($C143,工时汇总!$B$2:$AH$2694,21,0)&gt;=8,5,IF(VLOOKUP($C143,工时汇总!$B$2:$AH$2694,21,0)&lt;8,0))))</f>
        <v>#N/A</v>
      </c>
      <c r="X143" s="12" t="e">
        <f ca="1">IF(VLOOKUP($C143,工时汇总!$B$2:$AH$2694,22,0)&gt;15,15,IF(VLOOKUP($C143,工时汇总!$B$2:$AH$2694,22,0)&gt;10,10,IF(VLOOKUP($C143,工时汇总!$B$2:$AH$2694,22,0)&gt;=8,5,IF(VLOOKUP($C143,工时汇总!$B$2:$AH$2694,22,0)&lt;8,0))))</f>
        <v>#N/A</v>
      </c>
      <c r="Y143" s="12" t="e">
        <f ca="1">IF(VLOOKUP($C143,工时汇总!$B$2:$AH$2694,23,0)&gt;15,15,IF(VLOOKUP($C143,工时汇总!$B$2:$AH$2694,23,0)&gt;10,10,IF(VLOOKUP($C143,工时汇总!$B$2:$AH$2694,23,0)&gt;=8,5,IF(VLOOKUP($C143,工时汇总!$B$2:$AH$2694,23,0)&lt;8,0))))</f>
        <v>#N/A</v>
      </c>
      <c r="Z143" s="12" t="e">
        <f ca="1">IF(VLOOKUP($C143,工时汇总!$B$2:$AH$2694,24,0)&gt;15,15,IF(VLOOKUP($C143,工时汇总!$B$2:$AH$2694,24,0)&gt;10,10,IF(VLOOKUP($C143,工时汇总!$B$2:$AH$2694,24,0)&gt;=8,5,IF(VLOOKUP($C143,工时汇总!$B$2:$AH$2694,24,0)&lt;8,0))))</f>
        <v>#N/A</v>
      </c>
      <c r="AA143" s="12" t="e">
        <f ca="1">IF(VLOOKUP($C143,工时汇总!$B$2:$AH$2694,25,0)&gt;15,15,IF(VLOOKUP($C143,工时汇总!$B$2:$AH$2694,25,0)&gt;10,10,IF(VLOOKUP($C143,工时汇总!$B$2:$AH$2694,25,0)&gt;=8,5,IF(VLOOKUP($C143,工时汇总!$B$2:$AH$2694,25,0)&lt;8,0))))</f>
        <v>#N/A</v>
      </c>
      <c r="AB143" s="12" t="e">
        <f ca="1">IF(VLOOKUP($C143,工时汇总!$B$2:$AH$2694,26,0)&gt;15,15,IF(VLOOKUP($C143,工时汇总!$B$2:$AH$2694,26,0)&gt;10,10,IF(VLOOKUP($C143,工时汇总!$B$2:$AH$2694,26,0)&gt;=8,5,IF(VLOOKUP($C143,工时汇总!$B$2:$AH$2694,26,0)&lt;8,0))))</f>
        <v>#N/A</v>
      </c>
      <c r="AC143" s="12" t="e">
        <f ca="1">IF(VLOOKUP($C143,工时汇总!$B$2:$AH$2694,27,0)&gt;15,15,IF(VLOOKUP($C143,工时汇总!$B$2:$AH$2694,27,0)&gt;10,10,IF(VLOOKUP($C143,工时汇总!$B$2:$AH$2694,27,0)&gt;=8,5,IF(VLOOKUP($C143,工时汇总!$B$2:$AH$2694,27,0)&lt;8,0))))</f>
        <v>#N/A</v>
      </c>
      <c r="AD143" s="12" t="e">
        <f ca="1">IF(VLOOKUP($C143,工时汇总!$B$2:$AH$2694,28,0)&gt;15,15,IF(VLOOKUP($C143,工时汇总!$B$2:$AH$2694,28,0)&gt;10,10,IF(VLOOKUP($C143,工时汇总!$B$2:$AH$2694,28,0)&gt;=8,5,IF(VLOOKUP($C143,工时汇总!$B$2:$AH$2694,28,0)&lt;8,0))))</f>
        <v>#N/A</v>
      </c>
      <c r="AE143" s="12" t="e">
        <f ca="1">IF(VLOOKUP($C143,工时汇总!$B$2:$AH$2694,29,0)&gt;15,15,IF(VLOOKUP($C143,工时汇总!$B$2:$AH$2694,29,0)&gt;10,10,IF(VLOOKUP($C143,工时汇总!$B$2:$AH$2694,29,0)&gt;=8,5,IF(VLOOKUP($C143,工时汇总!$B$2:$AH$2694,29,0)&lt;8,0))))</f>
        <v>#N/A</v>
      </c>
      <c r="AF143" s="12" t="e">
        <f ca="1">IF(VLOOKUP($C143,工时汇总!$B$2:$AH$2694,30,0)&gt;15,15,IF(VLOOKUP($C143,工时汇总!$B$2:$AH$2694,30,0)&gt;10,10,IF(VLOOKUP($C143,工时汇总!$B$2:$AH$2694,30,0)&gt;=8,5,IF(VLOOKUP($C143,工时汇总!$B$2:$AH$2694,30,0)&lt;8,0))))</f>
        <v>#N/A</v>
      </c>
      <c r="AG143" s="12" t="e">
        <f ca="1">IF(VLOOKUP($C143,工时汇总!$B$2:$AH$2694,31,0)&gt;15,15,IF(VLOOKUP($C143,工时汇总!$B$2:$AH$2694,31,0)&gt;10,10,IF(VLOOKUP($C143,工时汇总!$B$2:$AH$2694,31,0)&gt;=8,5,IF(VLOOKUP($C143,工时汇总!$B$2:$AH$2694,31,0)&lt;8,0))))</f>
        <v>#N/A</v>
      </c>
      <c r="AH143" s="12" t="e">
        <f ca="1">IF(VLOOKUP($C143,工时汇总!$B$2:$AH$2694,32,0)&gt;15,15,IF(VLOOKUP($C143,工时汇总!$B$2:$AH$2694,32,0)&gt;10,10,IF(VLOOKUP($C143,工时汇总!$B$2:$AH$2694,32,0)&gt;=8,5,IF(VLOOKUP($C143,工时汇总!$B$2:$AH$2694,32,0)&lt;8,0))))</f>
        <v>#N/A</v>
      </c>
      <c r="AI143" s="12" t="e">
        <f ca="1">IF(VLOOKUP($C143,工时汇总!$B$2:$AH$2694,33,0)&gt;15,15,IF(VLOOKUP($C143,工时汇总!$B$2:$AH$2694,33,0)&gt;10,10,IF(VLOOKUP($C143,工时汇总!$B$2:$AH$2694,33,0)&gt;=8,5,IF(VLOOKUP($C143,工时汇总!$B$2:$AH$2694,33,0)&lt;8,0))))</f>
        <v>#N/A</v>
      </c>
    </row>
    <row r="147" customHeight="1" spans="2:2">
      <c r="B147"/>
    </row>
    <row r="148" customHeight="1" spans="2:2">
      <c r="B148"/>
    </row>
    <row r="149" customHeight="1" spans="2:2">
      <c r="B149"/>
    </row>
    <row r="150" customHeight="1" spans="2:2">
      <c r="B150"/>
    </row>
    <row r="151" customHeight="1" spans="2:2">
      <c r="B151"/>
    </row>
    <row r="152" customHeight="1" spans="2:2">
      <c r="B152"/>
    </row>
    <row r="153" customHeight="1" spans="2:2">
      <c r="B153"/>
    </row>
    <row r="154" customHeight="1" spans="2:2">
      <c r="B154"/>
    </row>
    <row r="155" customHeight="1" spans="2:2">
      <c r="B155"/>
    </row>
    <row r="156" customHeight="1" spans="2:3">
      <c r="B156"/>
      <c r="C156"/>
    </row>
    <row r="157" customHeight="1" spans="2:3">
      <c r="B157"/>
      <c r="C157"/>
    </row>
    <row r="158" customHeight="1" spans="2:3">
      <c r="B158"/>
      <c r="C158"/>
    </row>
    <row r="159" customHeight="1" spans="2:3">
      <c r="B159"/>
      <c r="C159"/>
    </row>
    <row r="160" customHeight="1" spans="2:3">
      <c r="B160"/>
      <c r="C160"/>
    </row>
    <row r="161" customHeight="1" spans="2:3">
      <c r="B161"/>
      <c r="C161"/>
    </row>
    <row r="162" customHeight="1" spans="2:3">
      <c r="B162"/>
      <c r="C162"/>
    </row>
    <row r="163" customHeight="1" spans="2:3">
      <c r="B163"/>
      <c r="C163"/>
    </row>
    <row r="164" customHeight="1" spans="2:3">
      <c r="B164"/>
      <c r="C164"/>
    </row>
    <row r="165" customHeight="1" spans="2:3">
      <c r="B165"/>
      <c r="C165"/>
    </row>
    <row r="166" customHeight="1" spans="2:3">
      <c r="B166"/>
      <c r="C166"/>
    </row>
    <row r="167" customHeight="1" spans="2:3">
      <c r="B167"/>
      <c r="C167"/>
    </row>
    <row r="168" customHeight="1" spans="2:3">
      <c r="B168"/>
      <c r="C168"/>
    </row>
    <row r="169" customHeight="1" spans="2:3">
      <c r="B169"/>
      <c r="C169"/>
    </row>
    <row r="170" customHeight="1" spans="2:3">
      <c r="B170"/>
      <c r="C170"/>
    </row>
    <row r="171" customHeight="1" spans="2:3">
      <c r="B171"/>
      <c r="C171"/>
    </row>
    <row r="172" customHeight="1" spans="2:3">
      <c r="B172"/>
      <c r="C172"/>
    </row>
    <row r="173" customHeight="1" spans="2:3">
      <c r="B173"/>
      <c r="C173"/>
    </row>
    <row r="174" customHeight="1" spans="2:3">
      <c r="B174"/>
      <c r="C174"/>
    </row>
    <row r="175" customHeight="1" spans="2:3">
      <c r="B175"/>
      <c r="C175"/>
    </row>
    <row r="176" customHeight="1" spans="2:3">
      <c r="B176"/>
      <c r="C176"/>
    </row>
    <row r="177" customHeight="1" spans="2:3">
      <c r="B177"/>
      <c r="C177"/>
    </row>
    <row r="178" customHeight="1" spans="2:3">
      <c r="B178"/>
      <c r="C178"/>
    </row>
    <row r="179" customHeight="1" spans="2:3">
      <c r="B179"/>
      <c r="C179"/>
    </row>
    <row r="180" customHeight="1" spans="2:3">
      <c r="B180"/>
      <c r="C180"/>
    </row>
    <row r="181" customHeight="1" spans="2:3">
      <c r="B181"/>
      <c r="C181"/>
    </row>
    <row r="182" customHeight="1" spans="2:3">
      <c r="B182"/>
      <c r="C182"/>
    </row>
    <row r="183" customHeight="1" spans="2:3">
      <c r="B183"/>
      <c r="C183"/>
    </row>
    <row r="184" customHeight="1" spans="2:3">
      <c r="B184"/>
      <c r="C184"/>
    </row>
    <row r="185" customHeight="1" spans="2:3">
      <c r="B185"/>
      <c r="C185"/>
    </row>
    <row r="186" customHeight="1" spans="2:3">
      <c r="B186"/>
      <c r="C186"/>
    </row>
    <row r="187" customHeight="1" spans="2:3">
      <c r="B187"/>
      <c r="C187"/>
    </row>
    <row r="188" customHeight="1" spans="2:3">
      <c r="B188"/>
      <c r="C188"/>
    </row>
    <row r="189" customHeight="1" spans="2:3">
      <c r="B189"/>
      <c r="C189"/>
    </row>
    <row r="190" customHeight="1" spans="2:3">
      <c r="B190"/>
      <c r="C190"/>
    </row>
    <row r="191" customHeight="1" spans="2:3">
      <c r="B191"/>
      <c r="C191"/>
    </row>
    <row r="192" customHeight="1" spans="2:3">
      <c r="B192"/>
      <c r="C192"/>
    </row>
    <row r="193" customHeight="1" spans="2:3">
      <c r="B193"/>
      <c r="C193"/>
    </row>
    <row r="194" customHeight="1" spans="2:3">
      <c r="B194"/>
      <c r="C194"/>
    </row>
    <row r="195" customHeight="1" spans="2:3">
      <c r="B195"/>
      <c r="C195"/>
    </row>
    <row r="196" customHeight="1" spans="2:3">
      <c r="B196"/>
      <c r="C196"/>
    </row>
    <row r="197" customHeight="1" spans="2:3">
      <c r="B197"/>
      <c r="C197"/>
    </row>
    <row r="198" customHeight="1" spans="2:3">
      <c r="B198"/>
      <c r="C198"/>
    </row>
    <row r="199" customHeight="1" spans="2:3">
      <c r="B199"/>
      <c r="C199"/>
    </row>
    <row r="200" customHeight="1" spans="2:3">
      <c r="B200"/>
      <c r="C200"/>
    </row>
    <row r="201" customHeight="1" spans="2:3">
      <c r="B201"/>
      <c r="C201"/>
    </row>
    <row r="202" customHeight="1" spans="2:3">
      <c r="B202"/>
      <c r="C202"/>
    </row>
    <row r="203" customHeight="1" spans="2:3">
      <c r="B203"/>
      <c r="C203"/>
    </row>
    <row r="204" customHeight="1" spans="2:3">
      <c r="B204"/>
      <c r="C204"/>
    </row>
    <row r="205" customHeight="1" spans="2:3">
      <c r="B205"/>
      <c r="C205"/>
    </row>
    <row r="206" customHeight="1" spans="2:3">
      <c r="B206"/>
      <c r="C206"/>
    </row>
    <row r="207" customHeight="1" spans="2:3">
      <c r="B207"/>
      <c r="C207"/>
    </row>
    <row r="208" customHeight="1" spans="2:3">
      <c r="B208"/>
      <c r="C208"/>
    </row>
    <row r="209" customHeight="1" spans="2:3">
      <c r="B209"/>
      <c r="C209"/>
    </row>
    <row r="210" customHeight="1" spans="2:3">
      <c r="B210"/>
      <c r="C210"/>
    </row>
    <row r="211" customHeight="1" spans="2:3">
      <c r="B211"/>
      <c r="C211"/>
    </row>
    <row r="212" customHeight="1" spans="2:3">
      <c r="B212"/>
      <c r="C212"/>
    </row>
    <row r="213" customHeight="1" spans="2:3">
      <c r="B213"/>
      <c r="C213"/>
    </row>
    <row r="214" customHeight="1" spans="2:3">
      <c r="B214"/>
      <c r="C214"/>
    </row>
    <row r="215" customHeight="1" spans="2:3">
      <c r="B215"/>
      <c r="C215"/>
    </row>
    <row r="216" customHeight="1" spans="2:3">
      <c r="B216"/>
      <c r="C216"/>
    </row>
    <row r="217" customHeight="1" spans="2:3">
      <c r="B217"/>
      <c r="C217"/>
    </row>
    <row r="218" customHeight="1" spans="2:3">
      <c r="B218"/>
      <c r="C218"/>
    </row>
    <row r="219" customHeight="1" spans="2:3">
      <c r="B219"/>
      <c r="C219"/>
    </row>
    <row r="220" customHeight="1" spans="2:3">
      <c r="B220"/>
      <c r="C220"/>
    </row>
  </sheetData>
  <autoFilter ref="A2:AI143">
    <extLst/>
  </autoFilter>
  <mergeCells count="1">
    <mergeCell ref="A1:AI1"/>
  </mergeCells>
  <conditionalFormatting sqref="C66">
    <cfRule type="duplicateValues" dxfId="1" priority="24"/>
  </conditionalFormatting>
  <conditionalFormatting sqref="C99">
    <cfRule type="duplicateValues" dxfId="1" priority="29"/>
  </conditionalFormatting>
  <conditionalFormatting sqref="B126">
    <cfRule type="duplicateValues" dxfId="1" priority="4"/>
  </conditionalFormatting>
  <conditionalFormatting sqref="C126">
    <cfRule type="duplicateValues" dxfId="1" priority="5"/>
  </conditionalFormatting>
  <conditionalFormatting sqref="B129">
    <cfRule type="duplicateValues" dxfId="1" priority="6"/>
  </conditionalFormatting>
  <conditionalFormatting sqref="C129">
    <cfRule type="duplicateValues" dxfId="1" priority="7"/>
  </conditionalFormatting>
  <conditionalFormatting sqref="B133">
    <cfRule type="duplicateValues" dxfId="1" priority="1"/>
  </conditionalFormatting>
  <conditionalFormatting sqref="C133">
    <cfRule type="duplicateValues" dxfId="1" priority="2"/>
  </conditionalFormatting>
  <conditionalFormatting sqref="B3:B16">
    <cfRule type="duplicateValues" dxfId="1" priority="14"/>
  </conditionalFormatting>
  <conditionalFormatting sqref="C3:C16">
    <cfRule type="duplicateValues" dxfId="1" priority="13"/>
  </conditionalFormatting>
  <conditionalFormatting sqref="C156:C220">
    <cfRule type="duplicateValues" dxfId="1" priority="23"/>
  </conditionalFormatting>
  <conditionalFormatting sqref="B130:B132 B1:B2 B107:B124 B17:B99 B134:B1048576">
    <cfRule type="duplicateValues" dxfId="1" priority="20"/>
  </conditionalFormatting>
  <conditionalFormatting sqref="B125 B127:B128">
    <cfRule type="duplicateValues" dxfId="1" priority="11"/>
  </conditionalFormatting>
  <conditionalFormatting sqref="C125 C127:C128">
    <cfRule type="duplicateValues" dxfId="1" priority="12"/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AI123"/>
  <sheetViews>
    <sheetView workbookViewId="0">
      <pane ySplit="2" topLeftCell="A96" activePane="bottomLeft" state="frozen"/>
      <selection/>
      <selection pane="bottomLeft" activeCell="D97" sqref="D97"/>
    </sheetView>
  </sheetViews>
  <sheetFormatPr defaultColWidth="6.08333333333333" defaultRowHeight="19.5" customHeight="1"/>
  <cols>
    <col min="1" max="1" width="10" style="35" customWidth="1"/>
    <col min="2" max="2" width="10" style="36" customWidth="1"/>
    <col min="3" max="3" width="10" style="37" customWidth="1"/>
    <col min="4" max="4" width="10" style="35" customWidth="1"/>
    <col min="5" max="16384" width="6.08333333333333" style="35"/>
  </cols>
  <sheetData>
    <row r="1" ht="31.5" customHeight="1" spans="1:35">
      <c r="A1" s="38" t="s">
        <v>647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</row>
    <row r="2" s="34" customFormat="1" ht="27" customHeight="1" spans="1:35">
      <c r="A2" s="39" t="s">
        <v>449</v>
      </c>
      <c r="B2" s="40" t="s">
        <v>6</v>
      </c>
      <c r="C2" s="41" t="s">
        <v>450</v>
      </c>
      <c r="D2" s="39" t="s">
        <v>14</v>
      </c>
      <c r="E2" s="39">
        <v>1</v>
      </c>
      <c r="F2" s="39">
        <v>2</v>
      </c>
      <c r="G2" s="39">
        <v>3</v>
      </c>
      <c r="H2" s="39">
        <v>4</v>
      </c>
      <c r="I2" s="39">
        <v>5</v>
      </c>
      <c r="J2" s="39">
        <v>6</v>
      </c>
      <c r="K2" s="39">
        <v>7</v>
      </c>
      <c r="L2" s="39">
        <v>8</v>
      </c>
      <c r="M2" s="39">
        <v>9</v>
      </c>
      <c r="N2" s="39">
        <v>10</v>
      </c>
      <c r="O2" s="39">
        <v>11</v>
      </c>
      <c r="P2" s="39">
        <v>12</v>
      </c>
      <c r="Q2" s="39">
        <v>13</v>
      </c>
      <c r="R2" s="39">
        <v>14</v>
      </c>
      <c r="S2" s="39">
        <v>15</v>
      </c>
      <c r="T2" s="39">
        <v>16</v>
      </c>
      <c r="U2" s="39">
        <v>17</v>
      </c>
      <c r="V2" s="39">
        <v>18</v>
      </c>
      <c r="W2" s="39">
        <v>19</v>
      </c>
      <c r="X2" s="39">
        <v>20</v>
      </c>
      <c r="Y2" s="39">
        <v>21</v>
      </c>
      <c r="Z2" s="39">
        <v>22</v>
      </c>
      <c r="AA2" s="39">
        <v>23</v>
      </c>
      <c r="AB2" s="39">
        <v>24</v>
      </c>
      <c r="AC2" s="39">
        <v>25</v>
      </c>
      <c r="AD2" s="39">
        <v>26</v>
      </c>
      <c r="AE2" s="39">
        <v>27</v>
      </c>
      <c r="AF2" s="39">
        <v>28</v>
      </c>
      <c r="AG2" s="39">
        <v>29</v>
      </c>
      <c r="AH2" s="39">
        <v>30</v>
      </c>
      <c r="AI2" s="39">
        <v>31</v>
      </c>
    </row>
    <row r="3" customHeight="1" spans="1:35">
      <c r="A3" s="42" t="s">
        <v>451</v>
      </c>
      <c r="B3" s="13" t="s">
        <v>648</v>
      </c>
      <c r="C3" s="13" t="s">
        <v>44</v>
      </c>
      <c r="D3" s="43">
        <f ca="1">SUM(E3:AI3)</f>
        <v>204</v>
      </c>
      <c r="E3" s="12">
        <f ca="1">IF(VLOOKUP($C3,工时汇总!$B$2:$AH$2694,3,0)&gt;15,12,IF(VLOOKUP($C3,工时汇总!$B$2:$AH$2694,3,0)&gt;10,8,IF(VLOOKUP($C3,工时汇总!$B$2:$AH$2694,3,0)&gt;=8,4,IF(VLOOKUP($C3,工时汇总!$B$2:$AH$2694,3,0)&lt;8,0))))</f>
        <v>8</v>
      </c>
      <c r="F3" s="12">
        <f ca="1">IF(VLOOKUP($C3,工时汇总!$B$2:$AH$2694,4,0)&gt;15,12,IF(VLOOKUP($C3,工时汇总!$B$2:$AH$2694,4,0)&gt;10,8,IF(VLOOKUP($C3,工时汇总!$B$2:$AH$2694,4,0)&gt;=8,4,IF(VLOOKUP($C3,工时汇总!$B$2:$AH$2694,4,0)&lt;8,0))))</f>
        <v>8</v>
      </c>
      <c r="G3" s="12">
        <f ca="1">IF(VLOOKUP($C3,工时汇总!$B$2:$AH$2694,5,0)&gt;15,12,IF(VLOOKUP($C3,工时汇总!$B$2:$AH$2694,5,0)&gt;10,8,IF(VLOOKUP($C3,工时汇总!$B$2:$AH$2694,5,0)&gt;=8,4,IF(VLOOKUP($C3,工时汇总!$B$2:$AH$2694,5,0)&lt;8,0))))</f>
        <v>8</v>
      </c>
      <c r="H3" s="12">
        <f ca="1">IF(VLOOKUP($C3,工时汇总!$B$2:$AH$2694,6,0)&gt;15,12,IF(VLOOKUP($C3,工时汇总!$B$2:$AH$2694,6,0)&gt;10,8,IF(VLOOKUP($C3,工时汇总!$B$2:$AH$2694,6,0)&gt;=8,4,IF(VLOOKUP($C3,工时汇总!$B$2:$AH$2694,6,0)&lt;8,0))))</f>
        <v>8</v>
      </c>
      <c r="I3" s="12">
        <f ca="1">IF(VLOOKUP($C3,工时汇总!$B$2:$AH$2694,7,0)&gt;15,12,IF(VLOOKUP($C3,工时汇总!$B$2:$AH$2694,7,0)&gt;10,8,IF(VLOOKUP($C3,工时汇总!$B$2:$AH$2694,7,0)&gt;=8,4,IF(VLOOKUP($C3,工时汇总!$B$2:$AH$2694,7,0)&lt;8,0))))</f>
        <v>4</v>
      </c>
      <c r="J3" s="12">
        <f ca="1">IF(VLOOKUP($C3,工时汇总!$B$2:$AH$2694,8,0)&gt;15,12,IF(VLOOKUP($C3,工时汇总!$B$2:$AH$2694,8,0)&gt;10,8,IF(VLOOKUP($C3,工时汇总!$B$2:$AH$2694,8,0)&gt;=8,4,IF(VLOOKUP($C3,工时汇总!$B$2:$AH$2694,8,0)&lt;8,0))))</f>
        <v>8</v>
      </c>
      <c r="K3" s="12">
        <f ca="1">IF(VLOOKUP($C3,工时汇总!$B$2:$AH$2694,9,0)&gt;15,12,IF(VLOOKUP($C3,工时汇总!$B$2:$AH$2694,9,0)&gt;10,8,IF(VLOOKUP($C3,工时汇总!$B$2:$AH$2694,9,0)&gt;=8,4,IF(VLOOKUP($C3,工时汇总!$B$2:$AH$2694,9,0)&lt;8,0))))</f>
        <v>8</v>
      </c>
      <c r="L3" s="12">
        <f ca="1">IF(VLOOKUP($C3,工时汇总!$B$2:$AH$2694,10,0)&gt;15,12,IF(VLOOKUP($C3,工时汇总!$B$2:$AH$2694,10,0)&gt;10,8,IF(VLOOKUP($C3,工时汇总!$B$2:$AH$2694,10,0)&gt;=8,4,IF(VLOOKUP($C3,工时汇总!$B$2:$AH$2694,10,0)&lt;8,0))))</f>
        <v>8</v>
      </c>
      <c r="M3" s="12">
        <f ca="1">IF(VLOOKUP($C3,工时汇总!$B$2:$AH$2694,11,0)&gt;15,12,IF(VLOOKUP($C3,工时汇总!$B$2:$AH$2694,11,0)&gt;10,8,IF(VLOOKUP($C3,工时汇总!$B$2:$AH$2694,11,0)&gt;=8,4,IF(VLOOKUP($C3,工时汇总!$B$2:$AH$2694,11,0)&lt;8,0))))</f>
        <v>8</v>
      </c>
      <c r="N3" s="12">
        <f ca="1">IF(VLOOKUP($C3,工时汇总!$B$2:$AH$2694,12,0)&gt;15,12,IF(VLOOKUP($C3,工时汇总!$B$2:$AH$2694,12,0)&gt;10,8,IF(VLOOKUP($C3,工时汇总!$B$2:$AH$2694,12,0)&gt;=8,4,IF(VLOOKUP($C3,工时汇总!$B$2:$AH$2694,12,0)&lt;8,0))))</f>
        <v>8</v>
      </c>
      <c r="O3" s="12">
        <f ca="1">IF(VLOOKUP($C3,工时汇总!$B$2:$AH$2694,13,0)&gt;15,12,IF(VLOOKUP($C3,工时汇总!$B$2:$AH$2694,13,0)&gt;10,8,IF(VLOOKUP($C3,工时汇总!$B$2:$AH$2694,13,0)&gt;=8,4,IF(VLOOKUP($C3,工时汇总!$B$2:$AH$2694,13,0)&lt;8,0))))</f>
        <v>4</v>
      </c>
      <c r="P3" s="12">
        <f ca="1">IF(VLOOKUP($C3,工时汇总!$B$2:$AH$2694,14,0)&gt;15,12,IF(VLOOKUP($C3,工时汇总!$B$2:$AH$2694,14,0)&gt;10,8,IF(VLOOKUP($C3,工时汇总!$B$2:$AH$2694,14,0)&gt;=8,4,IF(VLOOKUP($C3,工时汇总!$B$2:$AH$2694,14,0)&lt;8,0))))</f>
        <v>4</v>
      </c>
      <c r="Q3" s="12">
        <f ca="1">IF(VLOOKUP($C3,工时汇总!$B$2:$AH$2694,15,0)&gt;15,12,IF(VLOOKUP($C3,工时汇总!$B$2:$AH$2694,15,0)&gt;10,8,IF(VLOOKUP($C3,工时汇总!$B$2:$AH$2694,15,0)&gt;=8,4,IF(VLOOKUP($C3,工时汇总!$B$2:$AH$2694,15,0)&lt;8,0))))</f>
        <v>4</v>
      </c>
      <c r="R3" s="12">
        <f ca="1">IF(VLOOKUP($C3,工时汇总!$B$2:$AH$2694,16,0)&gt;15,12,IF(VLOOKUP($C3,工时汇总!$B$2:$AH$2694,16,0)&gt;10,8,IF(VLOOKUP($C3,工时汇总!$B$2:$AH$2694,16,0)&gt;=8,4,IF(VLOOKUP($C3,工时汇总!$B$2:$AH$2694,16,0)&lt;8,0))))</f>
        <v>4</v>
      </c>
      <c r="S3" s="12">
        <f ca="1">IF(VLOOKUP($C3,工时汇总!$B$2:$AH$2694,17,0)&gt;15,12,IF(VLOOKUP($C3,工时汇总!$B$2:$AH$2694,17,0)&gt;10,8,IF(VLOOKUP($C3,工时汇总!$B$2:$AH$2694,17,0)&gt;=8,4,IF(VLOOKUP($C3,工时汇总!$B$2:$AH$2694,17,0)&lt;8,0))))</f>
        <v>8</v>
      </c>
      <c r="T3" s="12">
        <f ca="1">IF(VLOOKUP($C3,工时汇总!$B$2:$AH$2694,18,0)&gt;15,12,IF(VLOOKUP($C3,工时汇总!$B$2:$AH$2694,18,0)&gt;10,8,IF(VLOOKUP($C3,工时汇总!$B$2:$AH$2694,18,0)&gt;=8,4,IF(VLOOKUP($C3,工时汇总!$B$2:$AH$2694,18,0)&lt;8,0))))</f>
        <v>8</v>
      </c>
      <c r="U3" s="12">
        <f ca="1">IF(VLOOKUP($C3,工时汇总!$B$2:$AH$2694,19,0)&gt;15,12,IF(VLOOKUP($C3,工时汇总!$B$2:$AH$2694,19,0)&gt;10,8,IF(VLOOKUP($C3,工时汇总!$B$2:$AH$2694,19,0)&gt;=8,4,IF(VLOOKUP($C3,工时汇总!$B$2:$AH$2694,19,0)&lt;8,0))))</f>
        <v>4</v>
      </c>
      <c r="V3" s="12">
        <f ca="1">IF(VLOOKUP($C3,工时汇总!$B$2:$AH$2694,20,0)&gt;15,12,IF(VLOOKUP($C3,工时汇总!$B$2:$AH$2694,20,0)&gt;10,8,IF(VLOOKUP($C3,工时汇总!$B$2:$AH$2694,20,0)&gt;=8,4,IF(VLOOKUP($C3,工时汇总!$B$2:$AH$2694,20,0)&lt;8,0))))</f>
        <v>8</v>
      </c>
      <c r="W3" s="12">
        <f ca="1">IF(VLOOKUP($C3,工时汇总!$B$2:$AH$2694,21,0)&gt;15,12,IF(VLOOKUP($C3,工时汇总!$B$2:$AH$2694,21,0)&gt;10,8,IF(VLOOKUP($C3,工时汇总!$B$2:$AH$2694,21,0)&gt;=8,4,IF(VLOOKUP($C3,工时汇总!$B$2:$AH$2694,21,0)&lt;8,0))))</f>
        <v>0</v>
      </c>
      <c r="X3" s="12">
        <f ca="1">IF(VLOOKUP($C3,工时汇总!$B$2:$AH$2694,22,0)&gt;15,12,IF(VLOOKUP($C3,工时汇总!$B$2:$AH$2694,22,0)&gt;10,8,IF(VLOOKUP($C3,工时汇总!$B$2:$AH$2694,22,0)&gt;=8,4,IF(VLOOKUP($C3,工时汇总!$B$2:$AH$2694,22,0)&lt;8,0))))</f>
        <v>8</v>
      </c>
      <c r="Y3" s="12">
        <f ca="1">IF(VLOOKUP($C3,工时汇总!$B$2:$AH$2694,23,0)&gt;15,12,IF(VLOOKUP($C3,工时汇总!$B$2:$AH$2694,23,0)&gt;10,8,IF(VLOOKUP($C3,工时汇总!$B$2:$AH$2694,23,0)&gt;=8,4,IF(VLOOKUP($C3,工时汇总!$B$2:$AH$2694,23,0)&lt;8,0))))</f>
        <v>8</v>
      </c>
      <c r="Z3" s="12">
        <f ca="1">IF(VLOOKUP($C3,工时汇总!$B$2:$AH$2694,24,0)&gt;15,12,IF(VLOOKUP($C3,工时汇总!$B$2:$AH$2694,24,0)&gt;10,8,IF(VLOOKUP($C3,工时汇总!$B$2:$AH$2694,24,0)&gt;=8,4,IF(VLOOKUP($C3,工时汇总!$B$2:$AH$2694,24,0)&lt;8,0))))</f>
        <v>8</v>
      </c>
      <c r="AA3" s="12">
        <f ca="1">IF(VLOOKUP($C3,工时汇总!$B$2:$AH$2694,25,0)&gt;15,12,IF(VLOOKUP($C3,工时汇总!$B$2:$AH$2694,25,0)&gt;10,8,IF(VLOOKUP($C3,工时汇总!$B$2:$AH$2694,25,0)&gt;=8,4,IF(VLOOKUP($C3,工时汇总!$B$2:$AH$2694,25,0)&lt;8,0))))</f>
        <v>8</v>
      </c>
      <c r="AB3" s="12">
        <f ca="1">IF(VLOOKUP($C3,工时汇总!$B$2:$AH$2694,26,0)&gt;15,12,IF(VLOOKUP($C3,工时汇总!$B$2:$AH$2694,26,0)&gt;10,8,IF(VLOOKUP($C3,工时汇总!$B$2:$AH$2694,26,0)&gt;=8,4,IF(VLOOKUP($C3,工时汇总!$B$2:$AH$2694,26,0)&lt;8,0))))</f>
        <v>8</v>
      </c>
      <c r="AC3" s="12">
        <f ca="1">IF(VLOOKUP($C3,工时汇总!$B$2:$AH$2694,27,0)&gt;15,12,IF(VLOOKUP($C3,工时汇总!$B$2:$AH$2694,27,0)&gt;10,8,IF(VLOOKUP($C3,工时汇总!$B$2:$AH$2694,27,0)&gt;=8,4,IF(VLOOKUP($C3,工时汇总!$B$2:$AH$2694,27,0)&lt;8,0))))</f>
        <v>8</v>
      </c>
      <c r="AD3" s="12">
        <f ca="1">IF(VLOOKUP($C3,工时汇总!$B$2:$AH$2694,28,0)&gt;15,12,IF(VLOOKUP($C3,工时汇总!$B$2:$AH$2694,28,0)&gt;10,8,IF(VLOOKUP($C3,工时汇总!$B$2:$AH$2694,28,0)&gt;=8,4,IF(VLOOKUP($C3,工时汇总!$B$2:$AH$2694,28,0)&lt;8,0))))</f>
        <v>4</v>
      </c>
      <c r="AE3" s="12">
        <f ca="1">IF(VLOOKUP($C3,工时汇总!$B$2:$AH$2694,29,0)&gt;15,12,IF(VLOOKUP($C3,工时汇总!$B$2:$AH$2694,29,0)&gt;10,8,IF(VLOOKUP($C3,工时汇总!$B$2:$AH$2694,29,0)&gt;=8,4,IF(VLOOKUP($C3,工时汇总!$B$2:$AH$2694,29,0)&lt;8,0))))</f>
        <v>8</v>
      </c>
      <c r="AF3" s="12">
        <f ca="1">IF(VLOOKUP($C3,工时汇总!$B$2:$AH$2694,30,0)&gt;15,12,IF(VLOOKUP($C3,工时汇总!$B$2:$AH$2694,30,0)&gt;10,8,IF(VLOOKUP($C3,工时汇总!$B$2:$AH$2694,30,0)&gt;=8,4,IF(VLOOKUP($C3,工时汇总!$B$2:$AH$2694,30,0)&lt;8,0))))</f>
        <v>8</v>
      </c>
      <c r="AG3" s="12">
        <f ca="1">IF(VLOOKUP($C3,工时汇总!$B$2:$AH$2694,31,0)&gt;15,12,IF(VLOOKUP($C3,工时汇总!$B$2:$AH$2694,31,0)&gt;10,8,IF(VLOOKUP($C3,工时汇总!$B$2:$AH$2694,31,0)&gt;=8,4,IF(VLOOKUP($C3,工时汇总!$B$2:$AH$2694,31,0)&lt;8,0))))</f>
        <v>8</v>
      </c>
      <c r="AH3" s="12">
        <f ca="1">IF(VLOOKUP($C3,工时汇总!$B$2:$AH$2694,32,0)&gt;15,12,IF(VLOOKUP($C3,工时汇总!$B$2:$AH$2694,32,0)&gt;10,8,IF(VLOOKUP($C3,工时汇总!$B$2:$AH$2694,32,0)&gt;=8,4,IF(VLOOKUP($C3,工时汇总!$B$2:$AH$2694,32,0)&lt;8,0))))</f>
        <v>8</v>
      </c>
      <c r="AI3" s="12">
        <f ca="1">IF(VLOOKUP($C3,工时汇总!$B$2:$AH$2694,33,0)&gt;15,12,IF(VLOOKUP($C3,工时汇总!$B$2:$AH$2694,33,0)&gt;10,8,IF(VLOOKUP($C3,工时汇总!$B$2:$AH$2694,33,0)&gt;=8,4,IF(VLOOKUP($C3,工时汇总!$B$2:$AH$2694,33,0)&lt;8,0))))</f>
        <v>0</v>
      </c>
    </row>
    <row r="4" customHeight="1" spans="1:35">
      <c r="A4" s="42" t="s">
        <v>451</v>
      </c>
      <c r="B4" s="13" t="s">
        <v>649</v>
      </c>
      <c r="C4" s="13" t="s">
        <v>46</v>
      </c>
      <c r="D4" s="43">
        <f ca="1">SUM(E4:AI4)</f>
        <v>192</v>
      </c>
      <c r="E4" s="12">
        <f ca="1">IF(VLOOKUP($C4,工时汇总!$B$2:$AH$2694,3,0)&gt;15,12,IF(VLOOKUP($C4,工时汇总!$B$2:$AH$2694,3,0)&gt;10,8,IF(VLOOKUP($C4,工时汇总!$B$2:$AH$2694,3,0)&gt;=8,4,IF(VLOOKUP($C4,工时汇总!$B$2:$AH$2694,3,0)&lt;8,0))))</f>
        <v>8</v>
      </c>
      <c r="F4" s="12">
        <f ca="1">IF(VLOOKUP($C4,工时汇总!$B$2:$AH$2694,4,0)&gt;15,12,IF(VLOOKUP($C4,工时汇总!$B$2:$AH$2694,4,0)&gt;10,8,IF(VLOOKUP($C4,工时汇总!$B$2:$AH$2694,4,0)&gt;=8,4,IF(VLOOKUP($C4,工时汇总!$B$2:$AH$2694,4,0)&lt;8,0))))</f>
        <v>4</v>
      </c>
      <c r="G4" s="12">
        <f ca="1">IF(VLOOKUP($C4,工时汇总!$B$2:$AH$2694,5,0)&gt;15,12,IF(VLOOKUP($C4,工时汇总!$B$2:$AH$2694,5,0)&gt;10,8,IF(VLOOKUP($C4,工时汇总!$B$2:$AH$2694,5,0)&gt;=8,4,IF(VLOOKUP($C4,工时汇总!$B$2:$AH$2694,5,0)&lt;8,0))))</f>
        <v>8</v>
      </c>
      <c r="H4" s="12">
        <f ca="1">IF(VLOOKUP($C4,工时汇总!$B$2:$AH$2694,6,0)&gt;15,12,IF(VLOOKUP($C4,工时汇总!$B$2:$AH$2694,6,0)&gt;10,8,IF(VLOOKUP($C4,工时汇总!$B$2:$AH$2694,6,0)&gt;=8,4,IF(VLOOKUP($C4,工时汇总!$B$2:$AH$2694,6,0)&lt;8,0))))</f>
        <v>8</v>
      </c>
      <c r="I4" s="12">
        <f ca="1">IF(VLOOKUP($C4,工时汇总!$B$2:$AH$2694,7,0)&gt;15,12,IF(VLOOKUP($C4,工时汇总!$B$2:$AH$2694,7,0)&gt;10,8,IF(VLOOKUP($C4,工时汇总!$B$2:$AH$2694,7,0)&gt;=8,4,IF(VLOOKUP($C4,工时汇总!$B$2:$AH$2694,7,0)&lt;8,0))))</f>
        <v>4</v>
      </c>
      <c r="J4" s="12">
        <f ca="1">IF(VLOOKUP($C4,工时汇总!$B$2:$AH$2694,8,0)&gt;15,12,IF(VLOOKUP($C4,工时汇总!$B$2:$AH$2694,8,0)&gt;10,8,IF(VLOOKUP($C4,工时汇总!$B$2:$AH$2694,8,0)&gt;=8,4,IF(VLOOKUP($C4,工时汇总!$B$2:$AH$2694,8,0)&lt;8,0))))</f>
        <v>8</v>
      </c>
      <c r="K4" s="12">
        <f ca="1">IF(VLOOKUP($C4,工时汇总!$B$2:$AH$2694,9,0)&gt;15,12,IF(VLOOKUP($C4,工时汇总!$B$2:$AH$2694,9,0)&gt;10,8,IF(VLOOKUP($C4,工时汇总!$B$2:$AH$2694,9,0)&gt;=8,4,IF(VLOOKUP($C4,工时汇总!$B$2:$AH$2694,9,0)&lt;8,0))))</f>
        <v>8</v>
      </c>
      <c r="L4" s="12">
        <f ca="1">IF(VLOOKUP($C4,工时汇总!$B$2:$AH$2694,10,0)&gt;15,12,IF(VLOOKUP($C4,工时汇总!$B$2:$AH$2694,10,0)&gt;10,8,IF(VLOOKUP($C4,工时汇总!$B$2:$AH$2694,10,0)&gt;=8,4,IF(VLOOKUP($C4,工时汇总!$B$2:$AH$2694,10,0)&lt;8,0))))</f>
        <v>8</v>
      </c>
      <c r="M4" s="12">
        <f ca="1">IF(VLOOKUP($C4,工时汇总!$B$2:$AH$2694,11,0)&gt;15,12,IF(VLOOKUP($C4,工时汇总!$B$2:$AH$2694,11,0)&gt;10,8,IF(VLOOKUP($C4,工时汇总!$B$2:$AH$2694,11,0)&gt;=8,4,IF(VLOOKUP($C4,工时汇总!$B$2:$AH$2694,11,0)&lt;8,0))))</f>
        <v>8</v>
      </c>
      <c r="N4" s="12">
        <f ca="1">IF(VLOOKUP($C4,工时汇总!$B$2:$AH$2694,12,0)&gt;15,12,IF(VLOOKUP($C4,工时汇总!$B$2:$AH$2694,12,0)&gt;10,8,IF(VLOOKUP($C4,工时汇总!$B$2:$AH$2694,12,0)&gt;=8,4,IF(VLOOKUP($C4,工时汇总!$B$2:$AH$2694,12,0)&lt;8,0))))</f>
        <v>8</v>
      </c>
      <c r="O4" s="12">
        <f ca="1">IF(VLOOKUP($C4,工时汇总!$B$2:$AH$2694,13,0)&gt;15,12,IF(VLOOKUP($C4,工时汇总!$B$2:$AH$2694,13,0)&gt;10,8,IF(VLOOKUP($C4,工时汇总!$B$2:$AH$2694,13,0)&gt;=8,4,IF(VLOOKUP($C4,工时汇总!$B$2:$AH$2694,13,0)&lt;8,0))))</f>
        <v>4</v>
      </c>
      <c r="P4" s="12">
        <f ca="1">IF(VLOOKUP($C4,工时汇总!$B$2:$AH$2694,14,0)&gt;15,12,IF(VLOOKUP($C4,工时汇总!$B$2:$AH$2694,14,0)&gt;10,8,IF(VLOOKUP($C4,工时汇总!$B$2:$AH$2694,14,0)&gt;=8,4,IF(VLOOKUP($C4,工时汇总!$B$2:$AH$2694,14,0)&lt;8,0))))</f>
        <v>4</v>
      </c>
      <c r="Q4" s="12">
        <f ca="1">IF(VLOOKUP($C4,工时汇总!$B$2:$AH$2694,15,0)&gt;15,12,IF(VLOOKUP($C4,工时汇总!$B$2:$AH$2694,15,0)&gt;10,8,IF(VLOOKUP($C4,工时汇总!$B$2:$AH$2694,15,0)&gt;=8,4,IF(VLOOKUP($C4,工时汇总!$B$2:$AH$2694,15,0)&lt;8,0))))</f>
        <v>4</v>
      </c>
      <c r="R4" s="12">
        <f ca="1">IF(VLOOKUP($C4,工时汇总!$B$2:$AH$2694,16,0)&gt;15,12,IF(VLOOKUP($C4,工时汇总!$B$2:$AH$2694,16,0)&gt;10,8,IF(VLOOKUP($C4,工时汇总!$B$2:$AH$2694,16,0)&gt;=8,4,IF(VLOOKUP($C4,工时汇总!$B$2:$AH$2694,16,0)&lt;8,0))))</f>
        <v>8</v>
      </c>
      <c r="S4" s="12">
        <f ca="1">IF(VLOOKUP($C4,工时汇总!$B$2:$AH$2694,17,0)&gt;15,12,IF(VLOOKUP($C4,工时汇总!$B$2:$AH$2694,17,0)&gt;10,8,IF(VLOOKUP($C4,工时汇总!$B$2:$AH$2694,17,0)&gt;=8,4,IF(VLOOKUP($C4,工时汇总!$B$2:$AH$2694,17,0)&lt;8,0))))</f>
        <v>4</v>
      </c>
      <c r="T4" s="12">
        <f ca="1">IF(VLOOKUP($C4,工时汇总!$B$2:$AH$2694,18,0)&gt;15,12,IF(VLOOKUP($C4,工时汇总!$B$2:$AH$2694,18,0)&gt;10,8,IF(VLOOKUP($C4,工时汇总!$B$2:$AH$2694,18,0)&gt;=8,4,IF(VLOOKUP($C4,工时汇总!$B$2:$AH$2694,18,0)&lt;8,0))))</f>
        <v>0</v>
      </c>
      <c r="U4" s="12">
        <f ca="1">IF(VLOOKUP($C4,工时汇总!$B$2:$AH$2694,19,0)&gt;15,12,IF(VLOOKUP($C4,工时汇总!$B$2:$AH$2694,19,0)&gt;10,8,IF(VLOOKUP($C4,工时汇总!$B$2:$AH$2694,19,0)&gt;=8,4,IF(VLOOKUP($C4,工时汇总!$B$2:$AH$2694,19,0)&lt;8,0))))</f>
        <v>8</v>
      </c>
      <c r="V4" s="12">
        <f ca="1">IF(VLOOKUP($C4,工时汇总!$B$2:$AH$2694,20,0)&gt;15,12,IF(VLOOKUP($C4,工时汇总!$B$2:$AH$2694,20,0)&gt;10,8,IF(VLOOKUP($C4,工时汇总!$B$2:$AH$2694,20,0)&gt;=8,4,IF(VLOOKUP($C4,工时汇总!$B$2:$AH$2694,20,0)&lt;8,0))))</f>
        <v>8</v>
      </c>
      <c r="W4" s="12">
        <f ca="1">IF(VLOOKUP($C4,工时汇总!$B$2:$AH$2694,21,0)&gt;15,12,IF(VLOOKUP($C4,工时汇总!$B$2:$AH$2694,21,0)&gt;10,8,IF(VLOOKUP($C4,工时汇总!$B$2:$AH$2694,21,0)&gt;=8,4,IF(VLOOKUP($C4,工时汇总!$B$2:$AH$2694,21,0)&lt;8,0))))</f>
        <v>0</v>
      </c>
      <c r="X4" s="12">
        <f ca="1">IF(VLOOKUP($C4,工时汇总!$B$2:$AH$2694,22,0)&gt;15,12,IF(VLOOKUP($C4,工时汇总!$B$2:$AH$2694,22,0)&gt;10,8,IF(VLOOKUP($C4,工时汇总!$B$2:$AH$2694,22,0)&gt;=8,4,IF(VLOOKUP($C4,工时汇总!$B$2:$AH$2694,22,0)&lt;8,0))))</f>
        <v>8</v>
      </c>
      <c r="Y4" s="12">
        <f ca="1">IF(VLOOKUP($C4,工时汇总!$B$2:$AH$2694,23,0)&gt;15,12,IF(VLOOKUP($C4,工时汇总!$B$2:$AH$2694,23,0)&gt;10,8,IF(VLOOKUP($C4,工时汇总!$B$2:$AH$2694,23,0)&gt;=8,4,IF(VLOOKUP($C4,工时汇总!$B$2:$AH$2694,23,0)&lt;8,0))))</f>
        <v>8</v>
      </c>
      <c r="Z4" s="12">
        <f ca="1">IF(VLOOKUP($C4,工时汇总!$B$2:$AH$2694,24,0)&gt;15,12,IF(VLOOKUP($C4,工时汇总!$B$2:$AH$2694,24,0)&gt;10,8,IF(VLOOKUP($C4,工时汇总!$B$2:$AH$2694,24,0)&gt;=8,4,IF(VLOOKUP($C4,工时汇总!$B$2:$AH$2694,24,0)&lt;8,0))))</f>
        <v>8</v>
      </c>
      <c r="AA4" s="12">
        <f ca="1">IF(VLOOKUP($C4,工时汇总!$B$2:$AH$2694,25,0)&gt;15,12,IF(VLOOKUP($C4,工时汇总!$B$2:$AH$2694,25,0)&gt;10,8,IF(VLOOKUP($C4,工时汇总!$B$2:$AH$2694,25,0)&gt;=8,4,IF(VLOOKUP($C4,工时汇总!$B$2:$AH$2694,25,0)&lt;8,0))))</f>
        <v>8</v>
      </c>
      <c r="AB4" s="12">
        <f ca="1">IF(VLOOKUP($C4,工时汇总!$B$2:$AH$2694,26,0)&gt;15,12,IF(VLOOKUP($C4,工时汇总!$B$2:$AH$2694,26,0)&gt;10,8,IF(VLOOKUP($C4,工时汇总!$B$2:$AH$2694,26,0)&gt;=8,4,IF(VLOOKUP($C4,工时汇总!$B$2:$AH$2694,26,0)&lt;8,0))))</f>
        <v>8</v>
      </c>
      <c r="AC4" s="12">
        <f ca="1">IF(VLOOKUP($C4,工时汇总!$B$2:$AH$2694,27,0)&gt;15,12,IF(VLOOKUP($C4,工时汇总!$B$2:$AH$2694,27,0)&gt;10,8,IF(VLOOKUP($C4,工时汇总!$B$2:$AH$2694,27,0)&gt;=8,4,IF(VLOOKUP($C4,工时汇总!$B$2:$AH$2694,27,0)&lt;8,0))))</f>
        <v>8</v>
      </c>
      <c r="AD4" s="12">
        <f ca="1">IF(VLOOKUP($C4,工时汇总!$B$2:$AH$2694,28,0)&gt;15,12,IF(VLOOKUP($C4,工时汇总!$B$2:$AH$2694,28,0)&gt;10,8,IF(VLOOKUP($C4,工时汇总!$B$2:$AH$2694,28,0)&gt;=8,4,IF(VLOOKUP($C4,工时汇总!$B$2:$AH$2694,28,0)&lt;8,0))))</f>
        <v>4</v>
      </c>
      <c r="AE4" s="12">
        <f ca="1">IF(VLOOKUP($C4,工时汇总!$B$2:$AH$2694,29,0)&gt;15,12,IF(VLOOKUP($C4,工时汇总!$B$2:$AH$2694,29,0)&gt;10,8,IF(VLOOKUP($C4,工时汇总!$B$2:$AH$2694,29,0)&gt;=8,4,IF(VLOOKUP($C4,工时汇总!$B$2:$AH$2694,29,0)&lt;8,0))))</f>
        <v>8</v>
      </c>
      <c r="AF4" s="12">
        <f ca="1">IF(VLOOKUP($C4,工时汇总!$B$2:$AH$2694,30,0)&gt;15,12,IF(VLOOKUP($C4,工时汇总!$B$2:$AH$2694,30,0)&gt;10,8,IF(VLOOKUP($C4,工时汇总!$B$2:$AH$2694,30,0)&gt;=8,4,IF(VLOOKUP($C4,工时汇总!$B$2:$AH$2694,30,0)&lt;8,0))))</f>
        <v>8</v>
      </c>
      <c r="AG4" s="12">
        <f ca="1">IF(VLOOKUP($C4,工时汇总!$B$2:$AH$2694,31,0)&gt;15,12,IF(VLOOKUP($C4,工时汇总!$B$2:$AH$2694,31,0)&gt;10,8,IF(VLOOKUP($C4,工时汇总!$B$2:$AH$2694,31,0)&gt;=8,4,IF(VLOOKUP($C4,工时汇总!$B$2:$AH$2694,31,0)&lt;8,0))))</f>
        <v>8</v>
      </c>
      <c r="AH4" s="12">
        <f ca="1">IF(VLOOKUP($C4,工时汇总!$B$2:$AH$2694,32,0)&gt;15,12,IF(VLOOKUP($C4,工时汇总!$B$2:$AH$2694,32,0)&gt;10,8,IF(VLOOKUP($C4,工时汇总!$B$2:$AH$2694,32,0)&gt;=8,4,IF(VLOOKUP($C4,工时汇总!$B$2:$AH$2694,32,0)&lt;8,0))))</f>
        <v>4</v>
      </c>
      <c r="AI4" s="12">
        <f ca="1">IF(VLOOKUP($C4,工时汇总!$B$2:$AH$2694,33,0)&gt;15,12,IF(VLOOKUP($C4,工时汇总!$B$2:$AH$2694,33,0)&gt;10,8,IF(VLOOKUP($C4,工时汇总!$B$2:$AH$2694,33,0)&gt;=8,4,IF(VLOOKUP($C4,工时汇总!$B$2:$AH$2694,33,0)&lt;8,0))))</f>
        <v>0</v>
      </c>
    </row>
    <row r="5" customHeight="1" spans="1:35">
      <c r="A5" s="42" t="s">
        <v>451</v>
      </c>
      <c r="B5" s="13" t="s">
        <v>650</v>
      </c>
      <c r="C5" s="13" t="s">
        <v>48</v>
      </c>
      <c r="D5" s="43">
        <f ca="1" t="shared" ref="D5:D15" si="0">SUM(E5:AI5)</f>
        <v>176</v>
      </c>
      <c r="E5" s="12">
        <f ca="1">IF(VLOOKUP($C5,工时汇总!$B$2:$AH$2694,3,0)&gt;15,12,IF(VLOOKUP($C5,工时汇总!$B$2:$AH$2694,3,0)&gt;10,8,IF(VLOOKUP($C5,工时汇总!$B$2:$AH$2694,3,0)&gt;=8,4,IF(VLOOKUP($C5,工时汇总!$B$2:$AH$2694,3,0)&lt;8,0))))</f>
        <v>8</v>
      </c>
      <c r="F5" s="12">
        <f ca="1">IF(VLOOKUP($C5,工时汇总!$B$2:$AH$2694,4,0)&gt;15,12,IF(VLOOKUP($C5,工时汇总!$B$2:$AH$2694,4,0)&gt;10,8,IF(VLOOKUP($C5,工时汇总!$B$2:$AH$2694,4,0)&gt;=8,4,IF(VLOOKUP($C5,工时汇总!$B$2:$AH$2694,4,0)&lt;8,0))))</f>
        <v>4</v>
      </c>
      <c r="G5" s="12">
        <f ca="1">IF(VLOOKUP($C5,工时汇总!$B$2:$AH$2694,5,0)&gt;15,12,IF(VLOOKUP($C5,工时汇总!$B$2:$AH$2694,5,0)&gt;10,8,IF(VLOOKUP($C5,工时汇总!$B$2:$AH$2694,5,0)&gt;=8,4,IF(VLOOKUP($C5,工时汇总!$B$2:$AH$2694,5,0)&lt;8,0))))</f>
        <v>8</v>
      </c>
      <c r="H5" s="12">
        <f ca="1">IF(VLOOKUP($C5,工时汇总!$B$2:$AH$2694,6,0)&gt;15,12,IF(VLOOKUP($C5,工时汇总!$B$2:$AH$2694,6,0)&gt;10,8,IF(VLOOKUP($C5,工时汇总!$B$2:$AH$2694,6,0)&gt;=8,4,IF(VLOOKUP($C5,工时汇总!$B$2:$AH$2694,6,0)&lt;8,0))))</f>
        <v>8</v>
      </c>
      <c r="I5" s="12">
        <f ca="1">IF(VLOOKUP($C5,工时汇总!$B$2:$AH$2694,7,0)&gt;15,12,IF(VLOOKUP($C5,工时汇总!$B$2:$AH$2694,7,0)&gt;10,8,IF(VLOOKUP($C5,工时汇总!$B$2:$AH$2694,7,0)&gt;=8,4,IF(VLOOKUP($C5,工时汇总!$B$2:$AH$2694,7,0)&lt;8,0))))</f>
        <v>4</v>
      </c>
      <c r="J5" s="12">
        <f ca="1">IF(VLOOKUP($C5,工时汇总!$B$2:$AH$2694,8,0)&gt;15,12,IF(VLOOKUP($C5,工时汇总!$B$2:$AH$2694,8,0)&gt;10,8,IF(VLOOKUP($C5,工时汇总!$B$2:$AH$2694,8,0)&gt;=8,4,IF(VLOOKUP($C5,工时汇总!$B$2:$AH$2694,8,0)&lt;8,0))))</f>
        <v>8</v>
      </c>
      <c r="K5" s="12">
        <f ca="1">IF(VLOOKUP($C5,工时汇总!$B$2:$AH$2694,9,0)&gt;15,12,IF(VLOOKUP($C5,工时汇总!$B$2:$AH$2694,9,0)&gt;10,8,IF(VLOOKUP($C5,工时汇总!$B$2:$AH$2694,9,0)&gt;=8,4,IF(VLOOKUP($C5,工时汇总!$B$2:$AH$2694,9,0)&lt;8,0))))</f>
        <v>8</v>
      </c>
      <c r="L5" s="12">
        <f ca="1">IF(VLOOKUP($C5,工时汇总!$B$2:$AH$2694,10,0)&gt;15,12,IF(VLOOKUP($C5,工时汇总!$B$2:$AH$2694,10,0)&gt;10,8,IF(VLOOKUP($C5,工时汇总!$B$2:$AH$2694,10,0)&gt;=8,4,IF(VLOOKUP($C5,工时汇总!$B$2:$AH$2694,10,0)&lt;8,0))))</f>
        <v>8</v>
      </c>
      <c r="M5" s="12">
        <f ca="1">IF(VLOOKUP($C5,工时汇总!$B$2:$AH$2694,11,0)&gt;15,12,IF(VLOOKUP($C5,工时汇总!$B$2:$AH$2694,11,0)&gt;10,8,IF(VLOOKUP($C5,工时汇总!$B$2:$AH$2694,11,0)&gt;=8,4,IF(VLOOKUP($C5,工时汇总!$B$2:$AH$2694,11,0)&lt;8,0))))</f>
        <v>8</v>
      </c>
      <c r="N5" s="12">
        <f ca="1">IF(VLOOKUP($C5,工时汇总!$B$2:$AH$2694,12,0)&gt;15,12,IF(VLOOKUP($C5,工时汇总!$B$2:$AH$2694,12,0)&gt;10,8,IF(VLOOKUP($C5,工时汇总!$B$2:$AH$2694,12,0)&gt;=8,4,IF(VLOOKUP($C5,工时汇总!$B$2:$AH$2694,12,0)&lt;8,0))))</f>
        <v>8</v>
      </c>
      <c r="O5" s="12">
        <f ca="1">IF(VLOOKUP($C5,工时汇总!$B$2:$AH$2694,13,0)&gt;15,12,IF(VLOOKUP($C5,工时汇总!$B$2:$AH$2694,13,0)&gt;10,8,IF(VLOOKUP($C5,工时汇总!$B$2:$AH$2694,13,0)&gt;=8,4,IF(VLOOKUP($C5,工时汇总!$B$2:$AH$2694,13,0)&lt;8,0))))</f>
        <v>4</v>
      </c>
      <c r="P5" s="12">
        <f ca="1">IF(VLOOKUP($C5,工时汇总!$B$2:$AH$2694,14,0)&gt;15,12,IF(VLOOKUP($C5,工时汇总!$B$2:$AH$2694,14,0)&gt;10,8,IF(VLOOKUP($C5,工时汇总!$B$2:$AH$2694,14,0)&gt;=8,4,IF(VLOOKUP($C5,工时汇总!$B$2:$AH$2694,14,0)&lt;8,0))))</f>
        <v>0</v>
      </c>
      <c r="Q5" s="12">
        <f ca="1">IF(VLOOKUP($C5,工时汇总!$B$2:$AH$2694,15,0)&gt;15,12,IF(VLOOKUP($C5,工时汇总!$B$2:$AH$2694,15,0)&gt;10,8,IF(VLOOKUP($C5,工时汇总!$B$2:$AH$2694,15,0)&gt;=8,4,IF(VLOOKUP($C5,工时汇总!$B$2:$AH$2694,15,0)&lt;8,0))))</f>
        <v>4</v>
      </c>
      <c r="R5" s="12">
        <f ca="1">IF(VLOOKUP($C5,工时汇总!$B$2:$AH$2694,16,0)&gt;15,12,IF(VLOOKUP($C5,工时汇总!$B$2:$AH$2694,16,0)&gt;10,8,IF(VLOOKUP($C5,工时汇总!$B$2:$AH$2694,16,0)&gt;=8,4,IF(VLOOKUP($C5,工时汇总!$B$2:$AH$2694,16,0)&lt;8,0))))</f>
        <v>4</v>
      </c>
      <c r="S5" s="12">
        <f ca="1">IF(VLOOKUP($C5,工时汇总!$B$2:$AH$2694,17,0)&gt;15,12,IF(VLOOKUP($C5,工时汇总!$B$2:$AH$2694,17,0)&gt;10,8,IF(VLOOKUP($C5,工时汇总!$B$2:$AH$2694,17,0)&gt;=8,4,IF(VLOOKUP($C5,工时汇总!$B$2:$AH$2694,17,0)&lt;8,0))))</f>
        <v>0</v>
      </c>
      <c r="T5" s="12">
        <f ca="1">IF(VLOOKUP($C5,工时汇总!$B$2:$AH$2694,18,0)&gt;15,12,IF(VLOOKUP($C5,工时汇总!$B$2:$AH$2694,18,0)&gt;10,8,IF(VLOOKUP($C5,工时汇总!$B$2:$AH$2694,18,0)&gt;=8,4,IF(VLOOKUP($C5,工时汇总!$B$2:$AH$2694,18,0)&lt;8,0))))</f>
        <v>0</v>
      </c>
      <c r="U5" s="12">
        <f ca="1">IF(VLOOKUP($C5,工时汇总!$B$2:$AH$2694,19,0)&gt;15,12,IF(VLOOKUP($C5,工时汇总!$B$2:$AH$2694,19,0)&gt;10,8,IF(VLOOKUP($C5,工时汇总!$B$2:$AH$2694,19,0)&gt;=8,4,IF(VLOOKUP($C5,工时汇总!$B$2:$AH$2694,19,0)&lt;8,0))))</f>
        <v>0</v>
      </c>
      <c r="V5" s="12">
        <f ca="1">IF(VLOOKUP($C5,工时汇总!$B$2:$AH$2694,20,0)&gt;15,12,IF(VLOOKUP($C5,工时汇总!$B$2:$AH$2694,20,0)&gt;10,8,IF(VLOOKUP($C5,工时汇总!$B$2:$AH$2694,20,0)&gt;=8,4,IF(VLOOKUP($C5,工时汇总!$B$2:$AH$2694,20,0)&lt;8,0))))</f>
        <v>8</v>
      </c>
      <c r="W5" s="12">
        <f ca="1">IF(VLOOKUP($C5,工时汇总!$B$2:$AH$2694,21,0)&gt;15,12,IF(VLOOKUP($C5,工时汇总!$B$2:$AH$2694,21,0)&gt;10,8,IF(VLOOKUP($C5,工时汇总!$B$2:$AH$2694,21,0)&gt;=8,4,IF(VLOOKUP($C5,工时汇总!$B$2:$AH$2694,21,0)&lt;8,0))))</f>
        <v>0</v>
      </c>
      <c r="X5" s="12">
        <f ca="1">IF(VLOOKUP($C5,工时汇总!$B$2:$AH$2694,22,0)&gt;15,12,IF(VLOOKUP($C5,工时汇总!$B$2:$AH$2694,22,0)&gt;10,8,IF(VLOOKUP($C5,工时汇总!$B$2:$AH$2694,22,0)&gt;=8,4,IF(VLOOKUP($C5,工时汇总!$B$2:$AH$2694,22,0)&lt;8,0))))</f>
        <v>8</v>
      </c>
      <c r="Y5" s="12">
        <f ca="1">IF(VLOOKUP($C5,工时汇总!$B$2:$AH$2694,23,0)&gt;15,12,IF(VLOOKUP($C5,工时汇总!$B$2:$AH$2694,23,0)&gt;10,8,IF(VLOOKUP($C5,工时汇总!$B$2:$AH$2694,23,0)&gt;=8,4,IF(VLOOKUP($C5,工时汇总!$B$2:$AH$2694,23,0)&lt;8,0))))</f>
        <v>8</v>
      </c>
      <c r="Z5" s="12">
        <f ca="1">IF(VLOOKUP($C5,工时汇总!$B$2:$AH$2694,24,0)&gt;15,12,IF(VLOOKUP($C5,工时汇总!$B$2:$AH$2694,24,0)&gt;10,8,IF(VLOOKUP($C5,工时汇总!$B$2:$AH$2694,24,0)&gt;=8,4,IF(VLOOKUP($C5,工时汇总!$B$2:$AH$2694,24,0)&lt;8,0))))</f>
        <v>8</v>
      </c>
      <c r="AA5" s="12">
        <f ca="1">IF(VLOOKUP($C5,工时汇总!$B$2:$AH$2694,25,0)&gt;15,12,IF(VLOOKUP($C5,工时汇总!$B$2:$AH$2694,25,0)&gt;10,8,IF(VLOOKUP($C5,工时汇总!$B$2:$AH$2694,25,0)&gt;=8,4,IF(VLOOKUP($C5,工时汇总!$B$2:$AH$2694,25,0)&lt;8,0))))</f>
        <v>8</v>
      </c>
      <c r="AB5" s="12">
        <f ca="1">IF(VLOOKUP($C5,工时汇总!$B$2:$AH$2694,26,0)&gt;15,12,IF(VLOOKUP($C5,工时汇总!$B$2:$AH$2694,26,0)&gt;10,8,IF(VLOOKUP($C5,工时汇总!$B$2:$AH$2694,26,0)&gt;=8,4,IF(VLOOKUP($C5,工时汇总!$B$2:$AH$2694,26,0)&lt;8,0))))</f>
        <v>8</v>
      </c>
      <c r="AC5" s="12">
        <f ca="1">IF(VLOOKUP($C5,工时汇总!$B$2:$AH$2694,27,0)&gt;15,12,IF(VLOOKUP($C5,工时汇总!$B$2:$AH$2694,27,0)&gt;10,8,IF(VLOOKUP($C5,工时汇总!$B$2:$AH$2694,27,0)&gt;=8,4,IF(VLOOKUP($C5,工时汇总!$B$2:$AH$2694,27,0)&lt;8,0))))</f>
        <v>8</v>
      </c>
      <c r="AD5" s="12">
        <f ca="1">IF(VLOOKUP($C5,工时汇总!$B$2:$AH$2694,28,0)&gt;15,12,IF(VLOOKUP($C5,工时汇总!$B$2:$AH$2694,28,0)&gt;10,8,IF(VLOOKUP($C5,工时汇总!$B$2:$AH$2694,28,0)&gt;=8,4,IF(VLOOKUP($C5,工时汇总!$B$2:$AH$2694,28,0)&lt;8,0))))</f>
        <v>4</v>
      </c>
      <c r="AE5" s="12">
        <f ca="1">IF(VLOOKUP($C5,工时汇总!$B$2:$AH$2694,29,0)&gt;15,12,IF(VLOOKUP($C5,工时汇总!$B$2:$AH$2694,29,0)&gt;10,8,IF(VLOOKUP($C5,工时汇总!$B$2:$AH$2694,29,0)&gt;=8,4,IF(VLOOKUP($C5,工时汇总!$B$2:$AH$2694,29,0)&lt;8,0))))</f>
        <v>8</v>
      </c>
      <c r="AF5" s="12">
        <f ca="1">IF(VLOOKUP($C5,工时汇总!$B$2:$AH$2694,30,0)&gt;15,12,IF(VLOOKUP($C5,工时汇总!$B$2:$AH$2694,30,0)&gt;10,8,IF(VLOOKUP($C5,工时汇总!$B$2:$AH$2694,30,0)&gt;=8,4,IF(VLOOKUP($C5,工时汇总!$B$2:$AH$2694,30,0)&lt;8,0))))</f>
        <v>8</v>
      </c>
      <c r="AG5" s="12">
        <f ca="1">IF(VLOOKUP($C5,工时汇总!$B$2:$AH$2694,31,0)&gt;15,12,IF(VLOOKUP($C5,工时汇总!$B$2:$AH$2694,31,0)&gt;10,8,IF(VLOOKUP($C5,工时汇总!$B$2:$AH$2694,31,0)&gt;=8,4,IF(VLOOKUP($C5,工时汇总!$B$2:$AH$2694,31,0)&lt;8,0))))</f>
        <v>8</v>
      </c>
      <c r="AH5" s="12">
        <f ca="1">IF(VLOOKUP($C5,工时汇总!$B$2:$AH$2694,32,0)&gt;15,12,IF(VLOOKUP($C5,工时汇总!$B$2:$AH$2694,32,0)&gt;10,8,IF(VLOOKUP($C5,工时汇总!$B$2:$AH$2694,32,0)&gt;=8,4,IF(VLOOKUP($C5,工时汇总!$B$2:$AH$2694,32,0)&lt;8,0))))</f>
        <v>8</v>
      </c>
      <c r="AI5" s="12">
        <f ca="1">IF(VLOOKUP($C5,工时汇总!$B$2:$AH$2694,33,0)&gt;15,12,IF(VLOOKUP($C5,工时汇总!$B$2:$AH$2694,33,0)&gt;10,8,IF(VLOOKUP($C5,工时汇总!$B$2:$AH$2694,33,0)&gt;=8,4,IF(VLOOKUP($C5,工时汇总!$B$2:$AH$2694,33,0)&lt;8,0))))</f>
        <v>0</v>
      </c>
    </row>
    <row r="6" customHeight="1" spans="1:35">
      <c r="A6" s="42" t="s">
        <v>451</v>
      </c>
      <c r="B6" s="13" t="s">
        <v>651</v>
      </c>
      <c r="C6" s="13" t="s">
        <v>50</v>
      </c>
      <c r="D6" s="43">
        <f ca="1" t="shared" si="0"/>
        <v>200</v>
      </c>
      <c r="E6" s="12">
        <f ca="1">IF(VLOOKUP($C6,工时汇总!$B$2:$AH$2694,3,0)&gt;15,12,IF(VLOOKUP($C6,工时汇总!$B$2:$AH$2694,3,0)&gt;10,8,IF(VLOOKUP($C6,工时汇总!$B$2:$AH$2694,3,0)&gt;=8,4,IF(VLOOKUP($C6,工时汇总!$B$2:$AH$2694,3,0)&lt;8,0))))</f>
        <v>8</v>
      </c>
      <c r="F6" s="12">
        <f ca="1">IF(VLOOKUP($C6,工时汇总!$B$2:$AH$2694,4,0)&gt;15,12,IF(VLOOKUP($C6,工时汇总!$B$2:$AH$2694,4,0)&gt;10,8,IF(VLOOKUP($C6,工时汇总!$B$2:$AH$2694,4,0)&gt;=8,4,IF(VLOOKUP($C6,工时汇总!$B$2:$AH$2694,4,0)&lt;8,0))))</f>
        <v>8</v>
      </c>
      <c r="G6" s="12">
        <f ca="1">IF(VLOOKUP($C6,工时汇总!$B$2:$AH$2694,5,0)&gt;15,12,IF(VLOOKUP($C6,工时汇总!$B$2:$AH$2694,5,0)&gt;10,8,IF(VLOOKUP($C6,工时汇总!$B$2:$AH$2694,5,0)&gt;=8,4,IF(VLOOKUP($C6,工时汇总!$B$2:$AH$2694,5,0)&lt;8,0))))</f>
        <v>8</v>
      </c>
      <c r="H6" s="12">
        <f ca="1">IF(VLOOKUP($C6,工时汇总!$B$2:$AH$2694,6,0)&gt;15,12,IF(VLOOKUP($C6,工时汇总!$B$2:$AH$2694,6,0)&gt;10,8,IF(VLOOKUP($C6,工时汇总!$B$2:$AH$2694,6,0)&gt;=8,4,IF(VLOOKUP($C6,工时汇总!$B$2:$AH$2694,6,0)&lt;8,0))))</f>
        <v>8</v>
      </c>
      <c r="I6" s="12">
        <f ca="1">IF(VLOOKUP($C6,工时汇总!$B$2:$AH$2694,7,0)&gt;15,12,IF(VLOOKUP($C6,工时汇总!$B$2:$AH$2694,7,0)&gt;10,8,IF(VLOOKUP($C6,工时汇总!$B$2:$AH$2694,7,0)&gt;=8,4,IF(VLOOKUP($C6,工时汇总!$B$2:$AH$2694,7,0)&lt;8,0))))</f>
        <v>4</v>
      </c>
      <c r="J6" s="12">
        <f ca="1">IF(VLOOKUP($C6,工时汇总!$B$2:$AH$2694,8,0)&gt;15,12,IF(VLOOKUP($C6,工时汇总!$B$2:$AH$2694,8,0)&gt;10,8,IF(VLOOKUP($C6,工时汇总!$B$2:$AH$2694,8,0)&gt;=8,4,IF(VLOOKUP($C6,工时汇总!$B$2:$AH$2694,8,0)&lt;8,0))))</f>
        <v>8</v>
      </c>
      <c r="K6" s="12">
        <f ca="1">IF(VLOOKUP($C6,工时汇总!$B$2:$AH$2694,9,0)&gt;15,12,IF(VLOOKUP($C6,工时汇总!$B$2:$AH$2694,9,0)&gt;10,8,IF(VLOOKUP($C6,工时汇总!$B$2:$AH$2694,9,0)&gt;=8,4,IF(VLOOKUP($C6,工时汇总!$B$2:$AH$2694,9,0)&lt;8,0))))</f>
        <v>8</v>
      </c>
      <c r="L6" s="12">
        <f ca="1">IF(VLOOKUP($C6,工时汇总!$B$2:$AH$2694,10,0)&gt;15,12,IF(VLOOKUP($C6,工时汇总!$B$2:$AH$2694,10,0)&gt;10,8,IF(VLOOKUP($C6,工时汇总!$B$2:$AH$2694,10,0)&gt;=8,4,IF(VLOOKUP($C6,工时汇总!$B$2:$AH$2694,10,0)&lt;8,0))))</f>
        <v>8</v>
      </c>
      <c r="M6" s="12">
        <f ca="1">IF(VLOOKUP($C6,工时汇总!$B$2:$AH$2694,11,0)&gt;15,12,IF(VLOOKUP($C6,工时汇总!$B$2:$AH$2694,11,0)&gt;10,8,IF(VLOOKUP($C6,工时汇总!$B$2:$AH$2694,11,0)&gt;=8,4,IF(VLOOKUP($C6,工时汇总!$B$2:$AH$2694,11,0)&lt;8,0))))</f>
        <v>8</v>
      </c>
      <c r="N6" s="12">
        <f ca="1">IF(VLOOKUP($C6,工时汇总!$B$2:$AH$2694,12,0)&gt;15,12,IF(VLOOKUP($C6,工时汇总!$B$2:$AH$2694,12,0)&gt;10,8,IF(VLOOKUP($C6,工时汇总!$B$2:$AH$2694,12,0)&gt;=8,4,IF(VLOOKUP($C6,工时汇总!$B$2:$AH$2694,12,0)&lt;8,0))))</f>
        <v>8</v>
      </c>
      <c r="O6" s="12">
        <f ca="1">IF(VLOOKUP($C6,工时汇总!$B$2:$AH$2694,13,0)&gt;15,12,IF(VLOOKUP($C6,工时汇总!$B$2:$AH$2694,13,0)&gt;10,8,IF(VLOOKUP($C6,工时汇总!$B$2:$AH$2694,13,0)&gt;=8,4,IF(VLOOKUP($C6,工时汇总!$B$2:$AH$2694,13,0)&lt;8,0))))</f>
        <v>4</v>
      </c>
      <c r="P6" s="12">
        <f ca="1">IF(VLOOKUP($C6,工时汇总!$B$2:$AH$2694,14,0)&gt;15,12,IF(VLOOKUP($C6,工时汇总!$B$2:$AH$2694,14,0)&gt;10,8,IF(VLOOKUP($C6,工时汇总!$B$2:$AH$2694,14,0)&gt;=8,4,IF(VLOOKUP($C6,工时汇总!$B$2:$AH$2694,14,0)&lt;8,0))))</f>
        <v>4</v>
      </c>
      <c r="Q6" s="12">
        <f ca="1">IF(VLOOKUP($C6,工时汇总!$B$2:$AH$2694,15,0)&gt;15,12,IF(VLOOKUP($C6,工时汇总!$B$2:$AH$2694,15,0)&gt;10,8,IF(VLOOKUP($C6,工时汇总!$B$2:$AH$2694,15,0)&gt;=8,4,IF(VLOOKUP($C6,工时汇总!$B$2:$AH$2694,15,0)&lt;8,0))))</f>
        <v>4</v>
      </c>
      <c r="R6" s="12">
        <f ca="1">IF(VLOOKUP($C6,工时汇总!$B$2:$AH$2694,16,0)&gt;15,12,IF(VLOOKUP($C6,工时汇总!$B$2:$AH$2694,16,0)&gt;10,8,IF(VLOOKUP($C6,工时汇总!$B$2:$AH$2694,16,0)&gt;=8,4,IF(VLOOKUP($C6,工时汇总!$B$2:$AH$2694,16,0)&lt;8,0))))</f>
        <v>4</v>
      </c>
      <c r="S6" s="12">
        <f ca="1">IF(VLOOKUP($C6,工时汇总!$B$2:$AH$2694,17,0)&gt;15,12,IF(VLOOKUP($C6,工时汇总!$B$2:$AH$2694,17,0)&gt;10,8,IF(VLOOKUP($C6,工时汇总!$B$2:$AH$2694,17,0)&gt;=8,4,IF(VLOOKUP($C6,工时汇总!$B$2:$AH$2694,17,0)&lt;8,0))))</f>
        <v>8</v>
      </c>
      <c r="T6" s="12">
        <f ca="1">IF(VLOOKUP($C6,工时汇总!$B$2:$AH$2694,18,0)&gt;15,12,IF(VLOOKUP($C6,工时汇总!$B$2:$AH$2694,18,0)&gt;10,8,IF(VLOOKUP($C6,工时汇总!$B$2:$AH$2694,18,0)&gt;=8,4,IF(VLOOKUP($C6,工时汇总!$B$2:$AH$2694,18,0)&lt;8,0))))</f>
        <v>4</v>
      </c>
      <c r="U6" s="12">
        <f ca="1">IF(VLOOKUP($C6,工时汇总!$B$2:$AH$2694,19,0)&gt;15,12,IF(VLOOKUP($C6,工时汇总!$B$2:$AH$2694,19,0)&gt;10,8,IF(VLOOKUP($C6,工时汇总!$B$2:$AH$2694,19,0)&gt;=8,4,IF(VLOOKUP($C6,工时汇总!$B$2:$AH$2694,19,0)&lt;8,0))))</f>
        <v>8</v>
      </c>
      <c r="V6" s="12">
        <f ca="1">IF(VLOOKUP($C6,工时汇总!$B$2:$AH$2694,20,0)&gt;15,12,IF(VLOOKUP($C6,工时汇总!$B$2:$AH$2694,20,0)&gt;10,8,IF(VLOOKUP($C6,工时汇总!$B$2:$AH$2694,20,0)&gt;=8,4,IF(VLOOKUP($C6,工时汇总!$B$2:$AH$2694,20,0)&lt;8,0))))</f>
        <v>8</v>
      </c>
      <c r="W6" s="12">
        <f ca="1">IF(VLOOKUP($C6,工时汇总!$B$2:$AH$2694,21,0)&gt;15,12,IF(VLOOKUP($C6,工时汇总!$B$2:$AH$2694,21,0)&gt;10,8,IF(VLOOKUP($C6,工时汇总!$B$2:$AH$2694,21,0)&gt;=8,4,IF(VLOOKUP($C6,工时汇总!$B$2:$AH$2694,21,0)&lt;8,0))))</f>
        <v>0</v>
      </c>
      <c r="X6" s="12">
        <f ca="1">IF(VLOOKUP($C6,工时汇总!$B$2:$AH$2694,22,0)&gt;15,12,IF(VLOOKUP($C6,工时汇总!$B$2:$AH$2694,22,0)&gt;10,8,IF(VLOOKUP($C6,工时汇总!$B$2:$AH$2694,22,0)&gt;=8,4,IF(VLOOKUP($C6,工时汇总!$B$2:$AH$2694,22,0)&lt;8,0))))</f>
        <v>8</v>
      </c>
      <c r="Y6" s="12">
        <f ca="1">IF(VLOOKUP($C6,工时汇总!$B$2:$AH$2694,23,0)&gt;15,12,IF(VLOOKUP($C6,工时汇总!$B$2:$AH$2694,23,0)&gt;10,8,IF(VLOOKUP($C6,工时汇总!$B$2:$AH$2694,23,0)&gt;=8,4,IF(VLOOKUP($C6,工时汇总!$B$2:$AH$2694,23,0)&lt;8,0))))</f>
        <v>8</v>
      </c>
      <c r="Z6" s="12">
        <f ca="1">IF(VLOOKUP($C6,工时汇总!$B$2:$AH$2694,24,0)&gt;15,12,IF(VLOOKUP($C6,工时汇总!$B$2:$AH$2694,24,0)&gt;10,8,IF(VLOOKUP($C6,工时汇总!$B$2:$AH$2694,24,0)&gt;=8,4,IF(VLOOKUP($C6,工时汇总!$B$2:$AH$2694,24,0)&lt;8,0))))</f>
        <v>8</v>
      </c>
      <c r="AA6" s="12">
        <f ca="1">IF(VLOOKUP($C6,工时汇总!$B$2:$AH$2694,25,0)&gt;15,12,IF(VLOOKUP($C6,工时汇总!$B$2:$AH$2694,25,0)&gt;10,8,IF(VLOOKUP($C6,工时汇总!$B$2:$AH$2694,25,0)&gt;=8,4,IF(VLOOKUP($C6,工时汇总!$B$2:$AH$2694,25,0)&lt;8,0))))</f>
        <v>8</v>
      </c>
      <c r="AB6" s="12">
        <f ca="1">IF(VLOOKUP($C6,工时汇总!$B$2:$AH$2694,26,0)&gt;15,12,IF(VLOOKUP($C6,工时汇总!$B$2:$AH$2694,26,0)&gt;10,8,IF(VLOOKUP($C6,工时汇总!$B$2:$AH$2694,26,0)&gt;=8,4,IF(VLOOKUP($C6,工时汇总!$B$2:$AH$2694,26,0)&lt;8,0))))</f>
        <v>8</v>
      </c>
      <c r="AC6" s="12">
        <f ca="1">IF(VLOOKUP($C6,工时汇总!$B$2:$AH$2694,27,0)&gt;15,12,IF(VLOOKUP($C6,工时汇总!$B$2:$AH$2694,27,0)&gt;10,8,IF(VLOOKUP($C6,工时汇总!$B$2:$AH$2694,27,0)&gt;=8,4,IF(VLOOKUP($C6,工时汇总!$B$2:$AH$2694,27,0)&lt;8,0))))</f>
        <v>8</v>
      </c>
      <c r="AD6" s="12">
        <f ca="1">IF(VLOOKUP($C6,工时汇总!$B$2:$AH$2694,28,0)&gt;15,12,IF(VLOOKUP($C6,工时汇总!$B$2:$AH$2694,28,0)&gt;10,8,IF(VLOOKUP($C6,工时汇总!$B$2:$AH$2694,28,0)&gt;=8,4,IF(VLOOKUP($C6,工时汇总!$B$2:$AH$2694,28,0)&lt;8,0))))</f>
        <v>4</v>
      </c>
      <c r="AE6" s="12">
        <f ca="1">IF(VLOOKUP($C6,工时汇总!$B$2:$AH$2694,29,0)&gt;15,12,IF(VLOOKUP($C6,工时汇总!$B$2:$AH$2694,29,0)&gt;10,8,IF(VLOOKUP($C6,工时汇总!$B$2:$AH$2694,29,0)&gt;=8,4,IF(VLOOKUP($C6,工时汇总!$B$2:$AH$2694,29,0)&lt;8,0))))</f>
        <v>8</v>
      </c>
      <c r="AF6" s="12">
        <f ca="1">IF(VLOOKUP($C6,工时汇总!$B$2:$AH$2694,30,0)&gt;15,12,IF(VLOOKUP($C6,工时汇总!$B$2:$AH$2694,30,0)&gt;10,8,IF(VLOOKUP($C6,工时汇总!$B$2:$AH$2694,30,0)&gt;=8,4,IF(VLOOKUP($C6,工时汇总!$B$2:$AH$2694,30,0)&lt;8,0))))</f>
        <v>8</v>
      </c>
      <c r="AG6" s="12">
        <f ca="1">IF(VLOOKUP($C6,工时汇总!$B$2:$AH$2694,31,0)&gt;15,12,IF(VLOOKUP($C6,工时汇总!$B$2:$AH$2694,31,0)&gt;10,8,IF(VLOOKUP($C6,工时汇总!$B$2:$AH$2694,31,0)&gt;=8,4,IF(VLOOKUP($C6,工时汇总!$B$2:$AH$2694,31,0)&lt;8,0))))</f>
        <v>4</v>
      </c>
      <c r="AH6" s="12">
        <f ca="1">IF(VLOOKUP($C6,工时汇总!$B$2:$AH$2694,32,0)&gt;15,12,IF(VLOOKUP($C6,工时汇总!$B$2:$AH$2694,32,0)&gt;10,8,IF(VLOOKUP($C6,工时汇总!$B$2:$AH$2694,32,0)&gt;=8,4,IF(VLOOKUP($C6,工时汇总!$B$2:$AH$2694,32,0)&lt;8,0))))</f>
        <v>8</v>
      </c>
      <c r="AI6" s="12">
        <f ca="1">IF(VLOOKUP($C6,工时汇总!$B$2:$AH$2694,33,0)&gt;15,12,IF(VLOOKUP($C6,工时汇总!$B$2:$AH$2694,33,0)&gt;10,8,IF(VLOOKUP($C6,工时汇总!$B$2:$AH$2694,33,0)&gt;=8,4,IF(VLOOKUP($C6,工时汇总!$B$2:$AH$2694,33,0)&lt;8,0))))</f>
        <v>0</v>
      </c>
    </row>
    <row r="7" customHeight="1" spans="1:35">
      <c r="A7" s="42" t="s">
        <v>451</v>
      </c>
      <c r="B7" s="13" t="s">
        <v>652</v>
      </c>
      <c r="C7" s="13" t="s">
        <v>653</v>
      </c>
      <c r="D7" s="43">
        <f ca="1" t="shared" si="0"/>
        <v>0</v>
      </c>
      <c r="E7" s="12">
        <f ca="1">IF(VLOOKUP($C7,工时汇总!$B$2:$AH$2694,3,0)&gt;15,12,IF(VLOOKUP($C7,工时汇总!$B$2:$AH$2694,3,0)&gt;10,8,IF(VLOOKUP($C7,工时汇总!$B$2:$AH$2694,3,0)&gt;=8,4,IF(VLOOKUP($C7,工时汇总!$B$2:$AH$2694,3,0)&lt;8,0))))</f>
        <v>0</v>
      </c>
      <c r="F7" s="12">
        <f ca="1">IF(VLOOKUP($C7,工时汇总!$B$2:$AH$2694,4,0)&gt;15,12,IF(VLOOKUP($C7,工时汇总!$B$2:$AH$2694,4,0)&gt;10,8,IF(VLOOKUP($C7,工时汇总!$B$2:$AH$2694,4,0)&gt;=8,4,IF(VLOOKUP($C7,工时汇总!$B$2:$AH$2694,4,0)&lt;8,0))))</f>
        <v>0</v>
      </c>
      <c r="G7" s="12">
        <f ca="1">IF(VLOOKUP($C7,工时汇总!$B$2:$AH$2694,5,0)&gt;15,12,IF(VLOOKUP($C7,工时汇总!$B$2:$AH$2694,5,0)&gt;10,8,IF(VLOOKUP($C7,工时汇总!$B$2:$AH$2694,5,0)&gt;=8,4,IF(VLOOKUP($C7,工时汇总!$B$2:$AH$2694,5,0)&lt;8,0))))</f>
        <v>0</v>
      </c>
      <c r="H7" s="12">
        <f ca="1">IF(VLOOKUP($C7,工时汇总!$B$2:$AH$2694,6,0)&gt;15,12,IF(VLOOKUP($C7,工时汇总!$B$2:$AH$2694,6,0)&gt;10,8,IF(VLOOKUP($C7,工时汇总!$B$2:$AH$2694,6,0)&gt;=8,4,IF(VLOOKUP($C7,工时汇总!$B$2:$AH$2694,6,0)&lt;8,0))))</f>
        <v>0</v>
      </c>
      <c r="I7" s="12">
        <f ca="1">IF(VLOOKUP($C7,工时汇总!$B$2:$AH$2694,7,0)&gt;15,12,IF(VLOOKUP($C7,工时汇总!$B$2:$AH$2694,7,0)&gt;10,8,IF(VLOOKUP($C7,工时汇总!$B$2:$AH$2694,7,0)&gt;=8,4,IF(VLOOKUP($C7,工时汇总!$B$2:$AH$2694,7,0)&lt;8,0))))</f>
        <v>0</v>
      </c>
      <c r="J7" s="12">
        <f ca="1">IF(VLOOKUP($C7,工时汇总!$B$2:$AH$2694,8,0)&gt;15,12,IF(VLOOKUP($C7,工时汇总!$B$2:$AH$2694,8,0)&gt;10,8,IF(VLOOKUP($C7,工时汇总!$B$2:$AH$2694,8,0)&gt;=8,4,IF(VLOOKUP($C7,工时汇总!$B$2:$AH$2694,8,0)&lt;8,0))))</f>
        <v>0</v>
      </c>
      <c r="K7" s="12">
        <f ca="1">IF(VLOOKUP($C7,工时汇总!$B$2:$AH$2694,9,0)&gt;15,12,IF(VLOOKUP($C7,工时汇总!$B$2:$AH$2694,9,0)&gt;10,8,IF(VLOOKUP($C7,工时汇总!$B$2:$AH$2694,9,0)&gt;=8,4,IF(VLOOKUP($C7,工时汇总!$B$2:$AH$2694,9,0)&lt;8,0))))</f>
        <v>0</v>
      </c>
      <c r="L7" s="12">
        <f ca="1">IF(VLOOKUP($C7,工时汇总!$B$2:$AH$2694,10,0)&gt;15,12,IF(VLOOKUP($C7,工时汇总!$B$2:$AH$2694,10,0)&gt;10,8,IF(VLOOKUP($C7,工时汇总!$B$2:$AH$2694,10,0)&gt;=8,4,IF(VLOOKUP($C7,工时汇总!$B$2:$AH$2694,10,0)&lt;8,0))))</f>
        <v>0</v>
      </c>
      <c r="M7" s="12">
        <f ca="1">IF(VLOOKUP($C7,工时汇总!$B$2:$AH$2694,11,0)&gt;15,12,IF(VLOOKUP($C7,工时汇总!$B$2:$AH$2694,11,0)&gt;10,8,IF(VLOOKUP($C7,工时汇总!$B$2:$AH$2694,11,0)&gt;=8,4,IF(VLOOKUP($C7,工时汇总!$B$2:$AH$2694,11,0)&lt;8,0))))</f>
        <v>0</v>
      </c>
      <c r="N7" s="12">
        <f ca="1">IF(VLOOKUP($C7,工时汇总!$B$2:$AH$2694,12,0)&gt;15,12,IF(VLOOKUP($C7,工时汇总!$B$2:$AH$2694,12,0)&gt;10,8,IF(VLOOKUP($C7,工时汇总!$B$2:$AH$2694,12,0)&gt;=8,4,IF(VLOOKUP($C7,工时汇总!$B$2:$AH$2694,12,0)&lt;8,0))))</f>
        <v>0</v>
      </c>
      <c r="O7" s="12">
        <f ca="1">IF(VLOOKUP($C7,工时汇总!$B$2:$AH$2694,13,0)&gt;15,12,IF(VLOOKUP($C7,工时汇总!$B$2:$AH$2694,13,0)&gt;10,8,IF(VLOOKUP($C7,工时汇总!$B$2:$AH$2694,13,0)&gt;=8,4,IF(VLOOKUP($C7,工时汇总!$B$2:$AH$2694,13,0)&lt;8,0))))</f>
        <v>0</v>
      </c>
      <c r="P7" s="12">
        <f ca="1">IF(VLOOKUP($C7,工时汇总!$B$2:$AH$2694,14,0)&gt;15,12,IF(VLOOKUP($C7,工时汇总!$B$2:$AH$2694,14,0)&gt;10,8,IF(VLOOKUP($C7,工时汇总!$B$2:$AH$2694,14,0)&gt;=8,4,IF(VLOOKUP($C7,工时汇总!$B$2:$AH$2694,14,0)&lt;8,0))))</f>
        <v>0</v>
      </c>
      <c r="Q7" s="12">
        <f ca="1">IF(VLOOKUP($C7,工时汇总!$B$2:$AH$2694,15,0)&gt;15,12,IF(VLOOKUP($C7,工时汇总!$B$2:$AH$2694,15,0)&gt;10,8,IF(VLOOKUP($C7,工时汇总!$B$2:$AH$2694,15,0)&gt;=8,4,IF(VLOOKUP($C7,工时汇总!$B$2:$AH$2694,15,0)&lt;8,0))))</f>
        <v>0</v>
      </c>
      <c r="R7" s="12">
        <f ca="1">IF(VLOOKUP($C7,工时汇总!$B$2:$AH$2694,16,0)&gt;15,12,IF(VLOOKUP($C7,工时汇总!$B$2:$AH$2694,16,0)&gt;10,8,IF(VLOOKUP($C7,工时汇总!$B$2:$AH$2694,16,0)&gt;=8,4,IF(VLOOKUP($C7,工时汇总!$B$2:$AH$2694,16,0)&lt;8,0))))</f>
        <v>0</v>
      </c>
      <c r="S7" s="12">
        <f ca="1">IF(VLOOKUP($C7,工时汇总!$B$2:$AH$2694,17,0)&gt;15,12,IF(VLOOKUP($C7,工时汇总!$B$2:$AH$2694,17,0)&gt;10,8,IF(VLOOKUP($C7,工时汇总!$B$2:$AH$2694,17,0)&gt;=8,4,IF(VLOOKUP($C7,工时汇总!$B$2:$AH$2694,17,0)&lt;8,0))))</f>
        <v>0</v>
      </c>
      <c r="T7" s="12">
        <f ca="1">IF(VLOOKUP($C7,工时汇总!$B$2:$AH$2694,18,0)&gt;15,12,IF(VLOOKUP($C7,工时汇总!$B$2:$AH$2694,18,0)&gt;10,8,IF(VLOOKUP($C7,工时汇总!$B$2:$AH$2694,18,0)&gt;=8,4,IF(VLOOKUP($C7,工时汇总!$B$2:$AH$2694,18,0)&lt;8,0))))</f>
        <v>0</v>
      </c>
      <c r="U7" s="12">
        <f ca="1">IF(VLOOKUP($C7,工时汇总!$B$2:$AH$2694,19,0)&gt;15,12,IF(VLOOKUP($C7,工时汇总!$B$2:$AH$2694,19,0)&gt;10,8,IF(VLOOKUP($C7,工时汇总!$B$2:$AH$2694,19,0)&gt;=8,4,IF(VLOOKUP($C7,工时汇总!$B$2:$AH$2694,19,0)&lt;8,0))))</f>
        <v>0</v>
      </c>
      <c r="V7" s="12">
        <f ca="1">IF(VLOOKUP($C7,工时汇总!$B$2:$AH$2694,20,0)&gt;15,12,IF(VLOOKUP($C7,工时汇总!$B$2:$AH$2694,20,0)&gt;10,8,IF(VLOOKUP($C7,工时汇总!$B$2:$AH$2694,20,0)&gt;=8,4,IF(VLOOKUP($C7,工时汇总!$B$2:$AH$2694,20,0)&lt;8,0))))</f>
        <v>0</v>
      </c>
      <c r="W7" s="12">
        <f ca="1">IF(VLOOKUP($C7,工时汇总!$B$2:$AH$2694,21,0)&gt;15,12,IF(VLOOKUP($C7,工时汇总!$B$2:$AH$2694,21,0)&gt;10,8,IF(VLOOKUP($C7,工时汇总!$B$2:$AH$2694,21,0)&gt;=8,4,IF(VLOOKUP($C7,工时汇总!$B$2:$AH$2694,21,0)&lt;8,0))))</f>
        <v>0</v>
      </c>
      <c r="X7" s="12">
        <f ca="1">IF(VLOOKUP($C7,工时汇总!$B$2:$AH$2694,22,0)&gt;15,12,IF(VLOOKUP($C7,工时汇总!$B$2:$AH$2694,22,0)&gt;10,8,IF(VLOOKUP($C7,工时汇总!$B$2:$AH$2694,22,0)&gt;=8,4,IF(VLOOKUP($C7,工时汇总!$B$2:$AH$2694,22,0)&lt;8,0))))</f>
        <v>0</v>
      </c>
      <c r="Y7" s="12">
        <f ca="1">IF(VLOOKUP($C7,工时汇总!$B$2:$AH$2694,23,0)&gt;15,12,IF(VLOOKUP($C7,工时汇总!$B$2:$AH$2694,23,0)&gt;10,8,IF(VLOOKUP($C7,工时汇总!$B$2:$AH$2694,23,0)&gt;=8,4,IF(VLOOKUP($C7,工时汇总!$B$2:$AH$2694,23,0)&lt;8,0))))</f>
        <v>0</v>
      </c>
      <c r="Z7" s="12">
        <f ca="1">IF(VLOOKUP($C7,工时汇总!$B$2:$AH$2694,24,0)&gt;15,12,IF(VLOOKUP($C7,工时汇总!$B$2:$AH$2694,24,0)&gt;10,8,IF(VLOOKUP($C7,工时汇总!$B$2:$AH$2694,24,0)&gt;=8,4,IF(VLOOKUP($C7,工时汇总!$B$2:$AH$2694,24,0)&lt;8,0))))</f>
        <v>0</v>
      </c>
      <c r="AA7" s="12">
        <f ca="1">IF(VLOOKUP($C7,工时汇总!$B$2:$AH$2694,25,0)&gt;15,12,IF(VLOOKUP($C7,工时汇总!$B$2:$AH$2694,25,0)&gt;10,8,IF(VLOOKUP($C7,工时汇总!$B$2:$AH$2694,25,0)&gt;=8,4,IF(VLOOKUP($C7,工时汇总!$B$2:$AH$2694,25,0)&lt;8,0))))</f>
        <v>0</v>
      </c>
      <c r="AB7" s="12">
        <f ca="1">IF(VLOOKUP($C7,工时汇总!$B$2:$AH$2694,26,0)&gt;15,12,IF(VLOOKUP($C7,工时汇总!$B$2:$AH$2694,26,0)&gt;10,8,IF(VLOOKUP($C7,工时汇总!$B$2:$AH$2694,26,0)&gt;=8,4,IF(VLOOKUP($C7,工时汇总!$B$2:$AH$2694,26,0)&lt;8,0))))</f>
        <v>0</v>
      </c>
      <c r="AC7" s="12">
        <f ca="1">IF(VLOOKUP($C7,工时汇总!$B$2:$AH$2694,27,0)&gt;15,12,IF(VLOOKUP($C7,工时汇总!$B$2:$AH$2694,27,0)&gt;10,8,IF(VLOOKUP($C7,工时汇总!$B$2:$AH$2694,27,0)&gt;=8,4,IF(VLOOKUP($C7,工时汇总!$B$2:$AH$2694,27,0)&lt;8,0))))</f>
        <v>0</v>
      </c>
      <c r="AD7" s="12">
        <f ca="1">IF(VLOOKUP($C7,工时汇总!$B$2:$AH$2694,28,0)&gt;15,12,IF(VLOOKUP($C7,工时汇总!$B$2:$AH$2694,28,0)&gt;10,8,IF(VLOOKUP($C7,工时汇总!$B$2:$AH$2694,28,0)&gt;=8,4,IF(VLOOKUP($C7,工时汇总!$B$2:$AH$2694,28,0)&lt;8,0))))</f>
        <v>0</v>
      </c>
      <c r="AE7" s="12">
        <f ca="1">IF(VLOOKUP($C7,工时汇总!$B$2:$AH$2694,29,0)&gt;15,12,IF(VLOOKUP($C7,工时汇总!$B$2:$AH$2694,29,0)&gt;10,8,IF(VLOOKUP($C7,工时汇总!$B$2:$AH$2694,29,0)&gt;=8,4,IF(VLOOKUP($C7,工时汇总!$B$2:$AH$2694,29,0)&lt;8,0))))</f>
        <v>0</v>
      </c>
      <c r="AF7" s="12">
        <f ca="1">IF(VLOOKUP($C7,工时汇总!$B$2:$AH$2694,30,0)&gt;15,12,IF(VLOOKUP($C7,工时汇总!$B$2:$AH$2694,30,0)&gt;10,8,IF(VLOOKUP($C7,工时汇总!$B$2:$AH$2694,30,0)&gt;=8,4,IF(VLOOKUP($C7,工时汇总!$B$2:$AH$2694,30,0)&lt;8,0))))</f>
        <v>0</v>
      </c>
      <c r="AG7" s="12">
        <f ca="1">IF(VLOOKUP($C7,工时汇总!$B$2:$AH$2694,31,0)&gt;15,12,IF(VLOOKUP($C7,工时汇总!$B$2:$AH$2694,31,0)&gt;10,8,IF(VLOOKUP($C7,工时汇总!$B$2:$AH$2694,31,0)&gt;=8,4,IF(VLOOKUP($C7,工时汇总!$B$2:$AH$2694,31,0)&lt;8,0))))</f>
        <v>0</v>
      </c>
      <c r="AH7" s="12">
        <f ca="1">IF(VLOOKUP($C7,工时汇总!$B$2:$AH$2694,32,0)&gt;15,12,IF(VLOOKUP($C7,工时汇总!$B$2:$AH$2694,32,0)&gt;10,8,IF(VLOOKUP($C7,工时汇总!$B$2:$AH$2694,32,0)&gt;=8,4,IF(VLOOKUP($C7,工时汇总!$B$2:$AH$2694,32,0)&lt;8,0))))</f>
        <v>0</v>
      </c>
      <c r="AI7" s="12">
        <f ca="1">IF(VLOOKUP($C7,工时汇总!$B$2:$AH$2694,33,0)&gt;15,12,IF(VLOOKUP($C7,工时汇总!$B$2:$AH$2694,33,0)&gt;10,8,IF(VLOOKUP($C7,工时汇总!$B$2:$AH$2694,33,0)&gt;=8,4,IF(VLOOKUP($C7,工时汇总!$B$2:$AH$2694,33,0)&lt;8,0))))</f>
        <v>0</v>
      </c>
    </row>
    <row r="8" customHeight="1" spans="1:35">
      <c r="A8" s="42" t="s">
        <v>451</v>
      </c>
      <c r="B8" s="13" t="s">
        <v>654</v>
      </c>
      <c r="C8" s="13" t="s">
        <v>52</v>
      </c>
      <c r="D8" s="43">
        <f ca="1" t="shared" si="0"/>
        <v>216</v>
      </c>
      <c r="E8" s="12">
        <f ca="1">IF(VLOOKUP($C8,工时汇总!$B$2:$AH$2694,3,0)&gt;15,12,IF(VLOOKUP($C8,工时汇总!$B$2:$AH$2694,3,0)&gt;10,8,IF(VLOOKUP($C8,工时汇总!$B$2:$AH$2694,3,0)&gt;=8,4,IF(VLOOKUP($C8,工时汇总!$B$2:$AH$2694,3,0)&lt;8,0))))</f>
        <v>8</v>
      </c>
      <c r="F8" s="12">
        <f ca="1">IF(VLOOKUP($C8,工时汇总!$B$2:$AH$2694,4,0)&gt;15,12,IF(VLOOKUP($C8,工时汇总!$B$2:$AH$2694,4,0)&gt;10,8,IF(VLOOKUP($C8,工时汇总!$B$2:$AH$2694,4,0)&gt;=8,4,IF(VLOOKUP($C8,工时汇总!$B$2:$AH$2694,4,0)&lt;8,0))))</f>
        <v>8</v>
      </c>
      <c r="G8" s="12">
        <f ca="1">IF(VLOOKUP($C8,工时汇总!$B$2:$AH$2694,5,0)&gt;15,12,IF(VLOOKUP($C8,工时汇总!$B$2:$AH$2694,5,0)&gt;10,8,IF(VLOOKUP($C8,工时汇总!$B$2:$AH$2694,5,0)&gt;=8,4,IF(VLOOKUP($C8,工时汇总!$B$2:$AH$2694,5,0)&lt;8,0))))</f>
        <v>8</v>
      </c>
      <c r="H8" s="12">
        <f ca="1">IF(VLOOKUP($C8,工时汇总!$B$2:$AH$2694,6,0)&gt;15,12,IF(VLOOKUP($C8,工时汇总!$B$2:$AH$2694,6,0)&gt;10,8,IF(VLOOKUP($C8,工时汇总!$B$2:$AH$2694,6,0)&gt;=8,4,IF(VLOOKUP($C8,工时汇总!$B$2:$AH$2694,6,0)&lt;8,0))))</f>
        <v>8</v>
      </c>
      <c r="I8" s="12">
        <f ca="1">IF(VLOOKUP($C8,工时汇总!$B$2:$AH$2694,7,0)&gt;15,12,IF(VLOOKUP($C8,工时汇总!$B$2:$AH$2694,7,0)&gt;10,8,IF(VLOOKUP($C8,工时汇总!$B$2:$AH$2694,7,0)&gt;=8,4,IF(VLOOKUP($C8,工时汇总!$B$2:$AH$2694,7,0)&lt;8,0))))</f>
        <v>4</v>
      </c>
      <c r="J8" s="12">
        <f ca="1">IF(VLOOKUP($C8,工时汇总!$B$2:$AH$2694,8,0)&gt;15,12,IF(VLOOKUP($C8,工时汇总!$B$2:$AH$2694,8,0)&gt;10,8,IF(VLOOKUP($C8,工时汇总!$B$2:$AH$2694,8,0)&gt;=8,4,IF(VLOOKUP($C8,工时汇总!$B$2:$AH$2694,8,0)&lt;8,0))))</f>
        <v>8</v>
      </c>
      <c r="K8" s="12">
        <f ca="1">IF(VLOOKUP($C8,工时汇总!$B$2:$AH$2694,9,0)&gt;15,12,IF(VLOOKUP($C8,工时汇总!$B$2:$AH$2694,9,0)&gt;10,8,IF(VLOOKUP($C8,工时汇总!$B$2:$AH$2694,9,0)&gt;=8,4,IF(VLOOKUP($C8,工时汇总!$B$2:$AH$2694,9,0)&lt;8,0))))</f>
        <v>8</v>
      </c>
      <c r="L8" s="12">
        <f ca="1">IF(VLOOKUP($C8,工时汇总!$B$2:$AH$2694,10,0)&gt;15,12,IF(VLOOKUP($C8,工时汇总!$B$2:$AH$2694,10,0)&gt;10,8,IF(VLOOKUP($C8,工时汇总!$B$2:$AH$2694,10,0)&gt;=8,4,IF(VLOOKUP($C8,工时汇总!$B$2:$AH$2694,10,0)&lt;8,0))))</f>
        <v>8</v>
      </c>
      <c r="M8" s="12">
        <f ca="1">IF(VLOOKUP($C8,工时汇总!$B$2:$AH$2694,11,0)&gt;15,12,IF(VLOOKUP($C8,工时汇总!$B$2:$AH$2694,11,0)&gt;10,8,IF(VLOOKUP($C8,工时汇总!$B$2:$AH$2694,11,0)&gt;=8,4,IF(VLOOKUP($C8,工时汇总!$B$2:$AH$2694,11,0)&lt;8,0))))</f>
        <v>8</v>
      </c>
      <c r="N8" s="12">
        <f ca="1">IF(VLOOKUP($C8,工时汇总!$B$2:$AH$2694,12,0)&gt;15,12,IF(VLOOKUP($C8,工时汇总!$B$2:$AH$2694,12,0)&gt;10,8,IF(VLOOKUP($C8,工时汇总!$B$2:$AH$2694,12,0)&gt;=8,4,IF(VLOOKUP($C8,工时汇总!$B$2:$AH$2694,12,0)&lt;8,0))))</f>
        <v>8</v>
      </c>
      <c r="O8" s="12">
        <f ca="1">IF(VLOOKUP($C8,工时汇总!$B$2:$AH$2694,13,0)&gt;15,12,IF(VLOOKUP($C8,工时汇总!$B$2:$AH$2694,13,0)&gt;10,8,IF(VLOOKUP($C8,工时汇总!$B$2:$AH$2694,13,0)&gt;=8,4,IF(VLOOKUP($C8,工时汇总!$B$2:$AH$2694,13,0)&lt;8,0))))</f>
        <v>8</v>
      </c>
      <c r="P8" s="12">
        <f ca="1">IF(VLOOKUP($C8,工时汇总!$B$2:$AH$2694,14,0)&gt;15,12,IF(VLOOKUP($C8,工时汇总!$B$2:$AH$2694,14,0)&gt;10,8,IF(VLOOKUP($C8,工时汇总!$B$2:$AH$2694,14,0)&gt;=8,4,IF(VLOOKUP($C8,工时汇总!$B$2:$AH$2694,14,0)&lt;8,0))))</f>
        <v>4</v>
      </c>
      <c r="Q8" s="12">
        <f ca="1">IF(VLOOKUP($C8,工时汇总!$B$2:$AH$2694,15,0)&gt;15,12,IF(VLOOKUP($C8,工时汇总!$B$2:$AH$2694,15,0)&gt;10,8,IF(VLOOKUP($C8,工时汇总!$B$2:$AH$2694,15,0)&gt;=8,4,IF(VLOOKUP($C8,工时汇总!$B$2:$AH$2694,15,0)&lt;8,0))))</f>
        <v>8</v>
      </c>
      <c r="R8" s="12">
        <f ca="1">IF(VLOOKUP($C8,工时汇总!$B$2:$AH$2694,16,0)&gt;15,12,IF(VLOOKUP($C8,工时汇总!$B$2:$AH$2694,16,0)&gt;10,8,IF(VLOOKUP($C8,工时汇总!$B$2:$AH$2694,16,0)&gt;=8,4,IF(VLOOKUP($C8,工时汇总!$B$2:$AH$2694,16,0)&lt;8,0))))</f>
        <v>8</v>
      </c>
      <c r="S8" s="12">
        <f ca="1">IF(VLOOKUP($C8,工时汇总!$B$2:$AH$2694,17,0)&gt;15,12,IF(VLOOKUP($C8,工时汇总!$B$2:$AH$2694,17,0)&gt;10,8,IF(VLOOKUP($C8,工时汇总!$B$2:$AH$2694,17,0)&gt;=8,4,IF(VLOOKUP($C8,工时汇总!$B$2:$AH$2694,17,0)&lt;8,0))))</f>
        <v>8</v>
      </c>
      <c r="T8" s="12">
        <f ca="1">IF(VLOOKUP($C8,工时汇总!$B$2:$AH$2694,18,0)&gt;15,12,IF(VLOOKUP($C8,工时汇总!$B$2:$AH$2694,18,0)&gt;10,8,IF(VLOOKUP($C8,工时汇总!$B$2:$AH$2694,18,0)&gt;=8,4,IF(VLOOKUP($C8,工时汇总!$B$2:$AH$2694,18,0)&lt;8,0))))</f>
        <v>8</v>
      </c>
      <c r="U8" s="12">
        <f ca="1">IF(VLOOKUP($C8,工时汇总!$B$2:$AH$2694,19,0)&gt;15,12,IF(VLOOKUP($C8,工时汇总!$B$2:$AH$2694,19,0)&gt;10,8,IF(VLOOKUP($C8,工时汇总!$B$2:$AH$2694,19,0)&gt;=8,4,IF(VLOOKUP($C8,工时汇总!$B$2:$AH$2694,19,0)&lt;8,0))))</f>
        <v>8</v>
      </c>
      <c r="V8" s="12">
        <f ca="1">IF(VLOOKUP($C8,工时汇总!$B$2:$AH$2694,20,0)&gt;15,12,IF(VLOOKUP($C8,工时汇总!$B$2:$AH$2694,20,0)&gt;10,8,IF(VLOOKUP($C8,工时汇总!$B$2:$AH$2694,20,0)&gt;=8,4,IF(VLOOKUP($C8,工时汇总!$B$2:$AH$2694,20,0)&lt;8,0))))</f>
        <v>8</v>
      </c>
      <c r="W8" s="12">
        <f ca="1">IF(VLOOKUP($C8,工时汇总!$B$2:$AH$2694,21,0)&gt;15,12,IF(VLOOKUP($C8,工时汇总!$B$2:$AH$2694,21,0)&gt;10,8,IF(VLOOKUP($C8,工时汇总!$B$2:$AH$2694,21,0)&gt;=8,4,IF(VLOOKUP($C8,工时汇总!$B$2:$AH$2694,21,0)&lt;8,0))))</f>
        <v>0</v>
      </c>
      <c r="X8" s="12">
        <f ca="1">IF(VLOOKUP($C8,工时汇总!$B$2:$AH$2694,22,0)&gt;15,12,IF(VLOOKUP($C8,工时汇总!$B$2:$AH$2694,22,0)&gt;10,8,IF(VLOOKUP($C8,工时汇总!$B$2:$AH$2694,22,0)&gt;=8,4,IF(VLOOKUP($C8,工时汇总!$B$2:$AH$2694,22,0)&lt;8,0))))</f>
        <v>8</v>
      </c>
      <c r="Y8" s="12">
        <f ca="1">IF(VLOOKUP($C8,工时汇总!$B$2:$AH$2694,23,0)&gt;15,12,IF(VLOOKUP($C8,工时汇总!$B$2:$AH$2694,23,0)&gt;10,8,IF(VLOOKUP($C8,工时汇总!$B$2:$AH$2694,23,0)&gt;=8,4,IF(VLOOKUP($C8,工时汇总!$B$2:$AH$2694,23,0)&lt;8,0))))</f>
        <v>8</v>
      </c>
      <c r="Z8" s="12">
        <f ca="1">IF(VLOOKUP($C8,工时汇总!$B$2:$AH$2694,24,0)&gt;15,12,IF(VLOOKUP($C8,工时汇总!$B$2:$AH$2694,24,0)&gt;10,8,IF(VLOOKUP($C8,工时汇总!$B$2:$AH$2694,24,0)&gt;=8,4,IF(VLOOKUP($C8,工时汇总!$B$2:$AH$2694,24,0)&lt;8,0))))</f>
        <v>8</v>
      </c>
      <c r="AA8" s="12">
        <f ca="1">IF(VLOOKUP($C8,工时汇总!$B$2:$AH$2694,25,0)&gt;15,12,IF(VLOOKUP($C8,工时汇总!$B$2:$AH$2694,25,0)&gt;10,8,IF(VLOOKUP($C8,工时汇总!$B$2:$AH$2694,25,0)&gt;=8,4,IF(VLOOKUP($C8,工时汇总!$B$2:$AH$2694,25,0)&lt;8,0))))</f>
        <v>8</v>
      </c>
      <c r="AB8" s="12">
        <f ca="1">IF(VLOOKUP($C8,工时汇总!$B$2:$AH$2694,26,0)&gt;15,12,IF(VLOOKUP($C8,工时汇总!$B$2:$AH$2694,26,0)&gt;10,8,IF(VLOOKUP($C8,工时汇总!$B$2:$AH$2694,26,0)&gt;=8,4,IF(VLOOKUP($C8,工时汇总!$B$2:$AH$2694,26,0)&lt;8,0))))</f>
        <v>8</v>
      </c>
      <c r="AC8" s="12">
        <f ca="1">IF(VLOOKUP($C8,工时汇总!$B$2:$AH$2694,27,0)&gt;15,12,IF(VLOOKUP($C8,工时汇总!$B$2:$AH$2694,27,0)&gt;10,8,IF(VLOOKUP($C8,工时汇总!$B$2:$AH$2694,27,0)&gt;=8,4,IF(VLOOKUP($C8,工时汇总!$B$2:$AH$2694,27,0)&lt;8,0))))</f>
        <v>8</v>
      </c>
      <c r="AD8" s="12">
        <f ca="1">IF(VLOOKUP($C8,工时汇总!$B$2:$AH$2694,28,0)&gt;15,12,IF(VLOOKUP($C8,工时汇总!$B$2:$AH$2694,28,0)&gt;10,8,IF(VLOOKUP($C8,工时汇总!$B$2:$AH$2694,28,0)&gt;=8,4,IF(VLOOKUP($C8,工时汇总!$B$2:$AH$2694,28,0)&lt;8,0))))</f>
        <v>4</v>
      </c>
      <c r="AE8" s="12">
        <f ca="1">IF(VLOOKUP($C8,工时汇总!$B$2:$AH$2694,29,0)&gt;15,12,IF(VLOOKUP($C8,工时汇总!$B$2:$AH$2694,29,0)&gt;10,8,IF(VLOOKUP($C8,工时汇总!$B$2:$AH$2694,29,0)&gt;=8,4,IF(VLOOKUP($C8,工时汇总!$B$2:$AH$2694,29,0)&lt;8,0))))</f>
        <v>8</v>
      </c>
      <c r="AF8" s="12">
        <f ca="1">IF(VLOOKUP($C8,工时汇总!$B$2:$AH$2694,30,0)&gt;15,12,IF(VLOOKUP($C8,工时汇总!$B$2:$AH$2694,30,0)&gt;10,8,IF(VLOOKUP($C8,工时汇总!$B$2:$AH$2694,30,0)&gt;=8,4,IF(VLOOKUP($C8,工时汇总!$B$2:$AH$2694,30,0)&lt;8,0))))</f>
        <v>8</v>
      </c>
      <c r="AG8" s="12">
        <f ca="1">IF(VLOOKUP($C8,工时汇总!$B$2:$AH$2694,31,0)&gt;15,12,IF(VLOOKUP($C8,工时汇总!$B$2:$AH$2694,31,0)&gt;10,8,IF(VLOOKUP($C8,工时汇总!$B$2:$AH$2694,31,0)&gt;=8,4,IF(VLOOKUP($C8,工时汇总!$B$2:$AH$2694,31,0)&lt;8,0))))</f>
        <v>4</v>
      </c>
      <c r="AH8" s="12">
        <f ca="1">IF(VLOOKUP($C8,工时汇总!$B$2:$AH$2694,32,0)&gt;15,12,IF(VLOOKUP($C8,工时汇总!$B$2:$AH$2694,32,0)&gt;10,8,IF(VLOOKUP($C8,工时汇总!$B$2:$AH$2694,32,0)&gt;=8,4,IF(VLOOKUP($C8,工时汇总!$B$2:$AH$2694,32,0)&lt;8,0))))</f>
        <v>8</v>
      </c>
      <c r="AI8" s="12">
        <f ca="1">IF(VLOOKUP($C8,工时汇总!$B$2:$AH$2694,33,0)&gt;15,12,IF(VLOOKUP($C8,工时汇总!$B$2:$AH$2694,33,0)&gt;10,8,IF(VLOOKUP($C8,工时汇总!$B$2:$AH$2694,33,0)&gt;=8,4,IF(VLOOKUP($C8,工时汇总!$B$2:$AH$2694,33,0)&lt;8,0))))</f>
        <v>0</v>
      </c>
    </row>
    <row r="9" customHeight="1" spans="1:35">
      <c r="A9" s="42" t="s">
        <v>451</v>
      </c>
      <c r="B9" s="13" t="s">
        <v>655</v>
      </c>
      <c r="C9" s="13" t="s">
        <v>54</v>
      </c>
      <c r="D9" s="43">
        <f ca="1" t="shared" si="0"/>
        <v>200</v>
      </c>
      <c r="E9" s="12">
        <f ca="1">IF(VLOOKUP($C9,工时汇总!$B$2:$AH$2694,3,0)&gt;15,12,IF(VLOOKUP($C9,工时汇总!$B$2:$AH$2694,3,0)&gt;10,8,IF(VLOOKUP($C9,工时汇总!$B$2:$AH$2694,3,0)&gt;=8,4,IF(VLOOKUP($C9,工时汇总!$B$2:$AH$2694,3,0)&lt;8,0))))</f>
        <v>8</v>
      </c>
      <c r="F9" s="12">
        <f ca="1">IF(VLOOKUP($C9,工时汇总!$B$2:$AH$2694,4,0)&gt;15,12,IF(VLOOKUP($C9,工时汇总!$B$2:$AH$2694,4,0)&gt;10,8,IF(VLOOKUP($C9,工时汇总!$B$2:$AH$2694,4,0)&gt;=8,4,IF(VLOOKUP($C9,工时汇总!$B$2:$AH$2694,4,0)&lt;8,0))))</f>
        <v>8</v>
      </c>
      <c r="G9" s="12">
        <f ca="1">IF(VLOOKUP($C9,工时汇总!$B$2:$AH$2694,5,0)&gt;15,12,IF(VLOOKUP($C9,工时汇总!$B$2:$AH$2694,5,0)&gt;10,8,IF(VLOOKUP($C9,工时汇总!$B$2:$AH$2694,5,0)&gt;=8,4,IF(VLOOKUP($C9,工时汇总!$B$2:$AH$2694,5,0)&lt;8,0))))</f>
        <v>8</v>
      </c>
      <c r="H9" s="12">
        <f ca="1">IF(VLOOKUP($C9,工时汇总!$B$2:$AH$2694,6,0)&gt;15,12,IF(VLOOKUP($C9,工时汇总!$B$2:$AH$2694,6,0)&gt;10,8,IF(VLOOKUP($C9,工时汇总!$B$2:$AH$2694,6,0)&gt;=8,4,IF(VLOOKUP($C9,工时汇总!$B$2:$AH$2694,6,0)&lt;8,0))))</f>
        <v>8</v>
      </c>
      <c r="I9" s="12">
        <f ca="1">IF(VLOOKUP($C9,工时汇总!$B$2:$AH$2694,7,0)&gt;15,12,IF(VLOOKUP($C9,工时汇总!$B$2:$AH$2694,7,0)&gt;10,8,IF(VLOOKUP($C9,工时汇总!$B$2:$AH$2694,7,0)&gt;=8,4,IF(VLOOKUP($C9,工时汇总!$B$2:$AH$2694,7,0)&lt;8,0))))</f>
        <v>4</v>
      </c>
      <c r="J9" s="12">
        <f ca="1">IF(VLOOKUP($C9,工时汇总!$B$2:$AH$2694,8,0)&gt;15,12,IF(VLOOKUP($C9,工时汇总!$B$2:$AH$2694,8,0)&gt;10,8,IF(VLOOKUP($C9,工时汇总!$B$2:$AH$2694,8,0)&gt;=8,4,IF(VLOOKUP($C9,工时汇总!$B$2:$AH$2694,8,0)&lt;8,0))))</f>
        <v>8</v>
      </c>
      <c r="K9" s="12">
        <f ca="1">IF(VLOOKUP($C9,工时汇总!$B$2:$AH$2694,9,0)&gt;15,12,IF(VLOOKUP($C9,工时汇总!$B$2:$AH$2694,9,0)&gt;10,8,IF(VLOOKUP($C9,工时汇总!$B$2:$AH$2694,9,0)&gt;=8,4,IF(VLOOKUP($C9,工时汇总!$B$2:$AH$2694,9,0)&lt;8,0))))</f>
        <v>8</v>
      </c>
      <c r="L9" s="12">
        <f ca="1">IF(VLOOKUP($C9,工时汇总!$B$2:$AH$2694,10,0)&gt;15,12,IF(VLOOKUP($C9,工时汇总!$B$2:$AH$2694,10,0)&gt;10,8,IF(VLOOKUP($C9,工时汇总!$B$2:$AH$2694,10,0)&gt;=8,4,IF(VLOOKUP($C9,工时汇总!$B$2:$AH$2694,10,0)&lt;8,0))))</f>
        <v>8</v>
      </c>
      <c r="M9" s="12">
        <f ca="1">IF(VLOOKUP($C9,工时汇总!$B$2:$AH$2694,11,0)&gt;15,12,IF(VLOOKUP($C9,工时汇总!$B$2:$AH$2694,11,0)&gt;10,8,IF(VLOOKUP($C9,工时汇总!$B$2:$AH$2694,11,0)&gt;=8,4,IF(VLOOKUP($C9,工时汇总!$B$2:$AH$2694,11,0)&lt;8,0))))</f>
        <v>0</v>
      </c>
      <c r="N9" s="12">
        <f ca="1">IF(VLOOKUP($C9,工时汇总!$B$2:$AH$2694,12,0)&gt;15,12,IF(VLOOKUP($C9,工时汇总!$B$2:$AH$2694,12,0)&gt;10,8,IF(VLOOKUP($C9,工时汇总!$B$2:$AH$2694,12,0)&gt;=8,4,IF(VLOOKUP($C9,工时汇总!$B$2:$AH$2694,12,0)&lt;8,0))))</f>
        <v>8</v>
      </c>
      <c r="O9" s="12">
        <f ca="1">IF(VLOOKUP($C9,工时汇总!$B$2:$AH$2694,13,0)&gt;15,12,IF(VLOOKUP($C9,工时汇总!$B$2:$AH$2694,13,0)&gt;10,8,IF(VLOOKUP($C9,工时汇总!$B$2:$AH$2694,13,0)&gt;=8,4,IF(VLOOKUP($C9,工时汇总!$B$2:$AH$2694,13,0)&lt;8,0))))</f>
        <v>4</v>
      </c>
      <c r="P9" s="12">
        <f ca="1">IF(VLOOKUP($C9,工时汇总!$B$2:$AH$2694,14,0)&gt;15,12,IF(VLOOKUP($C9,工时汇总!$B$2:$AH$2694,14,0)&gt;10,8,IF(VLOOKUP($C9,工时汇总!$B$2:$AH$2694,14,0)&gt;=8,4,IF(VLOOKUP($C9,工时汇总!$B$2:$AH$2694,14,0)&lt;8,0))))</f>
        <v>4</v>
      </c>
      <c r="Q9" s="12">
        <f ca="1">IF(VLOOKUP($C9,工时汇总!$B$2:$AH$2694,15,0)&gt;15,12,IF(VLOOKUP($C9,工时汇总!$B$2:$AH$2694,15,0)&gt;10,8,IF(VLOOKUP($C9,工时汇总!$B$2:$AH$2694,15,0)&gt;=8,4,IF(VLOOKUP($C9,工时汇总!$B$2:$AH$2694,15,0)&lt;8,0))))</f>
        <v>8</v>
      </c>
      <c r="R9" s="12">
        <f ca="1">IF(VLOOKUP($C9,工时汇总!$B$2:$AH$2694,16,0)&gt;15,12,IF(VLOOKUP($C9,工时汇总!$B$2:$AH$2694,16,0)&gt;10,8,IF(VLOOKUP($C9,工时汇总!$B$2:$AH$2694,16,0)&gt;=8,4,IF(VLOOKUP($C9,工时汇总!$B$2:$AH$2694,16,0)&lt;8,0))))</f>
        <v>8</v>
      </c>
      <c r="S9" s="12">
        <f ca="1">IF(VLOOKUP($C9,工时汇总!$B$2:$AH$2694,17,0)&gt;15,12,IF(VLOOKUP($C9,工时汇总!$B$2:$AH$2694,17,0)&gt;10,8,IF(VLOOKUP($C9,工时汇总!$B$2:$AH$2694,17,0)&gt;=8,4,IF(VLOOKUP($C9,工时汇总!$B$2:$AH$2694,17,0)&lt;8,0))))</f>
        <v>8</v>
      </c>
      <c r="T9" s="12">
        <f ca="1">IF(VLOOKUP($C9,工时汇总!$B$2:$AH$2694,18,0)&gt;15,12,IF(VLOOKUP($C9,工时汇总!$B$2:$AH$2694,18,0)&gt;10,8,IF(VLOOKUP($C9,工时汇总!$B$2:$AH$2694,18,0)&gt;=8,4,IF(VLOOKUP($C9,工时汇总!$B$2:$AH$2694,18,0)&lt;8,0))))</f>
        <v>8</v>
      </c>
      <c r="U9" s="12">
        <f ca="1">IF(VLOOKUP($C9,工时汇总!$B$2:$AH$2694,19,0)&gt;15,12,IF(VLOOKUP($C9,工时汇总!$B$2:$AH$2694,19,0)&gt;10,8,IF(VLOOKUP($C9,工时汇总!$B$2:$AH$2694,19,0)&gt;=8,4,IF(VLOOKUP($C9,工时汇总!$B$2:$AH$2694,19,0)&lt;8,0))))</f>
        <v>8</v>
      </c>
      <c r="V9" s="12">
        <f ca="1">IF(VLOOKUP($C9,工时汇总!$B$2:$AH$2694,20,0)&gt;15,12,IF(VLOOKUP($C9,工时汇总!$B$2:$AH$2694,20,0)&gt;10,8,IF(VLOOKUP($C9,工时汇总!$B$2:$AH$2694,20,0)&gt;=8,4,IF(VLOOKUP($C9,工时汇总!$B$2:$AH$2694,20,0)&lt;8,0))))</f>
        <v>8</v>
      </c>
      <c r="W9" s="12">
        <f ca="1">IF(VLOOKUP($C9,工时汇总!$B$2:$AH$2694,21,0)&gt;15,12,IF(VLOOKUP($C9,工时汇总!$B$2:$AH$2694,21,0)&gt;10,8,IF(VLOOKUP($C9,工时汇总!$B$2:$AH$2694,21,0)&gt;=8,4,IF(VLOOKUP($C9,工时汇总!$B$2:$AH$2694,21,0)&lt;8,0))))</f>
        <v>0</v>
      </c>
      <c r="X9" s="12">
        <f ca="1">IF(VLOOKUP($C9,工时汇总!$B$2:$AH$2694,22,0)&gt;15,12,IF(VLOOKUP($C9,工时汇总!$B$2:$AH$2694,22,0)&gt;10,8,IF(VLOOKUP($C9,工时汇总!$B$2:$AH$2694,22,0)&gt;=8,4,IF(VLOOKUP($C9,工时汇总!$B$2:$AH$2694,22,0)&lt;8,0))))</f>
        <v>8</v>
      </c>
      <c r="Y9" s="12">
        <f ca="1">IF(VLOOKUP($C9,工时汇总!$B$2:$AH$2694,23,0)&gt;15,12,IF(VLOOKUP($C9,工时汇总!$B$2:$AH$2694,23,0)&gt;10,8,IF(VLOOKUP($C9,工时汇总!$B$2:$AH$2694,23,0)&gt;=8,4,IF(VLOOKUP($C9,工时汇总!$B$2:$AH$2694,23,0)&lt;8,0))))</f>
        <v>8</v>
      </c>
      <c r="Z9" s="12">
        <f ca="1">IF(VLOOKUP($C9,工时汇总!$B$2:$AH$2694,24,0)&gt;15,12,IF(VLOOKUP($C9,工时汇总!$B$2:$AH$2694,24,0)&gt;10,8,IF(VLOOKUP($C9,工时汇总!$B$2:$AH$2694,24,0)&gt;=8,4,IF(VLOOKUP($C9,工时汇总!$B$2:$AH$2694,24,0)&lt;8,0))))</f>
        <v>8</v>
      </c>
      <c r="AA9" s="12">
        <f ca="1">IF(VLOOKUP($C9,工时汇总!$B$2:$AH$2694,25,0)&gt;15,12,IF(VLOOKUP($C9,工时汇总!$B$2:$AH$2694,25,0)&gt;10,8,IF(VLOOKUP($C9,工时汇总!$B$2:$AH$2694,25,0)&gt;=8,4,IF(VLOOKUP($C9,工时汇总!$B$2:$AH$2694,25,0)&lt;8,0))))</f>
        <v>8</v>
      </c>
      <c r="AB9" s="12">
        <f ca="1">IF(VLOOKUP($C9,工时汇总!$B$2:$AH$2694,26,0)&gt;15,12,IF(VLOOKUP($C9,工时汇总!$B$2:$AH$2694,26,0)&gt;10,8,IF(VLOOKUP($C9,工时汇总!$B$2:$AH$2694,26,0)&gt;=8,4,IF(VLOOKUP($C9,工时汇总!$B$2:$AH$2694,26,0)&lt;8,0))))</f>
        <v>8</v>
      </c>
      <c r="AC9" s="12">
        <f ca="1">IF(VLOOKUP($C9,工时汇总!$B$2:$AH$2694,27,0)&gt;15,12,IF(VLOOKUP($C9,工时汇总!$B$2:$AH$2694,27,0)&gt;10,8,IF(VLOOKUP($C9,工时汇总!$B$2:$AH$2694,27,0)&gt;=8,4,IF(VLOOKUP($C9,工时汇总!$B$2:$AH$2694,27,0)&lt;8,0))))</f>
        <v>8</v>
      </c>
      <c r="AD9" s="12">
        <f ca="1">IF(VLOOKUP($C9,工时汇总!$B$2:$AH$2694,28,0)&gt;15,12,IF(VLOOKUP($C9,工时汇总!$B$2:$AH$2694,28,0)&gt;10,8,IF(VLOOKUP($C9,工时汇总!$B$2:$AH$2694,28,0)&gt;=8,4,IF(VLOOKUP($C9,工时汇总!$B$2:$AH$2694,28,0)&lt;8,0))))</f>
        <v>4</v>
      </c>
      <c r="AE9" s="12">
        <f ca="1">IF(VLOOKUP($C9,工时汇总!$B$2:$AH$2694,29,0)&gt;15,12,IF(VLOOKUP($C9,工时汇总!$B$2:$AH$2694,29,0)&gt;10,8,IF(VLOOKUP($C9,工时汇总!$B$2:$AH$2694,29,0)&gt;=8,4,IF(VLOOKUP($C9,工时汇总!$B$2:$AH$2694,29,0)&lt;8,0))))</f>
        <v>8</v>
      </c>
      <c r="AF9" s="12">
        <f ca="1">IF(VLOOKUP($C9,工时汇总!$B$2:$AH$2694,30,0)&gt;15,12,IF(VLOOKUP($C9,工时汇总!$B$2:$AH$2694,30,0)&gt;10,8,IF(VLOOKUP($C9,工时汇总!$B$2:$AH$2694,30,0)&gt;=8,4,IF(VLOOKUP($C9,工时汇总!$B$2:$AH$2694,30,0)&lt;8,0))))</f>
        <v>8</v>
      </c>
      <c r="AG9" s="12">
        <f ca="1">IF(VLOOKUP($C9,工时汇总!$B$2:$AH$2694,31,0)&gt;15,12,IF(VLOOKUP($C9,工时汇总!$B$2:$AH$2694,31,0)&gt;10,8,IF(VLOOKUP($C9,工时汇总!$B$2:$AH$2694,31,0)&gt;=8,4,IF(VLOOKUP($C9,工时汇总!$B$2:$AH$2694,31,0)&lt;8,0))))</f>
        <v>0</v>
      </c>
      <c r="AH9" s="12">
        <f ca="1">IF(VLOOKUP($C9,工时汇总!$B$2:$AH$2694,32,0)&gt;15,12,IF(VLOOKUP($C9,工时汇总!$B$2:$AH$2694,32,0)&gt;10,8,IF(VLOOKUP($C9,工时汇总!$B$2:$AH$2694,32,0)&gt;=8,4,IF(VLOOKUP($C9,工时汇总!$B$2:$AH$2694,32,0)&lt;8,0))))</f>
        <v>8</v>
      </c>
      <c r="AI9" s="12">
        <f ca="1">IF(VLOOKUP($C9,工时汇总!$B$2:$AH$2694,33,0)&gt;15,12,IF(VLOOKUP($C9,工时汇总!$B$2:$AH$2694,33,0)&gt;10,8,IF(VLOOKUP($C9,工时汇总!$B$2:$AH$2694,33,0)&gt;=8,4,IF(VLOOKUP($C9,工时汇总!$B$2:$AH$2694,33,0)&lt;8,0))))</f>
        <v>0</v>
      </c>
    </row>
    <row r="10" customHeight="1" spans="1:35">
      <c r="A10" s="42" t="s">
        <v>451</v>
      </c>
      <c r="B10" s="13" t="s">
        <v>656</v>
      </c>
      <c r="C10" s="13" t="s">
        <v>56</v>
      </c>
      <c r="D10" s="43">
        <f ca="1" t="shared" si="0"/>
        <v>192</v>
      </c>
      <c r="E10" s="12">
        <f ca="1">IF(VLOOKUP($C10,工时汇总!$B$2:$AH$2694,3,0)&gt;15,12,IF(VLOOKUP($C10,工时汇总!$B$2:$AH$2694,3,0)&gt;10,8,IF(VLOOKUP($C10,工时汇总!$B$2:$AH$2694,3,0)&gt;=8,4,IF(VLOOKUP($C10,工时汇总!$B$2:$AH$2694,3,0)&lt;8,0))))</f>
        <v>8</v>
      </c>
      <c r="F10" s="12">
        <f ca="1">IF(VLOOKUP($C10,工时汇总!$B$2:$AH$2694,4,0)&gt;15,12,IF(VLOOKUP($C10,工时汇总!$B$2:$AH$2694,4,0)&gt;10,8,IF(VLOOKUP($C10,工时汇总!$B$2:$AH$2694,4,0)&gt;=8,4,IF(VLOOKUP($C10,工时汇总!$B$2:$AH$2694,4,0)&lt;8,0))))</f>
        <v>8</v>
      </c>
      <c r="G10" s="12">
        <f ca="1">IF(VLOOKUP($C10,工时汇总!$B$2:$AH$2694,5,0)&gt;15,12,IF(VLOOKUP($C10,工时汇总!$B$2:$AH$2694,5,0)&gt;10,8,IF(VLOOKUP($C10,工时汇总!$B$2:$AH$2694,5,0)&gt;=8,4,IF(VLOOKUP($C10,工时汇总!$B$2:$AH$2694,5,0)&lt;8,0))))</f>
        <v>8</v>
      </c>
      <c r="H10" s="12">
        <f ca="1">IF(VLOOKUP($C10,工时汇总!$B$2:$AH$2694,6,0)&gt;15,12,IF(VLOOKUP($C10,工时汇总!$B$2:$AH$2694,6,0)&gt;10,8,IF(VLOOKUP($C10,工时汇总!$B$2:$AH$2694,6,0)&gt;=8,4,IF(VLOOKUP($C10,工时汇总!$B$2:$AH$2694,6,0)&lt;8,0))))</f>
        <v>8</v>
      </c>
      <c r="I10" s="12">
        <f ca="1">IF(VLOOKUP($C10,工时汇总!$B$2:$AH$2694,7,0)&gt;15,12,IF(VLOOKUP($C10,工时汇总!$B$2:$AH$2694,7,0)&gt;10,8,IF(VLOOKUP($C10,工时汇总!$B$2:$AH$2694,7,0)&gt;=8,4,IF(VLOOKUP($C10,工时汇总!$B$2:$AH$2694,7,0)&lt;8,0))))</f>
        <v>4</v>
      </c>
      <c r="J10" s="12">
        <f ca="1">IF(VLOOKUP($C10,工时汇总!$B$2:$AH$2694,8,0)&gt;15,12,IF(VLOOKUP($C10,工时汇总!$B$2:$AH$2694,8,0)&gt;10,8,IF(VLOOKUP($C10,工时汇总!$B$2:$AH$2694,8,0)&gt;=8,4,IF(VLOOKUP($C10,工时汇总!$B$2:$AH$2694,8,0)&lt;8,0))))</f>
        <v>8</v>
      </c>
      <c r="K10" s="12">
        <f ca="1">IF(VLOOKUP($C10,工时汇总!$B$2:$AH$2694,9,0)&gt;15,12,IF(VLOOKUP($C10,工时汇总!$B$2:$AH$2694,9,0)&gt;10,8,IF(VLOOKUP($C10,工时汇总!$B$2:$AH$2694,9,0)&gt;=8,4,IF(VLOOKUP($C10,工时汇总!$B$2:$AH$2694,9,0)&lt;8,0))))</f>
        <v>8</v>
      </c>
      <c r="L10" s="12">
        <f ca="1">IF(VLOOKUP($C10,工时汇总!$B$2:$AH$2694,10,0)&gt;15,12,IF(VLOOKUP($C10,工时汇总!$B$2:$AH$2694,10,0)&gt;10,8,IF(VLOOKUP($C10,工时汇总!$B$2:$AH$2694,10,0)&gt;=8,4,IF(VLOOKUP($C10,工时汇总!$B$2:$AH$2694,10,0)&lt;8,0))))</f>
        <v>8</v>
      </c>
      <c r="M10" s="12">
        <f ca="1">IF(VLOOKUP($C10,工时汇总!$B$2:$AH$2694,11,0)&gt;15,12,IF(VLOOKUP($C10,工时汇总!$B$2:$AH$2694,11,0)&gt;10,8,IF(VLOOKUP($C10,工时汇总!$B$2:$AH$2694,11,0)&gt;=8,4,IF(VLOOKUP($C10,工时汇总!$B$2:$AH$2694,11,0)&lt;8,0))))</f>
        <v>8</v>
      </c>
      <c r="N10" s="12">
        <f ca="1">IF(VLOOKUP($C10,工时汇总!$B$2:$AH$2694,12,0)&gt;15,12,IF(VLOOKUP($C10,工时汇总!$B$2:$AH$2694,12,0)&gt;10,8,IF(VLOOKUP($C10,工时汇总!$B$2:$AH$2694,12,0)&gt;=8,4,IF(VLOOKUP($C10,工时汇总!$B$2:$AH$2694,12,0)&lt;8,0))))</f>
        <v>8</v>
      </c>
      <c r="O10" s="12">
        <f ca="1">IF(VLOOKUP($C10,工时汇总!$B$2:$AH$2694,13,0)&gt;15,12,IF(VLOOKUP($C10,工时汇总!$B$2:$AH$2694,13,0)&gt;10,8,IF(VLOOKUP($C10,工时汇总!$B$2:$AH$2694,13,0)&gt;=8,4,IF(VLOOKUP($C10,工时汇总!$B$2:$AH$2694,13,0)&lt;8,0))))</f>
        <v>4</v>
      </c>
      <c r="P10" s="12">
        <f ca="1">IF(VLOOKUP($C10,工时汇总!$B$2:$AH$2694,14,0)&gt;15,12,IF(VLOOKUP($C10,工时汇总!$B$2:$AH$2694,14,0)&gt;10,8,IF(VLOOKUP($C10,工时汇总!$B$2:$AH$2694,14,0)&gt;=8,4,IF(VLOOKUP($C10,工时汇总!$B$2:$AH$2694,14,0)&lt;8,0))))</f>
        <v>4</v>
      </c>
      <c r="Q10" s="12">
        <f ca="1">IF(VLOOKUP($C10,工时汇总!$B$2:$AH$2694,15,0)&gt;15,12,IF(VLOOKUP($C10,工时汇总!$B$2:$AH$2694,15,0)&gt;10,8,IF(VLOOKUP($C10,工时汇总!$B$2:$AH$2694,15,0)&gt;=8,4,IF(VLOOKUP($C10,工时汇总!$B$2:$AH$2694,15,0)&lt;8,0))))</f>
        <v>4</v>
      </c>
      <c r="R10" s="12">
        <f ca="1">IF(VLOOKUP($C10,工时汇总!$B$2:$AH$2694,16,0)&gt;15,12,IF(VLOOKUP($C10,工时汇总!$B$2:$AH$2694,16,0)&gt;10,8,IF(VLOOKUP($C10,工时汇总!$B$2:$AH$2694,16,0)&gt;=8,4,IF(VLOOKUP($C10,工时汇总!$B$2:$AH$2694,16,0)&lt;8,0))))</f>
        <v>4</v>
      </c>
      <c r="S10" s="12">
        <f ca="1">IF(VLOOKUP($C10,工时汇总!$B$2:$AH$2694,17,0)&gt;15,12,IF(VLOOKUP($C10,工时汇总!$B$2:$AH$2694,17,0)&gt;10,8,IF(VLOOKUP($C10,工时汇总!$B$2:$AH$2694,17,0)&gt;=8,4,IF(VLOOKUP($C10,工时汇总!$B$2:$AH$2694,17,0)&lt;8,0))))</f>
        <v>8</v>
      </c>
      <c r="T10" s="12">
        <f ca="1">IF(VLOOKUP($C10,工时汇总!$B$2:$AH$2694,18,0)&gt;15,12,IF(VLOOKUP($C10,工时汇总!$B$2:$AH$2694,18,0)&gt;10,8,IF(VLOOKUP($C10,工时汇总!$B$2:$AH$2694,18,0)&gt;=8,4,IF(VLOOKUP($C10,工时汇总!$B$2:$AH$2694,18,0)&lt;8,0))))</f>
        <v>8</v>
      </c>
      <c r="U10" s="12">
        <f ca="1">IF(VLOOKUP($C10,工时汇总!$B$2:$AH$2694,19,0)&gt;15,12,IF(VLOOKUP($C10,工时汇总!$B$2:$AH$2694,19,0)&gt;10,8,IF(VLOOKUP($C10,工时汇总!$B$2:$AH$2694,19,0)&gt;=8,4,IF(VLOOKUP($C10,工时汇总!$B$2:$AH$2694,19,0)&lt;8,0))))</f>
        <v>8</v>
      </c>
      <c r="V10" s="12">
        <f ca="1">IF(VLOOKUP($C10,工时汇总!$B$2:$AH$2694,20,0)&gt;15,12,IF(VLOOKUP($C10,工时汇总!$B$2:$AH$2694,20,0)&gt;10,8,IF(VLOOKUP($C10,工时汇总!$B$2:$AH$2694,20,0)&gt;=8,4,IF(VLOOKUP($C10,工时汇总!$B$2:$AH$2694,20,0)&lt;8,0))))</f>
        <v>8</v>
      </c>
      <c r="W10" s="12">
        <f ca="1">IF(VLOOKUP($C10,工时汇总!$B$2:$AH$2694,21,0)&gt;15,12,IF(VLOOKUP($C10,工时汇总!$B$2:$AH$2694,21,0)&gt;10,8,IF(VLOOKUP($C10,工时汇总!$B$2:$AH$2694,21,0)&gt;=8,4,IF(VLOOKUP($C10,工时汇总!$B$2:$AH$2694,21,0)&lt;8,0))))</f>
        <v>0</v>
      </c>
      <c r="X10" s="12">
        <f ca="1">IF(VLOOKUP($C10,工时汇总!$B$2:$AH$2694,22,0)&gt;15,12,IF(VLOOKUP($C10,工时汇总!$B$2:$AH$2694,22,0)&gt;10,8,IF(VLOOKUP($C10,工时汇总!$B$2:$AH$2694,22,0)&gt;=8,4,IF(VLOOKUP($C10,工时汇总!$B$2:$AH$2694,22,0)&lt;8,0))))</f>
        <v>8</v>
      </c>
      <c r="Y10" s="12">
        <f ca="1">IF(VLOOKUP($C10,工时汇总!$B$2:$AH$2694,23,0)&gt;15,12,IF(VLOOKUP($C10,工时汇总!$B$2:$AH$2694,23,0)&gt;10,8,IF(VLOOKUP($C10,工时汇总!$B$2:$AH$2694,23,0)&gt;=8,4,IF(VLOOKUP($C10,工时汇总!$B$2:$AH$2694,23,0)&lt;8,0))))</f>
        <v>8</v>
      </c>
      <c r="Z10" s="12">
        <f ca="1">IF(VLOOKUP($C10,工时汇总!$B$2:$AH$2694,24,0)&gt;15,12,IF(VLOOKUP($C10,工时汇总!$B$2:$AH$2694,24,0)&gt;10,8,IF(VLOOKUP($C10,工时汇总!$B$2:$AH$2694,24,0)&gt;=8,4,IF(VLOOKUP($C10,工时汇总!$B$2:$AH$2694,24,0)&lt;8,0))))</f>
        <v>8</v>
      </c>
      <c r="AA10" s="12">
        <f ca="1">IF(VLOOKUP($C10,工时汇总!$B$2:$AH$2694,25,0)&gt;15,12,IF(VLOOKUP($C10,工时汇总!$B$2:$AH$2694,25,0)&gt;10,8,IF(VLOOKUP($C10,工时汇总!$B$2:$AH$2694,25,0)&gt;=8,4,IF(VLOOKUP($C10,工时汇总!$B$2:$AH$2694,25,0)&lt;8,0))))</f>
        <v>8</v>
      </c>
      <c r="AB10" s="12">
        <f ca="1">IF(VLOOKUP($C10,工时汇总!$B$2:$AH$2694,26,0)&gt;15,12,IF(VLOOKUP($C10,工时汇总!$B$2:$AH$2694,26,0)&gt;10,8,IF(VLOOKUP($C10,工时汇总!$B$2:$AH$2694,26,0)&gt;=8,4,IF(VLOOKUP($C10,工时汇总!$B$2:$AH$2694,26,0)&lt;8,0))))</f>
        <v>0</v>
      </c>
      <c r="AC10" s="12">
        <f ca="1">IF(VLOOKUP($C10,工时汇总!$B$2:$AH$2694,27,0)&gt;15,12,IF(VLOOKUP($C10,工时汇总!$B$2:$AH$2694,27,0)&gt;10,8,IF(VLOOKUP($C10,工时汇总!$B$2:$AH$2694,27,0)&gt;=8,4,IF(VLOOKUP($C10,工时汇总!$B$2:$AH$2694,27,0)&lt;8,0))))</f>
        <v>8</v>
      </c>
      <c r="AD10" s="12">
        <f ca="1">IF(VLOOKUP($C10,工时汇总!$B$2:$AH$2694,28,0)&gt;15,12,IF(VLOOKUP($C10,工时汇总!$B$2:$AH$2694,28,0)&gt;10,8,IF(VLOOKUP($C10,工时汇总!$B$2:$AH$2694,28,0)&gt;=8,4,IF(VLOOKUP($C10,工时汇总!$B$2:$AH$2694,28,0)&lt;8,0))))</f>
        <v>4</v>
      </c>
      <c r="AE10" s="12">
        <f ca="1">IF(VLOOKUP($C10,工时汇总!$B$2:$AH$2694,29,0)&gt;15,12,IF(VLOOKUP($C10,工时汇总!$B$2:$AH$2694,29,0)&gt;10,8,IF(VLOOKUP($C10,工时汇总!$B$2:$AH$2694,29,0)&gt;=8,4,IF(VLOOKUP($C10,工时汇总!$B$2:$AH$2694,29,0)&lt;8,0))))</f>
        <v>8</v>
      </c>
      <c r="AF10" s="12">
        <f ca="1">IF(VLOOKUP($C10,工时汇总!$B$2:$AH$2694,30,0)&gt;15,12,IF(VLOOKUP($C10,工时汇总!$B$2:$AH$2694,30,0)&gt;10,8,IF(VLOOKUP($C10,工时汇总!$B$2:$AH$2694,30,0)&gt;=8,4,IF(VLOOKUP($C10,工时汇总!$B$2:$AH$2694,30,0)&lt;8,0))))</f>
        <v>8</v>
      </c>
      <c r="AG10" s="12">
        <f ca="1">IF(VLOOKUP($C10,工时汇总!$B$2:$AH$2694,31,0)&gt;15,12,IF(VLOOKUP($C10,工时汇总!$B$2:$AH$2694,31,0)&gt;10,8,IF(VLOOKUP($C10,工时汇总!$B$2:$AH$2694,31,0)&gt;=8,4,IF(VLOOKUP($C10,工时汇总!$B$2:$AH$2694,31,0)&lt;8,0))))</f>
        <v>0</v>
      </c>
      <c r="AH10" s="12">
        <f ca="1">IF(VLOOKUP($C10,工时汇总!$B$2:$AH$2694,32,0)&gt;15,12,IF(VLOOKUP($C10,工时汇总!$B$2:$AH$2694,32,0)&gt;10,8,IF(VLOOKUP($C10,工时汇总!$B$2:$AH$2694,32,0)&gt;=8,4,IF(VLOOKUP($C10,工时汇总!$B$2:$AH$2694,32,0)&lt;8,0))))</f>
        <v>8</v>
      </c>
      <c r="AI10" s="12">
        <f ca="1">IF(VLOOKUP($C10,工时汇总!$B$2:$AH$2694,33,0)&gt;15,12,IF(VLOOKUP($C10,工时汇总!$B$2:$AH$2694,33,0)&gt;10,8,IF(VLOOKUP($C10,工时汇总!$B$2:$AH$2694,33,0)&gt;=8,4,IF(VLOOKUP($C10,工时汇总!$B$2:$AH$2694,33,0)&lt;8,0))))</f>
        <v>0</v>
      </c>
    </row>
    <row r="11" customHeight="1" spans="1:35">
      <c r="A11" s="42" t="s">
        <v>451</v>
      </c>
      <c r="B11" s="13" t="s">
        <v>657</v>
      </c>
      <c r="C11" s="13" t="s">
        <v>58</v>
      </c>
      <c r="D11" s="43">
        <f ca="1" t="shared" si="0"/>
        <v>188</v>
      </c>
      <c r="E11" s="12">
        <f ca="1">IF(VLOOKUP($C11,工时汇总!$B$2:$AH$2694,3,0)&gt;15,12,IF(VLOOKUP($C11,工时汇总!$B$2:$AH$2694,3,0)&gt;10,8,IF(VLOOKUP($C11,工时汇总!$B$2:$AH$2694,3,0)&gt;=8,4,IF(VLOOKUP($C11,工时汇总!$B$2:$AH$2694,3,0)&lt;8,0))))</f>
        <v>8</v>
      </c>
      <c r="F11" s="12">
        <f ca="1">IF(VLOOKUP($C11,工时汇总!$B$2:$AH$2694,4,0)&gt;15,12,IF(VLOOKUP($C11,工时汇总!$B$2:$AH$2694,4,0)&gt;10,8,IF(VLOOKUP($C11,工时汇总!$B$2:$AH$2694,4,0)&gt;=8,4,IF(VLOOKUP($C11,工时汇总!$B$2:$AH$2694,4,0)&lt;8,0))))</f>
        <v>0</v>
      </c>
      <c r="G11" s="12">
        <f ca="1">IF(VLOOKUP($C11,工时汇总!$B$2:$AH$2694,5,0)&gt;15,12,IF(VLOOKUP($C11,工时汇总!$B$2:$AH$2694,5,0)&gt;10,8,IF(VLOOKUP($C11,工时汇总!$B$2:$AH$2694,5,0)&gt;=8,4,IF(VLOOKUP($C11,工时汇总!$B$2:$AH$2694,5,0)&lt;8,0))))</f>
        <v>0</v>
      </c>
      <c r="H11" s="12">
        <f ca="1">IF(VLOOKUP($C11,工时汇总!$B$2:$AH$2694,6,0)&gt;15,12,IF(VLOOKUP($C11,工时汇总!$B$2:$AH$2694,6,0)&gt;10,8,IF(VLOOKUP($C11,工时汇总!$B$2:$AH$2694,6,0)&gt;=8,4,IF(VLOOKUP($C11,工时汇总!$B$2:$AH$2694,6,0)&lt;8,0))))</f>
        <v>8</v>
      </c>
      <c r="I11" s="12">
        <f ca="1">IF(VLOOKUP($C11,工时汇总!$B$2:$AH$2694,7,0)&gt;15,12,IF(VLOOKUP($C11,工时汇总!$B$2:$AH$2694,7,0)&gt;10,8,IF(VLOOKUP($C11,工时汇总!$B$2:$AH$2694,7,0)&gt;=8,4,IF(VLOOKUP($C11,工时汇总!$B$2:$AH$2694,7,0)&lt;8,0))))</f>
        <v>4</v>
      </c>
      <c r="J11" s="12">
        <f ca="1">IF(VLOOKUP($C11,工时汇总!$B$2:$AH$2694,8,0)&gt;15,12,IF(VLOOKUP($C11,工时汇总!$B$2:$AH$2694,8,0)&gt;10,8,IF(VLOOKUP($C11,工时汇总!$B$2:$AH$2694,8,0)&gt;=8,4,IF(VLOOKUP($C11,工时汇总!$B$2:$AH$2694,8,0)&lt;8,0))))</f>
        <v>8</v>
      </c>
      <c r="K11" s="12">
        <f ca="1">IF(VLOOKUP($C11,工时汇总!$B$2:$AH$2694,9,0)&gt;15,12,IF(VLOOKUP($C11,工时汇总!$B$2:$AH$2694,9,0)&gt;10,8,IF(VLOOKUP($C11,工时汇总!$B$2:$AH$2694,9,0)&gt;=8,4,IF(VLOOKUP($C11,工时汇总!$B$2:$AH$2694,9,0)&lt;8,0))))</f>
        <v>8</v>
      </c>
      <c r="L11" s="12">
        <f ca="1">IF(VLOOKUP($C11,工时汇总!$B$2:$AH$2694,10,0)&gt;15,12,IF(VLOOKUP($C11,工时汇总!$B$2:$AH$2694,10,0)&gt;10,8,IF(VLOOKUP($C11,工时汇总!$B$2:$AH$2694,10,0)&gt;=8,4,IF(VLOOKUP($C11,工时汇总!$B$2:$AH$2694,10,0)&lt;8,0))))</f>
        <v>8</v>
      </c>
      <c r="M11" s="12">
        <f ca="1">IF(VLOOKUP($C11,工时汇总!$B$2:$AH$2694,11,0)&gt;15,12,IF(VLOOKUP($C11,工时汇总!$B$2:$AH$2694,11,0)&gt;10,8,IF(VLOOKUP($C11,工时汇总!$B$2:$AH$2694,11,0)&gt;=8,4,IF(VLOOKUP($C11,工时汇总!$B$2:$AH$2694,11,0)&lt;8,0))))</f>
        <v>8</v>
      </c>
      <c r="N11" s="12">
        <f ca="1">IF(VLOOKUP($C11,工时汇总!$B$2:$AH$2694,12,0)&gt;15,12,IF(VLOOKUP($C11,工时汇总!$B$2:$AH$2694,12,0)&gt;10,8,IF(VLOOKUP($C11,工时汇总!$B$2:$AH$2694,12,0)&gt;=8,4,IF(VLOOKUP($C11,工时汇总!$B$2:$AH$2694,12,0)&lt;8,0))))</f>
        <v>8</v>
      </c>
      <c r="O11" s="12">
        <f ca="1">IF(VLOOKUP($C11,工时汇总!$B$2:$AH$2694,13,0)&gt;15,12,IF(VLOOKUP($C11,工时汇总!$B$2:$AH$2694,13,0)&gt;10,8,IF(VLOOKUP($C11,工时汇总!$B$2:$AH$2694,13,0)&gt;=8,4,IF(VLOOKUP($C11,工时汇总!$B$2:$AH$2694,13,0)&lt;8,0))))</f>
        <v>4</v>
      </c>
      <c r="P11" s="12">
        <f ca="1">IF(VLOOKUP($C11,工时汇总!$B$2:$AH$2694,14,0)&gt;15,12,IF(VLOOKUP($C11,工时汇总!$B$2:$AH$2694,14,0)&gt;10,8,IF(VLOOKUP($C11,工时汇总!$B$2:$AH$2694,14,0)&gt;=8,4,IF(VLOOKUP($C11,工时汇总!$B$2:$AH$2694,14,0)&lt;8,0))))</f>
        <v>4</v>
      </c>
      <c r="Q11" s="12">
        <f ca="1">IF(VLOOKUP($C11,工时汇总!$B$2:$AH$2694,15,0)&gt;15,12,IF(VLOOKUP($C11,工时汇总!$B$2:$AH$2694,15,0)&gt;10,8,IF(VLOOKUP($C11,工时汇总!$B$2:$AH$2694,15,0)&gt;=8,4,IF(VLOOKUP($C11,工时汇总!$B$2:$AH$2694,15,0)&lt;8,0))))</f>
        <v>4</v>
      </c>
      <c r="R11" s="12">
        <f ca="1">IF(VLOOKUP($C11,工时汇总!$B$2:$AH$2694,16,0)&gt;15,12,IF(VLOOKUP($C11,工时汇总!$B$2:$AH$2694,16,0)&gt;10,8,IF(VLOOKUP($C11,工时汇总!$B$2:$AH$2694,16,0)&gt;=8,4,IF(VLOOKUP($C11,工时汇总!$B$2:$AH$2694,16,0)&lt;8,0))))</f>
        <v>8</v>
      </c>
      <c r="S11" s="12">
        <f ca="1">IF(VLOOKUP($C11,工时汇总!$B$2:$AH$2694,17,0)&gt;15,12,IF(VLOOKUP($C11,工时汇总!$B$2:$AH$2694,17,0)&gt;10,8,IF(VLOOKUP($C11,工时汇总!$B$2:$AH$2694,17,0)&gt;=8,4,IF(VLOOKUP($C11,工时汇总!$B$2:$AH$2694,17,0)&lt;8,0))))</f>
        <v>8</v>
      </c>
      <c r="T11" s="12">
        <f ca="1">IF(VLOOKUP($C11,工时汇总!$B$2:$AH$2694,18,0)&gt;15,12,IF(VLOOKUP($C11,工时汇总!$B$2:$AH$2694,18,0)&gt;10,8,IF(VLOOKUP($C11,工时汇总!$B$2:$AH$2694,18,0)&gt;=8,4,IF(VLOOKUP($C11,工时汇总!$B$2:$AH$2694,18,0)&lt;8,0))))</f>
        <v>8</v>
      </c>
      <c r="U11" s="12">
        <f ca="1">IF(VLOOKUP($C11,工时汇总!$B$2:$AH$2694,19,0)&gt;15,12,IF(VLOOKUP($C11,工时汇总!$B$2:$AH$2694,19,0)&gt;10,8,IF(VLOOKUP($C11,工时汇总!$B$2:$AH$2694,19,0)&gt;=8,4,IF(VLOOKUP($C11,工时汇总!$B$2:$AH$2694,19,0)&lt;8,0))))</f>
        <v>8</v>
      </c>
      <c r="V11" s="12">
        <f ca="1">IF(VLOOKUP($C11,工时汇总!$B$2:$AH$2694,20,0)&gt;15,12,IF(VLOOKUP($C11,工时汇总!$B$2:$AH$2694,20,0)&gt;10,8,IF(VLOOKUP($C11,工时汇总!$B$2:$AH$2694,20,0)&gt;=8,4,IF(VLOOKUP($C11,工时汇总!$B$2:$AH$2694,20,0)&lt;8,0))))</f>
        <v>0</v>
      </c>
      <c r="W11" s="12">
        <f ca="1">IF(VLOOKUP($C11,工时汇总!$B$2:$AH$2694,21,0)&gt;15,12,IF(VLOOKUP($C11,工时汇总!$B$2:$AH$2694,21,0)&gt;10,8,IF(VLOOKUP($C11,工时汇总!$B$2:$AH$2694,21,0)&gt;=8,4,IF(VLOOKUP($C11,工时汇总!$B$2:$AH$2694,21,0)&lt;8,0))))</f>
        <v>0</v>
      </c>
      <c r="X11" s="12">
        <f ca="1">IF(VLOOKUP($C11,工时汇总!$B$2:$AH$2694,22,0)&gt;15,12,IF(VLOOKUP($C11,工时汇总!$B$2:$AH$2694,22,0)&gt;10,8,IF(VLOOKUP($C11,工时汇总!$B$2:$AH$2694,22,0)&gt;=8,4,IF(VLOOKUP($C11,工时汇总!$B$2:$AH$2694,22,0)&lt;8,0))))</f>
        <v>8</v>
      </c>
      <c r="Y11" s="12">
        <f ca="1">IF(VLOOKUP($C11,工时汇总!$B$2:$AH$2694,23,0)&gt;15,12,IF(VLOOKUP($C11,工时汇总!$B$2:$AH$2694,23,0)&gt;10,8,IF(VLOOKUP($C11,工时汇总!$B$2:$AH$2694,23,0)&gt;=8,4,IF(VLOOKUP($C11,工时汇总!$B$2:$AH$2694,23,0)&lt;8,0))))</f>
        <v>8</v>
      </c>
      <c r="Z11" s="12">
        <f ca="1">IF(VLOOKUP($C11,工时汇总!$B$2:$AH$2694,24,0)&gt;15,12,IF(VLOOKUP($C11,工时汇总!$B$2:$AH$2694,24,0)&gt;10,8,IF(VLOOKUP($C11,工时汇总!$B$2:$AH$2694,24,0)&gt;=8,4,IF(VLOOKUP($C11,工时汇总!$B$2:$AH$2694,24,0)&lt;8,0))))</f>
        <v>8</v>
      </c>
      <c r="AA11" s="12">
        <f ca="1">IF(VLOOKUP($C11,工时汇总!$B$2:$AH$2694,25,0)&gt;15,12,IF(VLOOKUP($C11,工时汇总!$B$2:$AH$2694,25,0)&gt;10,8,IF(VLOOKUP($C11,工时汇总!$B$2:$AH$2694,25,0)&gt;=8,4,IF(VLOOKUP($C11,工时汇总!$B$2:$AH$2694,25,0)&lt;8,0))))</f>
        <v>8</v>
      </c>
      <c r="AB11" s="12">
        <f ca="1">IF(VLOOKUP($C11,工时汇总!$B$2:$AH$2694,26,0)&gt;15,12,IF(VLOOKUP($C11,工时汇总!$B$2:$AH$2694,26,0)&gt;10,8,IF(VLOOKUP($C11,工时汇总!$B$2:$AH$2694,26,0)&gt;=8,4,IF(VLOOKUP($C11,工时汇总!$B$2:$AH$2694,26,0)&lt;8,0))))</f>
        <v>8</v>
      </c>
      <c r="AC11" s="12">
        <f ca="1">IF(VLOOKUP($C11,工时汇总!$B$2:$AH$2694,27,0)&gt;15,12,IF(VLOOKUP($C11,工时汇总!$B$2:$AH$2694,27,0)&gt;10,8,IF(VLOOKUP($C11,工时汇总!$B$2:$AH$2694,27,0)&gt;=8,4,IF(VLOOKUP($C11,工时汇总!$B$2:$AH$2694,27,0)&lt;8,0))))</f>
        <v>8</v>
      </c>
      <c r="AD11" s="12">
        <f ca="1">IF(VLOOKUP($C11,工时汇总!$B$2:$AH$2694,28,0)&gt;15,12,IF(VLOOKUP($C11,工时汇总!$B$2:$AH$2694,28,0)&gt;10,8,IF(VLOOKUP($C11,工时汇总!$B$2:$AH$2694,28,0)&gt;=8,4,IF(VLOOKUP($C11,工时汇总!$B$2:$AH$2694,28,0)&lt;8,0))))</f>
        <v>4</v>
      </c>
      <c r="AE11" s="12">
        <f ca="1">IF(VLOOKUP($C11,工时汇总!$B$2:$AH$2694,29,0)&gt;15,12,IF(VLOOKUP($C11,工时汇总!$B$2:$AH$2694,29,0)&gt;10,8,IF(VLOOKUP($C11,工时汇总!$B$2:$AH$2694,29,0)&gt;=8,4,IF(VLOOKUP($C11,工时汇总!$B$2:$AH$2694,29,0)&lt;8,0))))</f>
        <v>8</v>
      </c>
      <c r="AF11" s="12">
        <f ca="1">IF(VLOOKUP($C11,工时汇总!$B$2:$AH$2694,30,0)&gt;15,12,IF(VLOOKUP($C11,工时汇总!$B$2:$AH$2694,30,0)&gt;10,8,IF(VLOOKUP($C11,工时汇总!$B$2:$AH$2694,30,0)&gt;=8,4,IF(VLOOKUP($C11,工时汇总!$B$2:$AH$2694,30,0)&lt;8,0))))</f>
        <v>8</v>
      </c>
      <c r="AG11" s="12">
        <f ca="1">IF(VLOOKUP($C11,工时汇总!$B$2:$AH$2694,31,0)&gt;15,12,IF(VLOOKUP($C11,工时汇总!$B$2:$AH$2694,31,0)&gt;10,8,IF(VLOOKUP($C11,工时汇总!$B$2:$AH$2694,31,0)&gt;=8,4,IF(VLOOKUP($C11,工时汇总!$B$2:$AH$2694,31,0)&lt;8,0))))</f>
        <v>8</v>
      </c>
      <c r="AH11" s="12">
        <f ca="1">IF(VLOOKUP($C11,工时汇总!$B$2:$AH$2694,32,0)&gt;15,12,IF(VLOOKUP($C11,工时汇总!$B$2:$AH$2694,32,0)&gt;10,8,IF(VLOOKUP($C11,工时汇总!$B$2:$AH$2694,32,0)&gt;=8,4,IF(VLOOKUP($C11,工时汇总!$B$2:$AH$2694,32,0)&lt;8,0))))</f>
        <v>8</v>
      </c>
      <c r="AI11" s="12">
        <f ca="1">IF(VLOOKUP($C11,工时汇总!$B$2:$AH$2694,33,0)&gt;15,12,IF(VLOOKUP($C11,工时汇总!$B$2:$AH$2694,33,0)&gt;10,8,IF(VLOOKUP($C11,工时汇总!$B$2:$AH$2694,33,0)&gt;=8,4,IF(VLOOKUP($C11,工时汇总!$B$2:$AH$2694,33,0)&lt;8,0))))</f>
        <v>0</v>
      </c>
    </row>
    <row r="12" customHeight="1" spans="1:35">
      <c r="A12" s="42" t="s">
        <v>451</v>
      </c>
      <c r="B12" s="13" t="s">
        <v>658</v>
      </c>
      <c r="C12" s="13" t="s">
        <v>66</v>
      </c>
      <c r="D12" s="43">
        <f ca="1" t="shared" ref="D12:D13" si="1">SUM(E12:AI12)</f>
        <v>44</v>
      </c>
      <c r="E12" s="12">
        <f ca="1">IF(VLOOKUP($C12,工时汇总!$B$2:$AH$2694,3,0)&gt;15,12,IF(VLOOKUP($C12,工时汇总!$B$2:$AH$2694,3,0)&gt;10,8,IF(VLOOKUP($C12,工时汇总!$B$2:$AH$2694,3,0)&gt;=8,4,IF(VLOOKUP($C12,工时汇总!$B$2:$AH$2694,3,0)&lt;8,0))))</f>
        <v>8</v>
      </c>
      <c r="F12" s="12">
        <f ca="1">IF(VLOOKUP($C12,工时汇总!$B$2:$AH$2694,4,0)&gt;15,12,IF(VLOOKUP($C12,工时汇总!$B$2:$AH$2694,4,0)&gt;10,8,IF(VLOOKUP($C12,工时汇总!$B$2:$AH$2694,4,0)&gt;=8,4,IF(VLOOKUP($C12,工时汇总!$B$2:$AH$2694,4,0)&lt;8,0))))</f>
        <v>8</v>
      </c>
      <c r="G12" s="12">
        <f ca="1">IF(VLOOKUP($C12,工时汇总!$B$2:$AH$2694,5,0)&gt;15,12,IF(VLOOKUP($C12,工时汇总!$B$2:$AH$2694,5,0)&gt;10,8,IF(VLOOKUP($C12,工时汇总!$B$2:$AH$2694,5,0)&gt;=8,4,IF(VLOOKUP($C12,工时汇总!$B$2:$AH$2694,5,0)&lt;8,0))))</f>
        <v>8</v>
      </c>
      <c r="H12" s="12">
        <f ca="1">IF(VLOOKUP($C12,工时汇总!$B$2:$AH$2694,6,0)&gt;15,12,IF(VLOOKUP($C12,工时汇总!$B$2:$AH$2694,6,0)&gt;10,8,IF(VLOOKUP($C12,工时汇总!$B$2:$AH$2694,6,0)&gt;=8,4,IF(VLOOKUP($C12,工时汇总!$B$2:$AH$2694,6,0)&lt;8,0))))</f>
        <v>8</v>
      </c>
      <c r="I12" s="12">
        <f ca="1">IF(VLOOKUP($C12,工时汇总!$B$2:$AH$2694,7,0)&gt;15,12,IF(VLOOKUP($C12,工时汇总!$B$2:$AH$2694,7,0)&gt;10,8,IF(VLOOKUP($C12,工时汇总!$B$2:$AH$2694,7,0)&gt;=8,4,IF(VLOOKUP($C12,工时汇总!$B$2:$AH$2694,7,0)&lt;8,0))))</f>
        <v>4</v>
      </c>
      <c r="J12" s="12">
        <f ca="1">IF(VLOOKUP($C12,工时汇总!$B$2:$AH$2694,8,0)&gt;15,12,IF(VLOOKUP($C12,工时汇总!$B$2:$AH$2694,8,0)&gt;10,8,IF(VLOOKUP($C12,工时汇总!$B$2:$AH$2694,8,0)&gt;=8,4,IF(VLOOKUP($C12,工时汇总!$B$2:$AH$2694,8,0)&lt;8,0))))</f>
        <v>0</v>
      </c>
      <c r="K12" s="12">
        <f ca="1">IF(VLOOKUP($C12,工时汇总!$B$2:$AH$2694,9,0)&gt;15,12,IF(VLOOKUP($C12,工时汇总!$B$2:$AH$2694,9,0)&gt;10,8,IF(VLOOKUP($C12,工时汇总!$B$2:$AH$2694,9,0)&gt;=8,4,IF(VLOOKUP($C12,工时汇总!$B$2:$AH$2694,9,0)&lt;8,0))))</f>
        <v>0</v>
      </c>
      <c r="L12" s="12">
        <f ca="1">IF(VLOOKUP($C12,工时汇总!$B$2:$AH$2694,10,0)&gt;15,12,IF(VLOOKUP($C12,工时汇总!$B$2:$AH$2694,10,0)&gt;10,8,IF(VLOOKUP($C12,工时汇总!$B$2:$AH$2694,10,0)&gt;=8,4,IF(VLOOKUP($C12,工时汇总!$B$2:$AH$2694,10,0)&lt;8,0))))</f>
        <v>8</v>
      </c>
      <c r="M12" s="12">
        <f ca="1">IF(VLOOKUP($C12,工时汇总!$B$2:$AH$2694,11,0)&gt;15,12,IF(VLOOKUP($C12,工时汇总!$B$2:$AH$2694,11,0)&gt;10,8,IF(VLOOKUP($C12,工时汇总!$B$2:$AH$2694,11,0)&gt;=8,4,IF(VLOOKUP($C12,工时汇总!$B$2:$AH$2694,11,0)&lt;8,0))))</f>
        <v>0</v>
      </c>
      <c r="N12" s="12">
        <f ca="1">IF(VLOOKUP($C12,工时汇总!$B$2:$AH$2694,12,0)&gt;15,12,IF(VLOOKUP($C12,工时汇总!$B$2:$AH$2694,12,0)&gt;10,8,IF(VLOOKUP($C12,工时汇总!$B$2:$AH$2694,12,0)&gt;=8,4,IF(VLOOKUP($C12,工时汇总!$B$2:$AH$2694,12,0)&lt;8,0))))</f>
        <v>0</v>
      </c>
      <c r="O12" s="12">
        <f ca="1">IF(VLOOKUP($C12,工时汇总!$B$2:$AH$2694,13,0)&gt;15,12,IF(VLOOKUP($C12,工时汇总!$B$2:$AH$2694,13,0)&gt;10,8,IF(VLOOKUP($C12,工时汇总!$B$2:$AH$2694,13,0)&gt;=8,4,IF(VLOOKUP($C12,工时汇总!$B$2:$AH$2694,13,0)&lt;8,0))))</f>
        <v>0</v>
      </c>
      <c r="P12" s="12">
        <f ca="1">IF(VLOOKUP($C12,工时汇总!$B$2:$AH$2694,14,0)&gt;15,12,IF(VLOOKUP($C12,工时汇总!$B$2:$AH$2694,14,0)&gt;10,8,IF(VLOOKUP($C12,工时汇总!$B$2:$AH$2694,14,0)&gt;=8,4,IF(VLOOKUP($C12,工时汇总!$B$2:$AH$2694,14,0)&lt;8,0))))</f>
        <v>0</v>
      </c>
      <c r="Q12" s="12">
        <f ca="1">IF(VLOOKUP($C12,工时汇总!$B$2:$AH$2694,15,0)&gt;15,12,IF(VLOOKUP($C12,工时汇总!$B$2:$AH$2694,15,0)&gt;10,8,IF(VLOOKUP($C12,工时汇总!$B$2:$AH$2694,15,0)&gt;=8,4,IF(VLOOKUP($C12,工时汇总!$B$2:$AH$2694,15,0)&lt;8,0))))</f>
        <v>0</v>
      </c>
      <c r="R12" s="12">
        <f ca="1">IF(VLOOKUP($C12,工时汇总!$B$2:$AH$2694,16,0)&gt;15,12,IF(VLOOKUP($C12,工时汇总!$B$2:$AH$2694,16,0)&gt;10,8,IF(VLOOKUP($C12,工时汇总!$B$2:$AH$2694,16,0)&gt;=8,4,IF(VLOOKUP($C12,工时汇总!$B$2:$AH$2694,16,0)&lt;8,0))))</f>
        <v>0</v>
      </c>
      <c r="S12" s="12">
        <f ca="1">IF(VLOOKUP($C12,工时汇总!$B$2:$AH$2694,17,0)&gt;15,12,IF(VLOOKUP($C12,工时汇总!$B$2:$AH$2694,17,0)&gt;10,8,IF(VLOOKUP($C12,工时汇总!$B$2:$AH$2694,17,0)&gt;=8,4,IF(VLOOKUP($C12,工时汇总!$B$2:$AH$2694,17,0)&lt;8,0))))</f>
        <v>0</v>
      </c>
      <c r="T12" s="12">
        <f ca="1">IF(VLOOKUP($C12,工时汇总!$B$2:$AH$2694,18,0)&gt;15,12,IF(VLOOKUP($C12,工时汇总!$B$2:$AH$2694,18,0)&gt;10,8,IF(VLOOKUP($C12,工时汇总!$B$2:$AH$2694,18,0)&gt;=8,4,IF(VLOOKUP($C12,工时汇总!$B$2:$AH$2694,18,0)&lt;8,0))))</f>
        <v>0</v>
      </c>
      <c r="U12" s="12">
        <f ca="1">IF(VLOOKUP($C12,工时汇总!$B$2:$AH$2694,19,0)&gt;15,12,IF(VLOOKUP($C12,工时汇总!$B$2:$AH$2694,19,0)&gt;10,8,IF(VLOOKUP($C12,工时汇总!$B$2:$AH$2694,19,0)&gt;=8,4,IF(VLOOKUP($C12,工时汇总!$B$2:$AH$2694,19,0)&lt;8,0))))</f>
        <v>0</v>
      </c>
      <c r="V12" s="12">
        <f ca="1">IF(VLOOKUP($C12,工时汇总!$B$2:$AH$2694,20,0)&gt;15,12,IF(VLOOKUP($C12,工时汇总!$B$2:$AH$2694,20,0)&gt;10,8,IF(VLOOKUP($C12,工时汇总!$B$2:$AH$2694,20,0)&gt;=8,4,IF(VLOOKUP($C12,工时汇总!$B$2:$AH$2694,20,0)&lt;8,0))))</f>
        <v>0</v>
      </c>
      <c r="W12" s="12">
        <f ca="1">IF(VLOOKUP($C12,工时汇总!$B$2:$AH$2694,21,0)&gt;15,12,IF(VLOOKUP($C12,工时汇总!$B$2:$AH$2694,21,0)&gt;10,8,IF(VLOOKUP($C12,工时汇总!$B$2:$AH$2694,21,0)&gt;=8,4,IF(VLOOKUP($C12,工时汇总!$B$2:$AH$2694,21,0)&lt;8,0))))</f>
        <v>0</v>
      </c>
      <c r="X12" s="12">
        <f ca="1">IF(VLOOKUP($C12,工时汇总!$B$2:$AH$2694,22,0)&gt;15,12,IF(VLOOKUP($C12,工时汇总!$B$2:$AH$2694,22,0)&gt;10,8,IF(VLOOKUP($C12,工时汇总!$B$2:$AH$2694,22,0)&gt;=8,4,IF(VLOOKUP($C12,工时汇总!$B$2:$AH$2694,22,0)&lt;8,0))))</f>
        <v>0</v>
      </c>
      <c r="Y12" s="12">
        <f ca="1">IF(VLOOKUP($C12,工时汇总!$B$2:$AH$2694,23,0)&gt;15,12,IF(VLOOKUP($C12,工时汇总!$B$2:$AH$2694,23,0)&gt;10,8,IF(VLOOKUP($C12,工时汇总!$B$2:$AH$2694,23,0)&gt;=8,4,IF(VLOOKUP($C12,工时汇总!$B$2:$AH$2694,23,0)&lt;8,0))))</f>
        <v>0</v>
      </c>
      <c r="Z12" s="12">
        <f ca="1">IF(VLOOKUP($C12,工时汇总!$B$2:$AH$2694,24,0)&gt;15,12,IF(VLOOKUP($C12,工时汇总!$B$2:$AH$2694,24,0)&gt;10,8,IF(VLOOKUP($C12,工时汇总!$B$2:$AH$2694,24,0)&gt;=8,4,IF(VLOOKUP($C12,工时汇总!$B$2:$AH$2694,24,0)&lt;8,0))))</f>
        <v>0</v>
      </c>
      <c r="AA12" s="12">
        <f ca="1">IF(VLOOKUP($C12,工时汇总!$B$2:$AH$2694,25,0)&gt;15,12,IF(VLOOKUP($C12,工时汇总!$B$2:$AH$2694,25,0)&gt;10,8,IF(VLOOKUP($C12,工时汇总!$B$2:$AH$2694,25,0)&gt;=8,4,IF(VLOOKUP($C12,工时汇总!$B$2:$AH$2694,25,0)&lt;8,0))))</f>
        <v>0</v>
      </c>
      <c r="AB12" s="12">
        <f ca="1">IF(VLOOKUP($C12,工时汇总!$B$2:$AH$2694,26,0)&gt;15,12,IF(VLOOKUP($C12,工时汇总!$B$2:$AH$2694,26,0)&gt;10,8,IF(VLOOKUP($C12,工时汇总!$B$2:$AH$2694,26,0)&gt;=8,4,IF(VLOOKUP($C12,工时汇总!$B$2:$AH$2694,26,0)&lt;8,0))))</f>
        <v>0</v>
      </c>
      <c r="AC12" s="12">
        <f ca="1">IF(VLOOKUP($C12,工时汇总!$B$2:$AH$2694,27,0)&gt;15,12,IF(VLOOKUP($C12,工时汇总!$B$2:$AH$2694,27,0)&gt;10,8,IF(VLOOKUP($C12,工时汇总!$B$2:$AH$2694,27,0)&gt;=8,4,IF(VLOOKUP($C12,工时汇总!$B$2:$AH$2694,27,0)&lt;8,0))))</f>
        <v>0</v>
      </c>
      <c r="AD12" s="12">
        <f ca="1">IF(VLOOKUP($C12,工时汇总!$B$2:$AH$2694,28,0)&gt;15,12,IF(VLOOKUP($C12,工时汇总!$B$2:$AH$2694,28,0)&gt;10,8,IF(VLOOKUP($C12,工时汇总!$B$2:$AH$2694,28,0)&gt;=8,4,IF(VLOOKUP($C12,工时汇总!$B$2:$AH$2694,28,0)&lt;8,0))))</f>
        <v>0</v>
      </c>
      <c r="AE12" s="12">
        <f ca="1">IF(VLOOKUP($C12,工时汇总!$B$2:$AH$2694,29,0)&gt;15,12,IF(VLOOKUP($C12,工时汇总!$B$2:$AH$2694,29,0)&gt;10,8,IF(VLOOKUP($C12,工时汇总!$B$2:$AH$2694,29,0)&gt;=8,4,IF(VLOOKUP($C12,工时汇总!$B$2:$AH$2694,29,0)&lt;8,0))))</f>
        <v>0</v>
      </c>
      <c r="AF12" s="12">
        <f ca="1">IF(VLOOKUP($C12,工时汇总!$B$2:$AH$2694,30,0)&gt;15,12,IF(VLOOKUP($C12,工时汇总!$B$2:$AH$2694,30,0)&gt;10,8,IF(VLOOKUP($C12,工时汇总!$B$2:$AH$2694,30,0)&gt;=8,4,IF(VLOOKUP($C12,工时汇总!$B$2:$AH$2694,30,0)&lt;8,0))))</f>
        <v>0</v>
      </c>
      <c r="AG12" s="12">
        <f ca="1">IF(VLOOKUP($C12,工时汇总!$B$2:$AH$2694,31,0)&gt;15,12,IF(VLOOKUP($C12,工时汇总!$B$2:$AH$2694,31,0)&gt;10,8,IF(VLOOKUP($C12,工时汇总!$B$2:$AH$2694,31,0)&gt;=8,4,IF(VLOOKUP($C12,工时汇总!$B$2:$AH$2694,31,0)&lt;8,0))))</f>
        <v>0</v>
      </c>
      <c r="AH12" s="12">
        <f ca="1">IF(VLOOKUP($C12,工时汇总!$B$2:$AH$2694,32,0)&gt;15,12,IF(VLOOKUP($C12,工时汇总!$B$2:$AH$2694,32,0)&gt;10,8,IF(VLOOKUP($C12,工时汇总!$B$2:$AH$2694,32,0)&gt;=8,4,IF(VLOOKUP($C12,工时汇总!$B$2:$AH$2694,32,0)&lt;8,0))))</f>
        <v>0</v>
      </c>
      <c r="AI12" s="12">
        <f ca="1">IF(VLOOKUP($C12,工时汇总!$B$2:$AH$2694,33,0)&gt;15,12,IF(VLOOKUP($C12,工时汇总!$B$2:$AH$2694,33,0)&gt;10,8,IF(VLOOKUP($C12,工时汇总!$B$2:$AH$2694,33,0)&gt;=8,4,IF(VLOOKUP($C12,工时汇总!$B$2:$AH$2694,33,0)&lt;8,0))))</f>
        <v>0</v>
      </c>
    </row>
    <row r="13" customHeight="1" spans="1:35">
      <c r="A13" s="42" t="s">
        <v>451</v>
      </c>
      <c r="B13" s="13" t="s">
        <v>659</v>
      </c>
      <c r="C13" s="13" t="s">
        <v>70</v>
      </c>
      <c r="D13" s="43">
        <f ca="1" t="shared" si="1"/>
        <v>24</v>
      </c>
      <c r="E13" s="12">
        <f ca="1">IF(VLOOKUP($C13,工时汇总!$B$2:$AH$2694,3,0)&gt;15,12,IF(VLOOKUP($C13,工时汇总!$B$2:$AH$2694,3,0)&gt;10,8,IF(VLOOKUP($C13,工时汇总!$B$2:$AH$2694,3,0)&gt;=8,4,IF(VLOOKUP($C13,工时汇总!$B$2:$AH$2694,3,0)&lt;8,0))))</f>
        <v>8</v>
      </c>
      <c r="F13" s="12">
        <f ca="1">IF(VLOOKUP($C13,工时汇总!$B$2:$AH$2694,4,0)&gt;15,12,IF(VLOOKUP($C13,工时汇总!$B$2:$AH$2694,4,0)&gt;10,8,IF(VLOOKUP($C13,工时汇总!$B$2:$AH$2694,4,0)&gt;=8,4,IF(VLOOKUP($C13,工时汇总!$B$2:$AH$2694,4,0)&lt;8,0))))</f>
        <v>8</v>
      </c>
      <c r="G13" s="12">
        <f ca="1">IF(VLOOKUP($C13,工时汇总!$B$2:$AH$2694,5,0)&gt;15,12,IF(VLOOKUP($C13,工时汇总!$B$2:$AH$2694,5,0)&gt;10,8,IF(VLOOKUP($C13,工时汇总!$B$2:$AH$2694,5,0)&gt;=8,4,IF(VLOOKUP($C13,工时汇总!$B$2:$AH$2694,5,0)&lt;8,0))))</f>
        <v>8</v>
      </c>
      <c r="H13" s="12">
        <f ca="1">IF(VLOOKUP($C13,工时汇总!$B$2:$AH$2694,6,0)&gt;15,12,IF(VLOOKUP($C13,工时汇总!$B$2:$AH$2694,6,0)&gt;10,8,IF(VLOOKUP($C13,工时汇总!$B$2:$AH$2694,6,0)&gt;=8,4,IF(VLOOKUP($C13,工时汇总!$B$2:$AH$2694,6,0)&lt;8,0))))</f>
        <v>0</v>
      </c>
      <c r="I13" s="12">
        <f ca="1">IF(VLOOKUP($C13,工时汇总!$B$2:$AH$2694,7,0)&gt;15,12,IF(VLOOKUP($C13,工时汇总!$B$2:$AH$2694,7,0)&gt;10,8,IF(VLOOKUP($C13,工时汇总!$B$2:$AH$2694,7,0)&gt;=8,4,IF(VLOOKUP($C13,工时汇总!$B$2:$AH$2694,7,0)&lt;8,0))))</f>
        <v>0</v>
      </c>
      <c r="J13" s="12">
        <f ca="1">IF(VLOOKUP($C13,工时汇总!$B$2:$AH$2694,8,0)&gt;15,12,IF(VLOOKUP($C13,工时汇总!$B$2:$AH$2694,8,0)&gt;10,8,IF(VLOOKUP($C13,工时汇总!$B$2:$AH$2694,8,0)&gt;=8,4,IF(VLOOKUP($C13,工时汇总!$B$2:$AH$2694,8,0)&lt;8,0))))</f>
        <v>0</v>
      </c>
      <c r="K13" s="12">
        <f ca="1">IF(VLOOKUP($C13,工时汇总!$B$2:$AH$2694,9,0)&gt;15,12,IF(VLOOKUP($C13,工时汇总!$B$2:$AH$2694,9,0)&gt;10,8,IF(VLOOKUP($C13,工时汇总!$B$2:$AH$2694,9,0)&gt;=8,4,IF(VLOOKUP($C13,工时汇总!$B$2:$AH$2694,9,0)&lt;8,0))))</f>
        <v>0</v>
      </c>
      <c r="L13" s="12">
        <f ca="1">IF(VLOOKUP($C13,工时汇总!$B$2:$AH$2694,10,0)&gt;15,12,IF(VLOOKUP($C13,工时汇总!$B$2:$AH$2694,10,0)&gt;10,8,IF(VLOOKUP($C13,工时汇总!$B$2:$AH$2694,10,0)&gt;=8,4,IF(VLOOKUP($C13,工时汇总!$B$2:$AH$2694,10,0)&lt;8,0))))</f>
        <v>0</v>
      </c>
      <c r="M13" s="12">
        <f ca="1">IF(VLOOKUP($C13,工时汇总!$B$2:$AH$2694,11,0)&gt;15,12,IF(VLOOKUP($C13,工时汇总!$B$2:$AH$2694,11,0)&gt;10,8,IF(VLOOKUP($C13,工时汇总!$B$2:$AH$2694,11,0)&gt;=8,4,IF(VLOOKUP($C13,工时汇总!$B$2:$AH$2694,11,0)&lt;8,0))))</f>
        <v>0</v>
      </c>
      <c r="N13" s="12">
        <f ca="1">IF(VLOOKUP($C13,工时汇总!$B$2:$AH$2694,12,0)&gt;15,12,IF(VLOOKUP($C13,工时汇总!$B$2:$AH$2694,12,0)&gt;10,8,IF(VLOOKUP($C13,工时汇总!$B$2:$AH$2694,12,0)&gt;=8,4,IF(VLOOKUP($C13,工时汇总!$B$2:$AH$2694,12,0)&lt;8,0))))</f>
        <v>0</v>
      </c>
      <c r="O13" s="12">
        <f ca="1">IF(VLOOKUP($C13,工时汇总!$B$2:$AH$2694,13,0)&gt;15,12,IF(VLOOKUP($C13,工时汇总!$B$2:$AH$2694,13,0)&gt;10,8,IF(VLOOKUP($C13,工时汇总!$B$2:$AH$2694,13,0)&gt;=8,4,IF(VLOOKUP($C13,工时汇总!$B$2:$AH$2694,13,0)&lt;8,0))))</f>
        <v>0</v>
      </c>
      <c r="P13" s="12">
        <f ca="1">IF(VLOOKUP($C13,工时汇总!$B$2:$AH$2694,14,0)&gt;15,12,IF(VLOOKUP($C13,工时汇总!$B$2:$AH$2694,14,0)&gt;10,8,IF(VLOOKUP($C13,工时汇总!$B$2:$AH$2694,14,0)&gt;=8,4,IF(VLOOKUP($C13,工时汇总!$B$2:$AH$2694,14,0)&lt;8,0))))</f>
        <v>0</v>
      </c>
      <c r="Q13" s="12">
        <f ca="1">IF(VLOOKUP($C13,工时汇总!$B$2:$AH$2694,15,0)&gt;15,12,IF(VLOOKUP($C13,工时汇总!$B$2:$AH$2694,15,0)&gt;10,8,IF(VLOOKUP($C13,工时汇总!$B$2:$AH$2694,15,0)&gt;=8,4,IF(VLOOKUP($C13,工时汇总!$B$2:$AH$2694,15,0)&lt;8,0))))</f>
        <v>0</v>
      </c>
      <c r="R13" s="12">
        <f ca="1">IF(VLOOKUP($C13,工时汇总!$B$2:$AH$2694,16,0)&gt;15,12,IF(VLOOKUP($C13,工时汇总!$B$2:$AH$2694,16,0)&gt;10,8,IF(VLOOKUP($C13,工时汇总!$B$2:$AH$2694,16,0)&gt;=8,4,IF(VLOOKUP($C13,工时汇总!$B$2:$AH$2694,16,0)&lt;8,0))))</f>
        <v>0</v>
      </c>
      <c r="S13" s="12">
        <f ca="1">IF(VLOOKUP($C13,工时汇总!$B$2:$AH$2694,17,0)&gt;15,12,IF(VLOOKUP($C13,工时汇总!$B$2:$AH$2694,17,0)&gt;10,8,IF(VLOOKUP($C13,工时汇总!$B$2:$AH$2694,17,0)&gt;=8,4,IF(VLOOKUP($C13,工时汇总!$B$2:$AH$2694,17,0)&lt;8,0))))</f>
        <v>0</v>
      </c>
      <c r="T13" s="12">
        <f ca="1">IF(VLOOKUP($C13,工时汇总!$B$2:$AH$2694,18,0)&gt;15,12,IF(VLOOKUP($C13,工时汇总!$B$2:$AH$2694,18,0)&gt;10,8,IF(VLOOKUP($C13,工时汇总!$B$2:$AH$2694,18,0)&gt;=8,4,IF(VLOOKUP($C13,工时汇总!$B$2:$AH$2694,18,0)&lt;8,0))))</f>
        <v>0</v>
      </c>
      <c r="U13" s="12">
        <f ca="1">IF(VLOOKUP($C13,工时汇总!$B$2:$AH$2694,19,0)&gt;15,12,IF(VLOOKUP($C13,工时汇总!$B$2:$AH$2694,19,0)&gt;10,8,IF(VLOOKUP($C13,工时汇总!$B$2:$AH$2694,19,0)&gt;=8,4,IF(VLOOKUP($C13,工时汇总!$B$2:$AH$2694,19,0)&lt;8,0))))</f>
        <v>0</v>
      </c>
      <c r="V13" s="12">
        <f ca="1">IF(VLOOKUP($C13,工时汇总!$B$2:$AH$2694,20,0)&gt;15,12,IF(VLOOKUP($C13,工时汇总!$B$2:$AH$2694,20,0)&gt;10,8,IF(VLOOKUP($C13,工时汇总!$B$2:$AH$2694,20,0)&gt;=8,4,IF(VLOOKUP($C13,工时汇总!$B$2:$AH$2694,20,0)&lt;8,0))))</f>
        <v>0</v>
      </c>
      <c r="W13" s="12">
        <f ca="1">IF(VLOOKUP($C13,工时汇总!$B$2:$AH$2694,21,0)&gt;15,12,IF(VLOOKUP($C13,工时汇总!$B$2:$AH$2694,21,0)&gt;10,8,IF(VLOOKUP($C13,工时汇总!$B$2:$AH$2694,21,0)&gt;=8,4,IF(VLOOKUP($C13,工时汇总!$B$2:$AH$2694,21,0)&lt;8,0))))</f>
        <v>0</v>
      </c>
      <c r="X13" s="12">
        <f ca="1">IF(VLOOKUP($C13,工时汇总!$B$2:$AH$2694,22,0)&gt;15,12,IF(VLOOKUP($C13,工时汇总!$B$2:$AH$2694,22,0)&gt;10,8,IF(VLOOKUP($C13,工时汇总!$B$2:$AH$2694,22,0)&gt;=8,4,IF(VLOOKUP($C13,工时汇总!$B$2:$AH$2694,22,0)&lt;8,0))))</f>
        <v>0</v>
      </c>
      <c r="Y13" s="12">
        <f ca="1">IF(VLOOKUP($C13,工时汇总!$B$2:$AH$2694,23,0)&gt;15,12,IF(VLOOKUP($C13,工时汇总!$B$2:$AH$2694,23,0)&gt;10,8,IF(VLOOKUP($C13,工时汇总!$B$2:$AH$2694,23,0)&gt;=8,4,IF(VLOOKUP($C13,工时汇总!$B$2:$AH$2694,23,0)&lt;8,0))))</f>
        <v>0</v>
      </c>
      <c r="Z13" s="12">
        <f ca="1">IF(VLOOKUP($C13,工时汇总!$B$2:$AH$2694,24,0)&gt;15,12,IF(VLOOKUP($C13,工时汇总!$B$2:$AH$2694,24,0)&gt;10,8,IF(VLOOKUP($C13,工时汇总!$B$2:$AH$2694,24,0)&gt;=8,4,IF(VLOOKUP($C13,工时汇总!$B$2:$AH$2694,24,0)&lt;8,0))))</f>
        <v>0</v>
      </c>
      <c r="AA13" s="12">
        <f ca="1">IF(VLOOKUP($C13,工时汇总!$B$2:$AH$2694,25,0)&gt;15,12,IF(VLOOKUP($C13,工时汇总!$B$2:$AH$2694,25,0)&gt;10,8,IF(VLOOKUP($C13,工时汇总!$B$2:$AH$2694,25,0)&gt;=8,4,IF(VLOOKUP($C13,工时汇总!$B$2:$AH$2694,25,0)&lt;8,0))))</f>
        <v>0</v>
      </c>
      <c r="AB13" s="12">
        <f ca="1">IF(VLOOKUP($C13,工时汇总!$B$2:$AH$2694,26,0)&gt;15,12,IF(VLOOKUP($C13,工时汇总!$B$2:$AH$2694,26,0)&gt;10,8,IF(VLOOKUP($C13,工时汇总!$B$2:$AH$2694,26,0)&gt;=8,4,IF(VLOOKUP($C13,工时汇总!$B$2:$AH$2694,26,0)&lt;8,0))))</f>
        <v>0</v>
      </c>
      <c r="AC13" s="12">
        <f ca="1">IF(VLOOKUP($C13,工时汇总!$B$2:$AH$2694,27,0)&gt;15,12,IF(VLOOKUP($C13,工时汇总!$B$2:$AH$2694,27,0)&gt;10,8,IF(VLOOKUP($C13,工时汇总!$B$2:$AH$2694,27,0)&gt;=8,4,IF(VLOOKUP($C13,工时汇总!$B$2:$AH$2694,27,0)&lt;8,0))))</f>
        <v>0</v>
      </c>
      <c r="AD13" s="12">
        <f ca="1">IF(VLOOKUP($C13,工时汇总!$B$2:$AH$2694,28,0)&gt;15,12,IF(VLOOKUP($C13,工时汇总!$B$2:$AH$2694,28,0)&gt;10,8,IF(VLOOKUP($C13,工时汇总!$B$2:$AH$2694,28,0)&gt;=8,4,IF(VLOOKUP($C13,工时汇总!$B$2:$AH$2694,28,0)&lt;8,0))))</f>
        <v>0</v>
      </c>
      <c r="AE13" s="12">
        <f ca="1">IF(VLOOKUP($C13,工时汇总!$B$2:$AH$2694,29,0)&gt;15,12,IF(VLOOKUP($C13,工时汇总!$B$2:$AH$2694,29,0)&gt;10,8,IF(VLOOKUP($C13,工时汇总!$B$2:$AH$2694,29,0)&gt;=8,4,IF(VLOOKUP($C13,工时汇总!$B$2:$AH$2694,29,0)&lt;8,0))))</f>
        <v>0</v>
      </c>
      <c r="AF13" s="12">
        <f ca="1">IF(VLOOKUP($C13,工时汇总!$B$2:$AH$2694,30,0)&gt;15,12,IF(VLOOKUP($C13,工时汇总!$B$2:$AH$2694,30,0)&gt;10,8,IF(VLOOKUP($C13,工时汇总!$B$2:$AH$2694,30,0)&gt;=8,4,IF(VLOOKUP($C13,工时汇总!$B$2:$AH$2694,30,0)&lt;8,0))))</f>
        <v>0</v>
      </c>
      <c r="AG13" s="12">
        <f ca="1">IF(VLOOKUP($C13,工时汇总!$B$2:$AH$2694,31,0)&gt;15,12,IF(VLOOKUP($C13,工时汇总!$B$2:$AH$2694,31,0)&gt;10,8,IF(VLOOKUP($C13,工时汇总!$B$2:$AH$2694,31,0)&gt;=8,4,IF(VLOOKUP($C13,工时汇总!$B$2:$AH$2694,31,0)&lt;8,0))))</f>
        <v>0</v>
      </c>
      <c r="AH13" s="12">
        <f ca="1">IF(VLOOKUP($C13,工时汇总!$B$2:$AH$2694,32,0)&gt;15,12,IF(VLOOKUP($C13,工时汇总!$B$2:$AH$2694,32,0)&gt;10,8,IF(VLOOKUP($C13,工时汇总!$B$2:$AH$2694,32,0)&gt;=8,4,IF(VLOOKUP($C13,工时汇总!$B$2:$AH$2694,32,0)&lt;8,0))))</f>
        <v>0</v>
      </c>
      <c r="AI13" s="12">
        <f ca="1">IF(VLOOKUP($C13,工时汇总!$B$2:$AH$2694,33,0)&gt;15,12,IF(VLOOKUP($C13,工时汇总!$B$2:$AH$2694,33,0)&gt;10,8,IF(VLOOKUP($C13,工时汇总!$B$2:$AH$2694,33,0)&gt;=8,4,IF(VLOOKUP($C13,工时汇总!$B$2:$AH$2694,33,0)&lt;8,0))))</f>
        <v>0</v>
      </c>
    </row>
    <row r="14" customHeight="1" spans="1:35">
      <c r="A14" s="42" t="s">
        <v>451</v>
      </c>
      <c r="B14" s="13" t="s">
        <v>660</v>
      </c>
      <c r="C14" s="13" t="s">
        <v>60</v>
      </c>
      <c r="D14" s="43">
        <f ca="1" t="shared" si="0"/>
        <v>0</v>
      </c>
      <c r="E14" s="12">
        <f ca="1">IF(VLOOKUP($C14,工时汇总!$B$2:$AH$2694,3,0)&gt;15,12,IF(VLOOKUP($C14,工时汇总!$B$2:$AH$2694,3,0)&gt;10,8,IF(VLOOKUP($C14,工时汇总!$B$2:$AH$2694,3,0)&gt;=8,4,IF(VLOOKUP($C14,工时汇总!$B$2:$AH$2694,3,0)&lt;8,0))))</f>
        <v>0</v>
      </c>
      <c r="F14" s="12">
        <f ca="1">IF(VLOOKUP($C14,工时汇总!$B$2:$AH$2694,4,0)&gt;15,12,IF(VLOOKUP($C14,工时汇总!$B$2:$AH$2694,4,0)&gt;10,8,IF(VLOOKUP($C14,工时汇总!$B$2:$AH$2694,4,0)&gt;=8,4,IF(VLOOKUP($C14,工时汇总!$B$2:$AH$2694,4,0)&lt;8,0))))</f>
        <v>0</v>
      </c>
      <c r="G14" s="12">
        <f ca="1">IF(VLOOKUP($C14,工时汇总!$B$2:$AH$2694,5,0)&gt;15,12,IF(VLOOKUP($C14,工时汇总!$B$2:$AH$2694,5,0)&gt;10,8,IF(VLOOKUP($C14,工时汇总!$B$2:$AH$2694,5,0)&gt;=8,4,IF(VLOOKUP($C14,工时汇总!$B$2:$AH$2694,5,0)&lt;8,0))))</f>
        <v>0</v>
      </c>
      <c r="H14" s="12">
        <f ca="1">IF(VLOOKUP($C14,工时汇总!$B$2:$AH$2694,6,0)&gt;15,12,IF(VLOOKUP($C14,工时汇总!$B$2:$AH$2694,6,0)&gt;10,8,IF(VLOOKUP($C14,工时汇总!$B$2:$AH$2694,6,0)&gt;=8,4,IF(VLOOKUP($C14,工时汇总!$B$2:$AH$2694,6,0)&lt;8,0))))</f>
        <v>0</v>
      </c>
      <c r="I14" s="12">
        <f ca="1">IF(VLOOKUP($C14,工时汇总!$B$2:$AH$2694,7,0)&gt;15,12,IF(VLOOKUP($C14,工时汇总!$B$2:$AH$2694,7,0)&gt;10,8,IF(VLOOKUP($C14,工时汇总!$B$2:$AH$2694,7,0)&gt;=8,4,IF(VLOOKUP($C14,工时汇总!$B$2:$AH$2694,7,0)&lt;8,0))))</f>
        <v>0</v>
      </c>
      <c r="J14" s="12">
        <f ca="1">IF(VLOOKUP($C14,工时汇总!$B$2:$AH$2694,8,0)&gt;15,12,IF(VLOOKUP($C14,工时汇总!$B$2:$AH$2694,8,0)&gt;10,8,IF(VLOOKUP($C14,工时汇总!$B$2:$AH$2694,8,0)&gt;=8,4,IF(VLOOKUP($C14,工时汇总!$B$2:$AH$2694,8,0)&lt;8,0))))</f>
        <v>0</v>
      </c>
      <c r="K14" s="12">
        <f ca="1">IF(VLOOKUP($C14,工时汇总!$B$2:$AH$2694,9,0)&gt;15,12,IF(VLOOKUP($C14,工时汇总!$B$2:$AH$2694,9,0)&gt;10,8,IF(VLOOKUP($C14,工时汇总!$B$2:$AH$2694,9,0)&gt;=8,4,IF(VLOOKUP($C14,工时汇总!$B$2:$AH$2694,9,0)&lt;8,0))))</f>
        <v>0</v>
      </c>
      <c r="L14" s="12">
        <f ca="1">IF(VLOOKUP($C14,工时汇总!$B$2:$AH$2694,10,0)&gt;15,12,IF(VLOOKUP($C14,工时汇总!$B$2:$AH$2694,10,0)&gt;10,8,IF(VLOOKUP($C14,工时汇总!$B$2:$AH$2694,10,0)&gt;=8,4,IF(VLOOKUP($C14,工时汇总!$B$2:$AH$2694,10,0)&lt;8,0))))</f>
        <v>0</v>
      </c>
      <c r="M14" s="12">
        <f ca="1">IF(VLOOKUP($C14,工时汇总!$B$2:$AH$2694,11,0)&gt;15,12,IF(VLOOKUP($C14,工时汇总!$B$2:$AH$2694,11,0)&gt;10,8,IF(VLOOKUP($C14,工时汇总!$B$2:$AH$2694,11,0)&gt;=8,4,IF(VLOOKUP($C14,工时汇总!$B$2:$AH$2694,11,0)&lt;8,0))))</f>
        <v>0</v>
      </c>
      <c r="N14" s="12">
        <f ca="1">IF(VLOOKUP($C14,工时汇总!$B$2:$AH$2694,12,0)&gt;15,12,IF(VLOOKUP($C14,工时汇总!$B$2:$AH$2694,12,0)&gt;10,8,IF(VLOOKUP($C14,工时汇总!$B$2:$AH$2694,12,0)&gt;=8,4,IF(VLOOKUP($C14,工时汇总!$B$2:$AH$2694,12,0)&lt;8,0))))</f>
        <v>0</v>
      </c>
      <c r="O14" s="12">
        <f ca="1">IF(VLOOKUP($C14,工时汇总!$B$2:$AH$2694,13,0)&gt;15,12,IF(VLOOKUP($C14,工时汇总!$B$2:$AH$2694,13,0)&gt;10,8,IF(VLOOKUP($C14,工时汇总!$B$2:$AH$2694,13,0)&gt;=8,4,IF(VLOOKUP($C14,工时汇总!$B$2:$AH$2694,13,0)&lt;8,0))))</f>
        <v>0</v>
      </c>
      <c r="P14" s="12">
        <f ca="1">IF(VLOOKUP($C14,工时汇总!$B$2:$AH$2694,14,0)&gt;15,12,IF(VLOOKUP($C14,工时汇总!$B$2:$AH$2694,14,0)&gt;10,8,IF(VLOOKUP($C14,工时汇总!$B$2:$AH$2694,14,0)&gt;=8,4,IF(VLOOKUP($C14,工时汇总!$B$2:$AH$2694,14,0)&lt;8,0))))</f>
        <v>0</v>
      </c>
      <c r="Q14" s="12">
        <f ca="1">IF(VLOOKUP($C14,工时汇总!$B$2:$AH$2694,15,0)&gt;15,12,IF(VLOOKUP($C14,工时汇总!$B$2:$AH$2694,15,0)&gt;10,8,IF(VLOOKUP($C14,工时汇总!$B$2:$AH$2694,15,0)&gt;=8,4,IF(VLOOKUP($C14,工时汇总!$B$2:$AH$2694,15,0)&lt;8,0))))</f>
        <v>0</v>
      </c>
      <c r="R14" s="12">
        <f ca="1">IF(VLOOKUP($C14,工时汇总!$B$2:$AH$2694,16,0)&gt;15,12,IF(VLOOKUP($C14,工时汇总!$B$2:$AH$2694,16,0)&gt;10,8,IF(VLOOKUP($C14,工时汇总!$B$2:$AH$2694,16,0)&gt;=8,4,IF(VLOOKUP($C14,工时汇总!$B$2:$AH$2694,16,0)&lt;8,0))))</f>
        <v>0</v>
      </c>
      <c r="S14" s="12">
        <f ca="1">IF(VLOOKUP($C14,工时汇总!$B$2:$AH$2694,17,0)&gt;15,12,IF(VLOOKUP($C14,工时汇总!$B$2:$AH$2694,17,0)&gt;10,8,IF(VLOOKUP($C14,工时汇总!$B$2:$AH$2694,17,0)&gt;=8,4,IF(VLOOKUP($C14,工时汇总!$B$2:$AH$2694,17,0)&lt;8,0))))</f>
        <v>0</v>
      </c>
      <c r="T14" s="12">
        <f ca="1">IF(VLOOKUP($C14,工时汇总!$B$2:$AH$2694,18,0)&gt;15,12,IF(VLOOKUP($C14,工时汇总!$B$2:$AH$2694,18,0)&gt;10,8,IF(VLOOKUP($C14,工时汇总!$B$2:$AH$2694,18,0)&gt;=8,4,IF(VLOOKUP($C14,工时汇总!$B$2:$AH$2694,18,0)&lt;8,0))))</f>
        <v>0</v>
      </c>
      <c r="U14" s="12">
        <f ca="1">IF(VLOOKUP($C14,工时汇总!$B$2:$AH$2694,19,0)&gt;15,12,IF(VLOOKUP($C14,工时汇总!$B$2:$AH$2694,19,0)&gt;10,8,IF(VLOOKUP($C14,工时汇总!$B$2:$AH$2694,19,0)&gt;=8,4,IF(VLOOKUP($C14,工时汇总!$B$2:$AH$2694,19,0)&lt;8,0))))</f>
        <v>0</v>
      </c>
      <c r="V14" s="12">
        <f ca="1">IF(VLOOKUP($C14,工时汇总!$B$2:$AH$2694,20,0)&gt;15,12,IF(VLOOKUP($C14,工时汇总!$B$2:$AH$2694,20,0)&gt;10,8,IF(VLOOKUP($C14,工时汇总!$B$2:$AH$2694,20,0)&gt;=8,4,IF(VLOOKUP($C14,工时汇总!$B$2:$AH$2694,20,0)&lt;8,0))))</f>
        <v>0</v>
      </c>
      <c r="W14" s="12">
        <f ca="1">IF(VLOOKUP($C14,工时汇总!$B$2:$AH$2694,21,0)&gt;15,12,IF(VLOOKUP($C14,工时汇总!$B$2:$AH$2694,21,0)&gt;10,8,IF(VLOOKUP($C14,工时汇总!$B$2:$AH$2694,21,0)&gt;=8,4,IF(VLOOKUP($C14,工时汇总!$B$2:$AH$2694,21,0)&lt;8,0))))</f>
        <v>0</v>
      </c>
      <c r="X14" s="12">
        <f ca="1">IF(VLOOKUP($C14,工时汇总!$B$2:$AH$2694,22,0)&gt;15,12,IF(VLOOKUP($C14,工时汇总!$B$2:$AH$2694,22,0)&gt;10,8,IF(VLOOKUP($C14,工时汇总!$B$2:$AH$2694,22,0)&gt;=8,4,IF(VLOOKUP($C14,工时汇总!$B$2:$AH$2694,22,0)&lt;8,0))))</f>
        <v>0</v>
      </c>
      <c r="Y14" s="12">
        <f ca="1">IF(VLOOKUP($C14,工时汇总!$B$2:$AH$2694,23,0)&gt;15,12,IF(VLOOKUP($C14,工时汇总!$B$2:$AH$2694,23,0)&gt;10,8,IF(VLOOKUP($C14,工时汇总!$B$2:$AH$2694,23,0)&gt;=8,4,IF(VLOOKUP($C14,工时汇总!$B$2:$AH$2694,23,0)&lt;8,0))))</f>
        <v>0</v>
      </c>
      <c r="Z14" s="12">
        <f ca="1">IF(VLOOKUP($C14,工时汇总!$B$2:$AH$2694,24,0)&gt;15,12,IF(VLOOKUP($C14,工时汇总!$B$2:$AH$2694,24,0)&gt;10,8,IF(VLOOKUP($C14,工时汇总!$B$2:$AH$2694,24,0)&gt;=8,4,IF(VLOOKUP($C14,工时汇总!$B$2:$AH$2694,24,0)&lt;8,0))))</f>
        <v>0</v>
      </c>
      <c r="AA14" s="12">
        <f ca="1">IF(VLOOKUP($C14,工时汇总!$B$2:$AH$2694,25,0)&gt;15,12,IF(VLOOKUP($C14,工时汇总!$B$2:$AH$2694,25,0)&gt;10,8,IF(VLOOKUP($C14,工时汇总!$B$2:$AH$2694,25,0)&gt;=8,4,IF(VLOOKUP($C14,工时汇总!$B$2:$AH$2694,25,0)&lt;8,0))))</f>
        <v>0</v>
      </c>
      <c r="AB14" s="12">
        <f ca="1">IF(VLOOKUP($C14,工时汇总!$B$2:$AH$2694,26,0)&gt;15,12,IF(VLOOKUP($C14,工时汇总!$B$2:$AH$2694,26,0)&gt;10,8,IF(VLOOKUP($C14,工时汇总!$B$2:$AH$2694,26,0)&gt;=8,4,IF(VLOOKUP($C14,工时汇总!$B$2:$AH$2694,26,0)&lt;8,0))))</f>
        <v>0</v>
      </c>
      <c r="AC14" s="12">
        <f ca="1">IF(VLOOKUP($C14,工时汇总!$B$2:$AH$2694,27,0)&gt;15,12,IF(VLOOKUP($C14,工时汇总!$B$2:$AH$2694,27,0)&gt;10,8,IF(VLOOKUP($C14,工时汇总!$B$2:$AH$2694,27,0)&gt;=8,4,IF(VLOOKUP($C14,工时汇总!$B$2:$AH$2694,27,0)&lt;8,0))))</f>
        <v>0</v>
      </c>
      <c r="AD14" s="12">
        <f ca="1">IF(VLOOKUP($C14,工时汇总!$B$2:$AH$2694,28,0)&gt;15,12,IF(VLOOKUP($C14,工时汇总!$B$2:$AH$2694,28,0)&gt;10,8,IF(VLOOKUP($C14,工时汇总!$B$2:$AH$2694,28,0)&gt;=8,4,IF(VLOOKUP($C14,工时汇总!$B$2:$AH$2694,28,0)&lt;8,0))))</f>
        <v>0</v>
      </c>
      <c r="AE14" s="12">
        <f ca="1">IF(VLOOKUP($C14,工时汇总!$B$2:$AH$2694,29,0)&gt;15,12,IF(VLOOKUP($C14,工时汇总!$B$2:$AH$2694,29,0)&gt;10,8,IF(VLOOKUP($C14,工时汇总!$B$2:$AH$2694,29,0)&gt;=8,4,IF(VLOOKUP($C14,工时汇总!$B$2:$AH$2694,29,0)&lt;8,0))))</f>
        <v>0</v>
      </c>
      <c r="AF14" s="12">
        <f ca="1">IF(VLOOKUP($C14,工时汇总!$B$2:$AH$2694,30,0)&gt;15,12,IF(VLOOKUP($C14,工时汇总!$B$2:$AH$2694,30,0)&gt;10,8,IF(VLOOKUP($C14,工时汇总!$B$2:$AH$2694,30,0)&gt;=8,4,IF(VLOOKUP($C14,工时汇总!$B$2:$AH$2694,30,0)&lt;8,0))))</f>
        <v>0</v>
      </c>
      <c r="AG14" s="12">
        <f ca="1">IF(VLOOKUP($C14,工时汇总!$B$2:$AH$2694,31,0)&gt;15,12,IF(VLOOKUP($C14,工时汇总!$B$2:$AH$2694,31,0)&gt;10,8,IF(VLOOKUP($C14,工时汇总!$B$2:$AH$2694,31,0)&gt;=8,4,IF(VLOOKUP($C14,工时汇总!$B$2:$AH$2694,31,0)&lt;8,0))))</f>
        <v>0</v>
      </c>
      <c r="AH14" s="12">
        <f ca="1">IF(VLOOKUP($C14,工时汇总!$B$2:$AH$2694,32,0)&gt;15,12,IF(VLOOKUP($C14,工时汇总!$B$2:$AH$2694,32,0)&gt;10,8,IF(VLOOKUP($C14,工时汇总!$B$2:$AH$2694,32,0)&gt;=8,4,IF(VLOOKUP($C14,工时汇总!$B$2:$AH$2694,32,0)&lt;8,0))))</f>
        <v>0</v>
      </c>
      <c r="AI14" s="12">
        <f ca="1">IF(VLOOKUP($C14,工时汇总!$B$2:$AH$2694,33,0)&gt;15,12,IF(VLOOKUP($C14,工时汇总!$B$2:$AH$2694,33,0)&gt;10,8,IF(VLOOKUP($C14,工时汇总!$B$2:$AH$2694,33,0)&gt;=8,4,IF(VLOOKUP($C14,工时汇总!$B$2:$AH$2694,33,0)&lt;8,0))))</f>
        <v>0</v>
      </c>
    </row>
    <row r="15" customHeight="1" spans="1:35">
      <c r="A15" s="42" t="s">
        <v>451</v>
      </c>
      <c r="B15" s="13" t="s">
        <v>661</v>
      </c>
      <c r="C15" s="13" t="s">
        <v>62</v>
      </c>
      <c r="D15" s="43">
        <f ca="1" t="shared" si="0"/>
        <v>0</v>
      </c>
      <c r="E15" s="12">
        <f ca="1">IF(VLOOKUP($C15,工时汇总!$B$2:$AH$2694,3,0)&gt;15,12,IF(VLOOKUP($C15,工时汇总!$B$2:$AH$2694,3,0)&gt;10,8,IF(VLOOKUP($C15,工时汇总!$B$2:$AH$2694,3,0)&gt;=8,4,IF(VLOOKUP($C15,工时汇总!$B$2:$AH$2694,3,0)&lt;8,0))))</f>
        <v>0</v>
      </c>
      <c r="F15" s="12">
        <f ca="1">IF(VLOOKUP($C15,工时汇总!$B$2:$AH$2694,4,0)&gt;15,12,IF(VLOOKUP($C15,工时汇总!$B$2:$AH$2694,4,0)&gt;10,8,IF(VLOOKUP($C15,工时汇总!$B$2:$AH$2694,4,0)&gt;=8,4,IF(VLOOKUP($C15,工时汇总!$B$2:$AH$2694,4,0)&lt;8,0))))</f>
        <v>0</v>
      </c>
      <c r="G15" s="12">
        <f ca="1">IF(VLOOKUP($C15,工时汇总!$B$2:$AH$2694,5,0)&gt;15,12,IF(VLOOKUP($C15,工时汇总!$B$2:$AH$2694,5,0)&gt;10,8,IF(VLOOKUP($C15,工时汇总!$B$2:$AH$2694,5,0)&gt;=8,4,IF(VLOOKUP($C15,工时汇总!$B$2:$AH$2694,5,0)&lt;8,0))))</f>
        <v>0</v>
      </c>
      <c r="H15" s="12">
        <f ca="1">IF(VLOOKUP($C15,工时汇总!$B$2:$AH$2694,6,0)&gt;15,12,IF(VLOOKUP($C15,工时汇总!$B$2:$AH$2694,6,0)&gt;10,8,IF(VLOOKUP($C15,工时汇总!$B$2:$AH$2694,6,0)&gt;=8,4,IF(VLOOKUP($C15,工时汇总!$B$2:$AH$2694,6,0)&lt;8,0))))</f>
        <v>0</v>
      </c>
      <c r="I15" s="12">
        <f ca="1">IF(VLOOKUP($C15,工时汇总!$B$2:$AH$2694,7,0)&gt;15,12,IF(VLOOKUP($C15,工时汇总!$B$2:$AH$2694,7,0)&gt;10,8,IF(VLOOKUP($C15,工时汇总!$B$2:$AH$2694,7,0)&gt;=8,4,IF(VLOOKUP($C15,工时汇总!$B$2:$AH$2694,7,0)&lt;8,0))))</f>
        <v>0</v>
      </c>
      <c r="J15" s="12">
        <f ca="1">IF(VLOOKUP($C15,工时汇总!$B$2:$AH$2694,8,0)&gt;15,12,IF(VLOOKUP($C15,工时汇总!$B$2:$AH$2694,8,0)&gt;10,8,IF(VLOOKUP($C15,工时汇总!$B$2:$AH$2694,8,0)&gt;=8,4,IF(VLOOKUP($C15,工时汇总!$B$2:$AH$2694,8,0)&lt;8,0))))</f>
        <v>0</v>
      </c>
      <c r="K15" s="12">
        <f ca="1">IF(VLOOKUP($C15,工时汇总!$B$2:$AH$2694,9,0)&gt;15,12,IF(VLOOKUP($C15,工时汇总!$B$2:$AH$2694,9,0)&gt;10,8,IF(VLOOKUP($C15,工时汇总!$B$2:$AH$2694,9,0)&gt;=8,4,IF(VLOOKUP($C15,工时汇总!$B$2:$AH$2694,9,0)&lt;8,0))))</f>
        <v>0</v>
      </c>
      <c r="L15" s="12">
        <f ca="1">IF(VLOOKUP($C15,工时汇总!$B$2:$AH$2694,10,0)&gt;15,12,IF(VLOOKUP($C15,工时汇总!$B$2:$AH$2694,10,0)&gt;10,8,IF(VLOOKUP($C15,工时汇总!$B$2:$AH$2694,10,0)&gt;=8,4,IF(VLOOKUP($C15,工时汇总!$B$2:$AH$2694,10,0)&lt;8,0))))</f>
        <v>0</v>
      </c>
      <c r="M15" s="12">
        <f ca="1">IF(VLOOKUP($C15,工时汇总!$B$2:$AH$2694,11,0)&gt;15,12,IF(VLOOKUP($C15,工时汇总!$B$2:$AH$2694,11,0)&gt;10,8,IF(VLOOKUP($C15,工时汇总!$B$2:$AH$2694,11,0)&gt;=8,4,IF(VLOOKUP($C15,工时汇总!$B$2:$AH$2694,11,0)&lt;8,0))))</f>
        <v>0</v>
      </c>
      <c r="N15" s="12">
        <f ca="1">IF(VLOOKUP($C15,工时汇总!$B$2:$AH$2694,12,0)&gt;15,12,IF(VLOOKUP($C15,工时汇总!$B$2:$AH$2694,12,0)&gt;10,8,IF(VLOOKUP($C15,工时汇总!$B$2:$AH$2694,12,0)&gt;=8,4,IF(VLOOKUP($C15,工时汇总!$B$2:$AH$2694,12,0)&lt;8,0))))</f>
        <v>0</v>
      </c>
      <c r="O15" s="12">
        <f ca="1">IF(VLOOKUP($C15,工时汇总!$B$2:$AH$2694,13,0)&gt;15,12,IF(VLOOKUP($C15,工时汇总!$B$2:$AH$2694,13,0)&gt;10,8,IF(VLOOKUP($C15,工时汇总!$B$2:$AH$2694,13,0)&gt;=8,4,IF(VLOOKUP($C15,工时汇总!$B$2:$AH$2694,13,0)&lt;8,0))))</f>
        <v>0</v>
      </c>
      <c r="P15" s="12">
        <f ca="1">IF(VLOOKUP($C15,工时汇总!$B$2:$AH$2694,14,0)&gt;15,12,IF(VLOOKUP($C15,工时汇总!$B$2:$AH$2694,14,0)&gt;10,8,IF(VLOOKUP($C15,工时汇总!$B$2:$AH$2694,14,0)&gt;=8,4,IF(VLOOKUP($C15,工时汇总!$B$2:$AH$2694,14,0)&lt;8,0))))</f>
        <v>0</v>
      </c>
      <c r="Q15" s="12">
        <f ca="1">IF(VLOOKUP($C15,工时汇总!$B$2:$AH$2694,15,0)&gt;15,12,IF(VLOOKUP($C15,工时汇总!$B$2:$AH$2694,15,0)&gt;10,8,IF(VLOOKUP($C15,工时汇总!$B$2:$AH$2694,15,0)&gt;=8,4,IF(VLOOKUP($C15,工时汇总!$B$2:$AH$2694,15,0)&lt;8,0))))</f>
        <v>0</v>
      </c>
      <c r="R15" s="12">
        <f ca="1">IF(VLOOKUP($C15,工时汇总!$B$2:$AH$2694,16,0)&gt;15,12,IF(VLOOKUP($C15,工时汇总!$B$2:$AH$2694,16,0)&gt;10,8,IF(VLOOKUP($C15,工时汇总!$B$2:$AH$2694,16,0)&gt;=8,4,IF(VLOOKUP($C15,工时汇总!$B$2:$AH$2694,16,0)&lt;8,0))))</f>
        <v>0</v>
      </c>
      <c r="S15" s="12">
        <f ca="1">IF(VLOOKUP($C15,工时汇总!$B$2:$AH$2694,17,0)&gt;15,12,IF(VLOOKUP($C15,工时汇总!$B$2:$AH$2694,17,0)&gt;10,8,IF(VLOOKUP($C15,工时汇总!$B$2:$AH$2694,17,0)&gt;=8,4,IF(VLOOKUP($C15,工时汇总!$B$2:$AH$2694,17,0)&lt;8,0))))</f>
        <v>0</v>
      </c>
      <c r="T15" s="12">
        <f ca="1">IF(VLOOKUP($C15,工时汇总!$B$2:$AH$2694,18,0)&gt;15,12,IF(VLOOKUP($C15,工时汇总!$B$2:$AH$2694,18,0)&gt;10,8,IF(VLOOKUP($C15,工时汇总!$B$2:$AH$2694,18,0)&gt;=8,4,IF(VLOOKUP($C15,工时汇总!$B$2:$AH$2694,18,0)&lt;8,0))))</f>
        <v>0</v>
      </c>
      <c r="U15" s="12">
        <f ca="1">IF(VLOOKUP($C15,工时汇总!$B$2:$AH$2694,19,0)&gt;15,12,IF(VLOOKUP($C15,工时汇总!$B$2:$AH$2694,19,0)&gt;10,8,IF(VLOOKUP($C15,工时汇总!$B$2:$AH$2694,19,0)&gt;=8,4,IF(VLOOKUP($C15,工时汇总!$B$2:$AH$2694,19,0)&lt;8,0))))</f>
        <v>0</v>
      </c>
      <c r="V15" s="12">
        <f ca="1">IF(VLOOKUP($C15,工时汇总!$B$2:$AH$2694,20,0)&gt;15,12,IF(VLOOKUP($C15,工时汇总!$B$2:$AH$2694,20,0)&gt;10,8,IF(VLOOKUP($C15,工时汇总!$B$2:$AH$2694,20,0)&gt;=8,4,IF(VLOOKUP($C15,工时汇总!$B$2:$AH$2694,20,0)&lt;8,0))))</f>
        <v>0</v>
      </c>
      <c r="W15" s="12">
        <f ca="1">IF(VLOOKUP($C15,工时汇总!$B$2:$AH$2694,21,0)&gt;15,12,IF(VLOOKUP($C15,工时汇总!$B$2:$AH$2694,21,0)&gt;10,8,IF(VLOOKUP($C15,工时汇总!$B$2:$AH$2694,21,0)&gt;=8,4,IF(VLOOKUP($C15,工时汇总!$B$2:$AH$2694,21,0)&lt;8,0))))</f>
        <v>0</v>
      </c>
      <c r="X15" s="12">
        <f ca="1">IF(VLOOKUP($C15,工时汇总!$B$2:$AH$2694,22,0)&gt;15,12,IF(VLOOKUP($C15,工时汇总!$B$2:$AH$2694,22,0)&gt;10,8,IF(VLOOKUP($C15,工时汇总!$B$2:$AH$2694,22,0)&gt;=8,4,IF(VLOOKUP($C15,工时汇总!$B$2:$AH$2694,22,0)&lt;8,0))))</f>
        <v>0</v>
      </c>
      <c r="Y15" s="12">
        <f ca="1">IF(VLOOKUP($C15,工时汇总!$B$2:$AH$2694,23,0)&gt;15,12,IF(VLOOKUP($C15,工时汇总!$B$2:$AH$2694,23,0)&gt;10,8,IF(VLOOKUP($C15,工时汇总!$B$2:$AH$2694,23,0)&gt;=8,4,IF(VLOOKUP($C15,工时汇总!$B$2:$AH$2694,23,0)&lt;8,0))))</f>
        <v>0</v>
      </c>
      <c r="Z15" s="12">
        <f ca="1">IF(VLOOKUP($C15,工时汇总!$B$2:$AH$2694,24,0)&gt;15,12,IF(VLOOKUP($C15,工时汇总!$B$2:$AH$2694,24,0)&gt;10,8,IF(VLOOKUP($C15,工时汇总!$B$2:$AH$2694,24,0)&gt;=8,4,IF(VLOOKUP($C15,工时汇总!$B$2:$AH$2694,24,0)&lt;8,0))))</f>
        <v>0</v>
      </c>
      <c r="AA15" s="12">
        <f ca="1">IF(VLOOKUP($C15,工时汇总!$B$2:$AH$2694,25,0)&gt;15,12,IF(VLOOKUP($C15,工时汇总!$B$2:$AH$2694,25,0)&gt;10,8,IF(VLOOKUP($C15,工时汇总!$B$2:$AH$2694,25,0)&gt;=8,4,IF(VLOOKUP($C15,工时汇总!$B$2:$AH$2694,25,0)&lt;8,0))))</f>
        <v>0</v>
      </c>
      <c r="AB15" s="12">
        <f ca="1">IF(VLOOKUP($C15,工时汇总!$B$2:$AH$2694,26,0)&gt;15,12,IF(VLOOKUP($C15,工时汇总!$B$2:$AH$2694,26,0)&gt;10,8,IF(VLOOKUP($C15,工时汇总!$B$2:$AH$2694,26,0)&gt;=8,4,IF(VLOOKUP($C15,工时汇总!$B$2:$AH$2694,26,0)&lt;8,0))))</f>
        <v>0</v>
      </c>
      <c r="AC15" s="12">
        <f ca="1">IF(VLOOKUP($C15,工时汇总!$B$2:$AH$2694,27,0)&gt;15,12,IF(VLOOKUP($C15,工时汇总!$B$2:$AH$2694,27,0)&gt;10,8,IF(VLOOKUP($C15,工时汇总!$B$2:$AH$2694,27,0)&gt;=8,4,IF(VLOOKUP($C15,工时汇总!$B$2:$AH$2694,27,0)&lt;8,0))))</f>
        <v>0</v>
      </c>
      <c r="AD15" s="12">
        <f ca="1">IF(VLOOKUP($C15,工时汇总!$B$2:$AH$2694,28,0)&gt;15,12,IF(VLOOKUP($C15,工时汇总!$B$2:$AH$2694,28,0)&gt;10,8,IF(VLOOKUP($C15,工时汇总!$B$2:$AH$2694,28,0)&gt;=8,4,IF(VLOOKUP($C15,工时汇总!$B$2:$AH$2694,28,0)&lt;8,0))))</f>
        <v>0</v>
      </c>
      <c r="AE15" s="12">
        <f ca="1">IF(VLOOKUP($C15,工时汇总!$B$2:$AH$2694,29,0)&gt;15,12,IF(VLOOKUP($C15,工时汇总!$B$2:$AH$2694,29,0)&gt;10,8,IF(VLOOKUP($C15,工时汇总!$B$2:$AH$2694,29,0)&gt;=8,4,IF(VLOOKUP($C15,工时汇总!$B$2:$AH$2694,29,0)&lt;8,0))))</f>
        <v>0</v>
      </c>
      <c r="AF15" s="12">
        <f ca="1">IF(VLOOKUP($C15,工时汇总!$B$2:$AH$2694,30,0)&gt;15,12,IF(VLOOKUP($C15,工时汇总!$B$2:$AH$2694,30,0)&gt;10,8,IF(VLOOKUP($C15,工时汇总!$B$2:$AH$2694,30,0)&gt;=8,4,IF(VLOOKUP($C15,工时汇总!$B$2:$AH$2694,30,0)&lt;8,0))))</f>
        <v>0</v>
      </c>
      <c r="AG15" s="12">
        <f ca="1">IF(VLOOKUP($C15,工时汇总!$B$2:$AH$2694,31,0)&gt;15,12,IF(VLOOKUP($C15,工时汇总!$B$2:$AH$2694,31,0)&gt;10,8,IF(VLOOKUP($C15,工时汇总!$B$2:$AH$2694,31,0)&gt;=8,4,IF(VLOOKUP($C15,工时汇总!$B$2:$AH$2694,31,0)&lt;8,0))))</f>
        <v>0</v>
      </c>
      <c r="AH15" s="12">
        <f ca="1">IF(VLOOKUP($C15,工时汇总!$B$2:$AH$2694,32,0)&gt;15,12,IF(VLOOKUP($C15,工时汇总!$B$2:$AH$2694,32,0)&gt;10,8,IF(VLOOKUP($C15,工时汇总!$B$2:$AH$2694,32,0)&gt;=8,4,IF(VLOOKUP($C15,工时汇总!$B$2:$AH$2694,32,0)&lt;8,0))))</f>
        <v>0</v>
      </c>
      <c r="AI15" s="12">
        <f ca="1">IF(VLOOKUP($C15,工时汇总!$B$2:$AH$2694,33,0)&gt;15,12,IF(VLOOKUP($C15,工时汇总!$B$2:$AH$2694,33,0)&gt;10,8,IF(VLOOKUP($C15,工时汇总!$B$2:$AH$2694,33,0)&gt;=8,4,IF(VLOOKUP($C15,工时汇总!$B$2:$AH$2694,33,0)&lt;8,0))))</f>
        <v>0</v>
      </c>
    </row>
    <row r="16" customHeight="1" spans="1:35">
      <c r="A16" s="42" t="s">
        <v>662</v>
      </c>
      <c r="B16" s="18" t="s">
        <v>663</v>
      </c>
      <c r="C16" s="17" t="s">
        <v>101</v>
      </c>
      <c r="D16" s="43">
        <f ca="1" t="shared" ref="D16:D18" si="2">SUM(E16:AI16)</f>
        <v>204</v>
      </c>
      <c r="E16" s="12">
        <f ca="1">IF(VLOOKUP($C16,工时汇总!$B$2:$AH$2694,3,0)&gt;15,12,IF(VLOOKUP($C16,工时汇总!$B$2:$AH$2694,3,0)&gt;10,8,IF(VLOOKUP($C16,工时汇总!$B$2:$AH$2694,3,0)&gt;=8,4,IF(VLOOKUP($C16,工时汇总!$B$2:$AH$2694,3,0)&lt;8,0))))</f>
        <v>8</v>
      </c>
      <c r="F16" s="12">
        <f ca="1">IF(VLOOKUP($C16,工时汇总!$B$2:$AH$2694,4,0)&gt;15,12,IF(VLOOKUP($C16,工时汇总!$B$2:$AH$2694,4,0)&gt;10,8,IF(VLOOKUP($C16,工时汇总!$B$2:$AH$2694,4,0)&gt;=8,4,IF(VLOOKUP($C16,工时汇总!$B$2:$AH$2694,4,0)&lt;8,0))))</f>
        <v>8</v>
      </c>
      <c r="G16" s="12">
        <f ca="1">IF(VLOOKUP($C16,工时汇总!$B$2:$AH$2694,5,0)&gt;15,12,IF(VLOOKUP($C16,工时汇总!$B$2:$AH$2694,5,0)&gt;10,8,IF(VLOOKUP($C16,工时汇总!$B$2:$AH$2694,5,0)&gt;=8,4,IF(VLOOKUP($C16,工时汇总!$B$2:$AH$2694,5,0)&lt;8,0))))</f>
        <v>8</v>
      </c>
      <c r="H16" s="12">
        <f ca="1">IF(VLOOKUP($C16,工时汇总!$B$2:$AH$2694,6,0)&gt;15,12,IF(VLOOKUP($C16,工时汇总!$B$2:$AH$2694,6,0)&gt;10,8,IF(VLOOKUP($C16,工时汇总!$B$2:$AH$2694,6,0)&gt;=8,4,IF(VLOOKUP($C16,工时汇总!$B$2:$AH$2694,6,0)&lt;8,0))))</f>
        <v>8</v>
      </c>
      <c r="I16" s="12">
        <f ca="1">IF(VLOOKUP($C16,工时汇总!$B$2:$AH$2694,7,0)&gt;15,12,IF(VLOOKUP($C16,工时汇总!$B$2:$AH$2694,7,0)&gt;10,8,IF(VLOOKUP($C16,工时汇总!$B$2:$AH$2694,7,0)&gt;=8,4,IF(VLOOKUP($C16,工时汇总!$B$2:$AH$2694,7,0)&lt;8,0))))</f>
        <v>8</v>
      </c>
      <c r="J16" s="12">
        <f ca="1">IF(VLOOKUP($C16,工时汇总!$B$2:$AH$2694,8,0)&gt;15,12,IF(VLOOKUP($C16,工时汇总!$B$2:$AH$2694,8,0)&gt;10,8,IF(VLOOKUP($C16,工时汇总!$B$2:$AH$2694,8,0)&gt;=8,4,IF(VLOOKUP($C16,工时汇总!$B$2:$AH$2694,8,0)&lt;8,0))))</f>
        <v>8</v>
      </c>
      <c r="K16" s="12">
        <f ca="1">IF(VLOOKUP($C16,工时汇总!$B$2:$AH$2694,9,0)&gt;15,12,IF(VLOOKUP($C16,工时汇总!$B$2:$AH$2694,9,0)&gt;10,8,IF(VLOOKUP($C16,工时汇总!$B$2:$AH$2694,9,0)&gt;=8,4,IF(VLOOKUP($C16,工时汇总!$B$2:$AH$2694,9,0)&lt;8,0))))</f>
        <v>8</v>
      </c>
      <c r="L16" s="12">
        <f ca="1">IF(VLOOKUP($C16,工时汇总!$B$2:$AH$2694,10,0)&gt;15,12,IF(VLOOKUP($C16,工时汇总!$B$2:$AH$2694,10,0)&gt;10,8,IF(VLOOKUP($C16,工时汇总!$B$2:$AH$2694,10,0)&gt;=8,4,IF(VLOOKUP($C16,工时汇总!$B$2:$AH$2694,10,0)&lt;8,0))))</f>
        <v>8</v>
      </c>
      <c r="M16" s="12">
        <f ca="1">IF(VLOOKUP($C16,工时汇总!$B$2:$AH$2694,11,0)&gt;15,12,IF(VLOOKUP($C16,工时汇总!$B$2:$AH$2694,11,0)&gt;10,8,IF(VLOOKUP($C16,工时汇总!$B$2:$AH$2694,11,0)&gt;=8,4,IF(VLOOKUP($C16,工时汇总!$B$2:$AH$2694,11,0)&lt;8,0))))</f>
        <v>8</v>
      </c>
      <c r="N16" s="12">
        <f ca="1">IF(VLOOKUP($C16,工时汇总!$B$2:$AH$2694,12,0)&gt;15,12,IF(VLOOKUP($C16,工时汇总!$B$2:$AH$2694,12,0)&gt;10,8,IF(VLOOKUP($C16,工时汇总!$B$2:$AH$2694,12,0)&gt;=8,4,IF(VLOOKUP($C16,工时汇总!$B$2:$AH$2694,12,0)&lt;8,0))))</f>
        <v>8</v>
      </c>
      <c r="O16" s="12">
        <f ca="1">IF(VLOOKUP($C16,工时汇总!$B$2:$AH$2694,13,0)&gt;15,12,IF(VLOOKUP($C16,工时汇总!$B$2:$AH$2694,13,0)&gt;10,8,IF(VLOOKUP($C16,工时汇总!$B$2:$AH$2694,13,0)&gt;=8,4,IF(VLOOKUP($C16,工时汇总!$B$2:$AH$2694,13,0)&lt;8,0))))</f>
        <v>8</v>
      </c>
      <c r="P16" s="12">
        <f ca="1">IF(VLOOKUP($C16,工时汇总!$B$2:$AH$2694,14,0)&gt;15,12,IF(VLOOKUP($C16,工时汇总!$B$2:$AH$2694,14,0)&gt;10,8,IF(VLOOKUP($C16,工时汇总!$B$2:$AH$2694,14,0)&gt;=8,4,IF(VLOOKUP($C16,工时汇总!$B$2:$AH$2694,14,0)&lt;8,0))))</f>
        <v>4</v>
      </c>
      <c r="Q16" s="12">
        <f ca="1">IF(VLOOKUP($C16,工时汇总!$B$2:$AH$2694,15,0)&gt;15,12,IF(VLOOKUP($C16,工时汇总!$B$2:$AH$2694,15,0)&gt;10,8,IF(VLOOKUP($C16,工时汇总!$B$2:$AH$2694,15,0)&gt;=8,4,IF(VLOOKUP($C16,工时汇总!$B$2:$AH$2694,15,0)&lt;8,0))))</f>
        <v>8</v>
      </c>
      <c r="R16" s="12">
        <f ca="1">IF(VLOOKUP($C16,工时汇总!$B$2:$AH$2694,16,0)&gt;15,12,IF(VLOOKUP($C16,工时汇总!$B$2:$AH$2694,16,0)&gt;10,8,IF(VLOOKUP($C16,工时汇总!$B$2:$AH$2694,16,0)&gt;=8,4,IF(VLOOKUP($C16,工时汇总!$B$2:$AH$2694,16,0)&lt;8,0))))</f>
        <v>0</v>
      </c>
      <c r="S16" s="12">
        <f ca="1">IF(VLOOKUP($C16,工时汇总!$B$2:$AH$2694,17,0)&gt;15,12,IF(VLOOKUP($C16,工时汇总!$B$2:$AH$2694,17,0)&gt;10,8,IF(VLOOKUP($C16,工时汇总!$B$2:$AH$2694,17,0)&gt;=8,4,IF(VLOOKUP($C16,工时汇总!$B$2:$AH$2694,17,0)&lt;8,0))))</f>
        <v>0</v>
      </c>
      <c r="T16" s="12">
        <f ca="1">IF(VLOOKUP($C16,工时汇总!$B$2:$AH$2694,18,0)&gt;15,12,IF(VLOOKUP($C16,工时汇总!$B$2:$AH$2694,18,0)&gt;10,8,IF(VLOOKUP($C16,工时汇总!$B$2:$AH$2694,18,0)&gt;=8,4,IF(VLOOKUP($C16,工时汇总!$B$2:$AH$2694,18,0)&lt;8,0))))</f>
        <v>0</v>
      </c>
      <c r="U16" s="12">
        <f ca="1">IF(VLOOKUP($C16,工时汇总!$B$2:$AH$2694,19,0)&gt;15,12,IF(VLOOKUP($C16,工时汇总!$B$2:$AH$2694,19,0)&gt;10,8,IF(VLOOKUP($C16,工时汇总!$B$2:$AH$2694,19,0)&gt;=8,4,IF(VLOOKUP($C16,工时汇总!$B$2:$AH$2694,19,0)&lt;8,0))))</f>
        <v>0</v>
      </c>
      <c r="V16" s="12">
        <f ca="1">IF(VLOOKUP($C16,工时汇总!$B$2:$AH$2694,20,0)&gt;15,12,IF(VLOOKUP($C16,工时汇总!$B$2:$AH$2694,20,0)&gt;10,8,IF(VLOOKUP($C16,工时汇总!$B$2:$AH$2694,20,0)&gt;=8,4,IF(VLOOKUP($C16,工时汇总!$B$2:$AH$2694,20,0)&lt;8,0))))</f>
        <v>8</v>
      </c>
      <c r="W16" s="12">
        <f ca="1">IF(VLOOKUP($C16,工时汇总!$B$2:$AH$2694,21,0)&gt;15,12,IF(VLOOKUP($C16,工时汇总!$B$2:$AH$2694,21,0)&gt;10,8,IF(VLOOKUP($C16,工时汇总!$B$2:$AH$2694,21,0)&gt;=8,4,IF(VLOOKUP($C16,工时汇总!$B$2:$AH$2694,21,0)&lt;8,0))))</f>
        <v>8</v>
      </c>
      <c r="X16" s="12">
        <f ca="1">IF(VLOOKUP($C16,工时汇总!$B$2:$AH$2694,22,0)&gt;15,12,IF(VLOOKUP($C16,工时汇总!$B$2:$AH$2694,22,0)&gt;10,8,IF(VLOOKUP($C16,工时汇总!$B$2:$AH$2694,22,0)&gt;=8,4,IF(VLOOKUP($C16,工时汇总!$B$2:$AH$2694,22,0)&lt;8,0))))</f>
        <v>8</v>
      </c>
      <c r="Y16" s="12">
        <f ca="1">IF(VLOOKUP($C16,工时汇总!$B$2:$AH$2694,23,0)&gt;15,12,IF(VLOOKUP($C16,工时汇总!$B$2:$AH$2694,23,0)&gt;10,8,IF(VLOOKUP($C16,工时汇总!$B$2:$AH$2694,23,0)&gt;=8,4,IF(VLOOKUP($C16,工时汇总!$B$2:$AH$2694,23,0)&lt;8,0))))</f>
        <v>8</v>
      </c>
      <c r="Z16" s="12">
        <f ca="1">IF(VLOOKUP($C16,工时汇总!$B$2:$AH$2694,24,0)&gt;15,12,IF(VLOOKUP($C16,工时汇总!$B$2:$AH$2694,24,0)&gt;10,8,IF(VLOOKUP($C16,工时汇总!$B$2:$AH$2694,24,0)&gt;=8,4,IF(VLOOKUP($C16,工时汇总!$B$2:$AH$2694,24,0)&lt;8,0))))</f>
        <v>8</v>
      </c>
      <c r="AA16" s="12">
        <f ca="1">IF(VLOOKUP($C16,工时汇总!$B$2:$AH$2694,25,0)&gt;15,12,IF(VLOOKUP($C16,工时汇总!$B$2:$AH$2694,25,0)&gt;10,8,IF(VLOOKUP($C16,工时汇总!$B$2:$AH$2694,25,0)&gt;=8,4,IF(VLOOKUP($C16,工时汇总!$B$2:$AH$2694,25,0)&lt;8,0))))</f>
        <v>8</v>
      </c>
      <c r="AB16" s="12">
        <f ca="1">IF(VLOOKUP($C16,工时汇总!$B$2:$AH$2694,26,0)&gt;15,12,IF(VLOOKUP($C16,工时汇总!$B$2:$AH$2694,26,0)&gt;10,8,IF(VLOOKUP($C16,工时汇总!$B$2:$AH$2694,26,0)&gt;=8,4,IF(VLOOKUP($C16,工时汇总!$B$2:$AH$2694,26,0)&lt;8,0))))</f>
        <v>8</v>
      </c>
      <c r="AC16" s="12">
        <f ca="1">IF(VLOOKUP($C16,工时汇总!$B$2:$AH$2694,27,0)&gt;15,12,IF(VLOOKUP($C16,工时汇总!$B$2:$AH$2694,27,0)&gt;10,8,IF(VLOOKUP($C16,工时汇总!$B$2:$AH$2694,27,0)&gt;=8,4,IF(VLOOKUP($C16,工时汇总!$B$2:$AH$2694,27,0)&lt;8,0))))</f>
        <v>8</v>
      </c>
      <c r="AD16" s="12">
        <f ca="1">IF(VLOOKUP($C16,工时汇总!$B$2:$AH$2694,28,0)&gt;15,12,IF(VLOOKUP($C16,工时汇总!$B$2:$AH$2694,28,0)&gt;10,8,IF(VLOOKUP($C16,工时汇总!$B$2:$AH$2694,28,0)&gt;=8,4,IF(VLOOKUP($C16,工时汇总!$B$2:$AH$2694,28,0)&lt;8,0))))</f>
        <v>8</v>
      </c>
      <c r="AE16" s="12">
        <f ca="1">IF(VLOOKUP($C16,工时汇总!$B$2:$AH$2694,29,0)&gt;15,12,IF(VLOOKUP($C16,工时汇总!$B$2:$AH$2694,29,0)&gt;10,8,IF(VLOOKUP($C16,工时汇总!$B$2:$AH$2694,29,0)&gt;=8,4,IF(VLOOKUP($C16,工时汇总!$B$2:$AH$2694,29,0)&lt;8,0))))</f>
        <v>8</v>
      </c>
      <c r="AF16" s="12">
        <f ca="1">IF(VLOOKUP($C16,工时汇总!$B$2:$AH$2694,30,0)&gt;15,12,IF(VLOOKUP($C16,工时汇总!$B$2:$AH$2694,30,0)&gt;10,8,IF(VLOOKUP($C16,工时汇总!$B$2:$AH$2694,30,0)&gt;=8,4,IF(VLOOKUP($C16,工时汇总!$B$2:$AH$2694,30,0)&lt;8,0))))</f>
        <v>8</v>
      </c>
      <c r="AG16" s="12">
        <f ca="1">IF(VLOOKUP($C16,工时汇总!$B$2:$AH$2694,31,0)&gt;15,12,IF(VLOOKUP($C16,工时汇总!$B$2:$AH$2694,31,0)&gt;10,8,IF(VLOOKUP($C16,工时汇总!$B$2:$AH$2694,31,0)&gt;=8,4,IF(VLOOKUP($C16,工时汇总!$B$2:$AH$2694,31,0)&lt;8,0))))</f>
        <v>8</v>
      </c>
      <c r="AH16" s="12">
        <f ca="1">IF(VLOOKUP($C16,工时汇总!$B$2:$AH$2694,32,0)&gt;15,12,IF(VLOOKUP($C16,工时汇总!$B$2:$AH$2694,32,0)&gt;10,8,IF(VLOOKUP($C16,工时汇总!$B$2:$AH$2694,32,0)&gt;=8,4,IF(VLOOKUP($C16,工时汇总!$B$2:$AH$2694,32,0)&lt;8,0))))</f>
        <v>8</v>
      </c>
      <c r="AI16" s="12">
        <f ca="1">IF(VLOOKUP($C16,工时汇总!$B$2:$AH$2694,33,0)&gt;15,12,IF(VLOOKUP($C16,工时汇总!$B$2:$AH$2694,33,0)&gt;10,8,IF(VLOOKUP($C16,工时汇总!$B$2:$AH$2694,33,0)&gt;=8,4,IF(VLOOKUP($C16,工时汇总!$B$2:$AH$2694,33,0)&lt;8,0))))</f>
        <v>0</v>
      </c>
    </row>
    <row r="17" customHeight="1" spans="1:35">
      <c r="A17" s="42" t="s">
        <v>662</v>
      </c>
      <c r="B17" s="18" t="s">
        <v>664</v>
      </c>
      <c r="C17" s="17" t="s">
        <v>103</v>
      </c>
      <c r="D17" s="43">
        <f ca="1" t="shared" si="2"/>
        <v>208</v>
      </c>
      <c r="E17" s="12">
        <f ca="1">IF(VLOOKUP($C17,工时汇总!$B$2:$AH$2694,3,0)&gt;15,12,IF(VLOOKUP($C17,工时汇总!$B$2:$AH$2694,3,0)&gt;10,8,IF(VLOOKUP($C17,工时汇总!$B$2:$AH$2694,3,0)&gt;=8,4,IF(VLOOKUP($C17,工时汇总!$B$2:$AH$2694,3,0)&lt;8,0))))</f>
        <v>8</v>
      </c>
      <c r="F17" s="12">
        <f ca="1">IF(VLOOKUP($C17,工时汇总!$B$2:$AH$2694,4,0)&gt;15,12,IF(VLOOKUP($C17,工时汇总!$B$2:$AH$2694,4,0)&gt;10,8,IF(VLOOKUP($C17,工时汇总!$B$2:$AH$2694,4,0)&gt;=8,4,IF(VLOOKUP($C17,工时汇总!$B$2:$AH$2694,4,0)&lt;8,0))))</f>
        <v>8</v>
      </c>
      <c r="G17" s="12">
        <f ca="1">IF(VLOOKUP($C17,工时汇总!$B$2:$AH$2694,5,0)&gt;15,12,IF(VLOOKUP($C17,工时汇总!$B$2:$AH$2694,5,0)&gt;10,8,IF(VLOOKUP($C17,工时汇总!$B$2:$AH$2694,5,0)&gt;=8,4,IF(VLOOKUP($C17,工时汇总!$B$2:$AH$2694,5,0)&lt;8,0))))</f>
        <v>8</v>
      </c>
      <c r="H17" s="12">
        <f ca="1">IF(VLOOKUP($C17,工时汇总!$B$2:$AH$2694,6,0)&gt;15,12,IF(VLOOKUP($C17,工时汇总!$B$2:$AH$2694,6,0)&gt;10,8,IF(VLOOKUP($C17,工时汇总!$B$2:$AH$2694,6,0)&gt;=8,4,IF(VLOOKUP($C17,工时汇总!$B$2:$AH$2694,6,0)&lt;8,0))))</f>
        <v>8</v>
      </c>
      <c r="I17" s="12">
        <f ca="1">IF(VLOOKUP($C17,工时汇总!$B$2:$AH$2694,7,0)&gt;15,12,IF(VLOOKUP($C17,工时汇总!$B$2:$AH$2694,7,0)&gt;10,8,IF(VLOOKUP($C17,工时汇总!$B$2:$AH$2694,7,0)&gt;=8,4,IF(VLOOKUP($C17,工时汇总!$B$2:$AH$2694,7,0)&lt;8,0))))</f>
        <v>4</v>
      </c>
      <c r="J17" s="12">
        <f ca="1">IF(VLOOKUP($C17,工时汇总!$B$2:$AH$2694,8,0)&gt;15,12,IF(VLOOKUP($C17,工时汇总!$B$2:$AH$2694,8,0)&gt;10,8,IF(VLOOKUP($C17,工时汇总!$B$2:$AH$2694,8,0)&gt;=8,4,IF(VLOOKUP($C17,工时汇总!$B$2:$AH$2694,8,0)&lt;8,0))))</f>
        <v>4</v>
      </c>
      <c r="K17" s="12">
        <f ca="1">IF(VLOOKUP($C17,工时汇总!$B$2:$AH$2694,9,0)&gt;15,12,IF(VLOOKUP($C17,工时汇总!$B$2:$AH$2694,9,0)&gt;10,8,IF(VLOOKUP($C17,工时汇总!$B$2:$AH$2694,9,0)&gt;=8,4,IF(VLOOKUP($C17,工时汇总!$B$2:$AH$2694,9,0)&lt;8,0))))</f>
        <v>8</v>
      </c>
      <c r="L17" s="12">
        <f ca="1">IF(VLOOKUP($C17,工时汇总!$B$2:$AH$2694,10,0)&gt;15,12,IF(VLOOKUP($C17,工时汇总!$B$2:$AH$2694,10,0)&gt;10,8,IF(VLOOKUP($C17,工时汇总!$B$2:$AH$2694,10,0)&gt;=8,4,IF(VLOOKUP($C17,工时汇总!$B$2:$AH$2694,10,0)&lt;8,0))))</f>
        <v>0</v>
      </c>
      <c r="M17" s="12">
        <f ca="1">IF(VLOOKUP($C17,工时汇总!$B$2:$AH$2694,11,0)&gt;15,12,IF(VLOOKUP($C17,工时汇总!$B$2:$AH$2694,11,0)&gt;10,8,IF(VLOOKUP($C17,工时汇总!$B$2:$AH$2694,11,0)&gt;=8,4,IF(VLOOKUP($C17,工时汇总!$B$2:$AH$2694,11,0)&lt;8,0))))</f>
        <v>8</v>
      </c>
      <c r="N17" s="12">
        <f ca="1">IF(VLOOKUP($C17,工时汇总!$B$2:$AH$2694,12,0)&gt;15,12,IF(VLOOKUP($C17,工时汇总!$B$2:$AH$2694,12,0)&gt;10,8,IF(VLOOKUP($C17,工时汇总!$B$2:$AH$2694,12,0)&gt;=8,4,IF(VLOOKUP($C17,工时汇总!$B$2:$AH$2694,12,0)&lt;8,0))))</f>
        <v>8</v>
      </c>
      <c r="O17" s="12">
        <f ca="1">IF(VLOOKUP($C17,工时汇总!$B$2:$AH$2694,13,0)&gt;15,12,IF(VLOOKUP($C17,工时汇总!$B$2:$AH$2694,13,0)&gt;10,8,IF(VLOOKUP($C17,工时汇总!$B$2:$AH$2694,13,0)&gt;=8,4,IF(VLOOKUP($C17,工时汇总!$B$2:$AH$2694,13,0)&lt;8,0))))</f>
        <v>8</v>
      </c>
      <c r="P17" s="12">
        <f ca="1">IF(VLOOKUP($C17,工时汇总!$B$2:$AH$2694,14,0)&gt;15,12,IF(VLOOKUP($C17,工时汇总!$B$2:$AH$2694,14,0)&gt;10,8,IF(VLOOKUP($C17,工时汇总!$B$2:$AH$2694,14,0)&gt;=8,4,IF(VLOOKUP($C17,工时汇总!$B$2:$AH$2694,14,0)&lt;8,0))))</f>
        <v>4</v>
      </c>
      <c r="Q17" s="12">
        <f ca="1">IF(VLOOKUP($C17,工时汇总!$B$2:$AH$2694,15,0)&gt;15,12,IF(VLOOKUP($C17,工时汇总!$B$2:$AH$2694,15,0)&gt;10,8,IF(VLOOKUP($C17,工时汇总!$B$2:$AH$2694,15,0)&gt;=8,4,IF(VLOOKUP($C17,工时汇总!$B$2:$AH$2694,15,0)&lt;8,0))))</f>
        <v>8</v>
      </c>
      <c r="R17" s="12">
        <f ca="1">IF(VLOOKUP($C17,工时汇总!$B$2:$AH$2694,16,0)&gt;15,12,IF(VLOOKUP($C17,工时汇总!$B$2:$AH$2694,16,0)&gt;10,8,IF(VLOOKUP($C17,工时汇总!$B$2:$AH$2694,16,0)&gt;=8,4,IF(VLOOKUP($C17,工时汇总!$B$2:$AH$2694,16,0)&lt;8,0))))</f>
        <v>8</v>
      </c>
      <c r="S17" s="12">
        <f ca="1">IF(VLOOKUP($C17,工时汇总!$B$2:$AH$2694,17,0)&gt;15,12,IF(VLOOKUP($C17,工时汇总!$B$2:$AH$2694,17,0)&gt;10,8,IF(VLOOKUP($C17,工时汇总!$B$2:$AH$2694,17,0)&gt;=8,4,IF(VLOOKUP($C17,工时汇总!$B$2:$AH$2694,17,0)&lt;8,0))))</f>
        <v>8</v>
      </c>
      <c r="T17" s="12">
        <f ca="1">IF(VLOOKUP($C17,工时汇总!$B$2:$AH$2694,18,0)&gt;15,12,IF(VLOOKUP($C17,工时汇总!$B$2:$AH$2694,18,0)&gt;10,8,IF(VLOOKUP($C17,工时汇总!$B$2:$AH$2694,18,0)&gt;=8,4,IF(VLOOKUP($C17,工时汇总!$B$2:$AH$2694,18,0)&lt;8,0))))</f>
        <v>8</v>
      </c>
      <c r="U17" s="12">
        <f ca="1">IF(VLOOKUP($C17,工时汇总!$B$2:$AH$2694,19,0)&gt;15,12,IF(VLOOKUP($C17,工时汇总!$B$2:$AH$2694,19,0)&gt;10,8,IF(VLOOKUP($C17,工时汇总!$B$2:$AH$2694,19,0)&gt;=8,4,IF(VLOOKUP($C17,工时汇总!$B$2:$AH$2694,19,0)&lt;8,0))))</f>
        <v>8</v>
      </c>
      <c r="V17" s="12">
        <f ca="1">IF(VLOOKUP($C17,工时汇总!$B$2:$AH$2694,20,0)&gt;15,12,IF(VLOOKUP($C17,工时汇总!$B$2:$AH$2694,20,0)&gt;10,8,IF(VLOOKUP($C17,工时汇总!$B$2:$AH$2694,20,0)&gt;=8,4,IF(VLOOKUP($C17,工时汇总!$B$2:$AH$2694,20,0)&lt;8,0))))</f>
        <v>8</v>
      </c>
      <c r="W17" s="12">
        <f ca="1">IF(VLOOKUP($C17,工时汇总!$B$2:$AH$2694,21,0)&gt;15,12,IF(VLOOKUP($C17,工时汇总!$B$2:$AH$2694,21,0)&gt;10,8,IF(VLOOKUP($C17,工时汇总!$B$2:$AH$2694,21,0)&gt;=8,4,IF(VLOOKUP($C17,工时汇总!$B$2:$AH$2694,21,0)&lt;8,0))))</f>
        <v>4</v>
      </c>
      <c r="X17" s="12">
        <f ca="1">IF(VLOOKUP($C17,工时汇总!$B$2:$AH$2694,22,0)&gt;15,12,IF(VLOOKUP($C17,工时汇总!$B$2:$AH$2694,22,0)&gt;10,8,IF(VLOOKUP($C17,工时汇总!$B$2:$AH$2694,22,0)&gt;=8,4,IF(VLOOKUP($C17,工时汇总!$B$2:$AH$2694,22,0)&lt;8,0))))</f>
        <v>8</v>
      </c>
      <c r="Y17" s="12">
        <f ca="1">IF(VLOOKUP($C17,工时汇总!$B$2:$AH$2694,23,0)&gt;15,12,IF(VLOOKUP($C17,工时汇总!$B$2:$AH$2694,23,0)&gt;10,8,IF(VLOOKUP($C17,工时汇总!$B$2:$AH$2694,23,0)&gt;=8,4,IF(VLOOKUP($C17,工时汇总!$B$2:$AH$2694,23,0)&lt;8,0))))</f>
        <v>8</v>
      </c>
      <c r="Z17" s="12">
        <f ca="1">IF(VLOOKUP($C17,工时汇总!$B$2:$AH$2694,24,0)&gt;15,12,IF(VLOOKUP($C17,工时汇总!$B$2:$AH$2694,24,0)&gt;10,8,IF(VLOOKUP($C17,工时汇总!$B$2:$AH$2694,24,0)&gt;=8,4,IF(VLOOKUP($C17,工时汇总!$B$2:$AH$2694,24,0)&lt;8,0))))</f>
        <v>8</v>
      </c>
      <c r="AA17" s="12">
        <f ca="1">IF(VLOOKUP($C17,工时汇总!$B$2:$AH$2694,25,0)&gt;15,12,IF(VLOOKUP($C17,工时汇总!$B$2:$AH$2694,25,0)&gt;10,8,IF(VLOOKUP($C17,工时汇总!$B$2:$AH$2694,25,0)&gt;=8,4,IF(VLOOKUP($C17,工时汇总!$B$2:$AH$2694,25,0)&lt;8,0))))</f>
        <v>8</v>
      </c>
      <c r="AB17" s="12">
        <f ca="1">IF(VLOOKUP($C17,工时汇总!$B$2:$AH$2694,26,0)&gt;15,12,IF(VLOOKUP($C17,工时汇总!$B$2:$AH$2694,26,0)&gt;10,8,IF(VLOOKUP($C17,工时汇总!$B$2:$AH$2694,26,0)&gt;=8,4,IF(VLOOKUP($C17,工时汇总!$B$2:$AH$2694,26,0)&lt;8,0))))</f>
        <v>0</v>
      </c>
      <c r="AC17" s="12">
        <f ca="1">IF(VLOOKUP($C17,工时汇总!$B$2:$AH$2694,27,0)&gt;15,12,IF(VLOOKUP($C17,工时汇总!$B$2:$AH$2694,27,0)&gt;10,8,IF(VLOOKUP($C17,工时汇总!$B$2:$AH$2694,27,0)&gt;=8,4,IF(VLOOKUP($C17,工时汇总!$B$2:$AH$2694,27,0)&lt;8,0))))</f>
        <v>8</v>
      </c>
      <c r="AD17" s="12">
        <f ca="1">IF(VLOOKUP($C17,工时汇总!$B$2:$AH$2694,28,0)&gt;15,12,IF(VLOOKUP($C17,工时汇总!$B$2:$AH$2694,28,0)&gt;10,8,IF(VLOOKUP($C17,工时汇总!$B$2:$AH$2694,28,0)&gt;=8,4,IF(VLOOKUP($C17,工时汇总!$B$2:$AH$2694,28,0)&lt;8,0))))</f>
        <v>8</v>
      </c>
      <c r="AE17" s="12">
        <f ca="1">IF(VLOOKUP($C17,工时汇总!$B$2:$AH$2694,29,0)&gt;15,12,IF(VLOOKUP($C17,工时汇总!$B$2:$AH$2694,29,0)&gt;10,8,IF(VLOOKUP($C17,工时汇总!$B$2:$AH$2694,29,0)&gt;=8,4,IF(VLOOKUP($C17,工时汇总!$B$2:$AH$2694,29,0)&lt;8,0))))</f>
        <v>8</v>
      </c>
      <c r="AF17" s="12">
        <f ca="1">IF(VLOOKUP($C17,工时汇总!$B$2:$AH$2694,30,0)&gt;15,12,IF(VLOOKUP($C17,工时汇总!$B$2:$AH$2694,30,0)&gt;10,8,IF(VLOOKUP($C17,工时汇总!$B$2:$AH$2694,30,0)&gt;=8,4,IF(VLOOKUP($C17,工时汇总!$B$2:$AH$2694,30,0)&lt;8,0))))</f>
        <v>8</v>
      </c>
      <c r="AG17" s="12">
        <f ca="1">IF(VLOOKUP($C17,工时汇总!$B$2:$AH$2694,31,0)&gt;15,12,IF(VLOOKUP($C17,工时汇总!$B$2:$AH$2694,31,0)&gt;10,8,IF(VLOOKUP($C17,工时汇总!$B$2:$AH$2694,31,0)&gt;=8,4,IF(VLOOKUP($C17,工时汇总!$B$2:$AH$2694,31,0)&lt;8,0))))</f>
        <v>8</v>
      </c>
      <c r="AH17" s="12">
        <f ca="1">IF(VLOOKUP($C17,工时汇总!$B$2:$AH$2694,32,0)&gt;15,12,IF(VLOOKUP($C17,工时汇总!$B$2:$AH$2694,32,0)&gt;10,8,IF(VLOOKUP($C17,工时汇总!$B$2:$AH$2694,32,0)&gt;=8,4,IF(VLOOKUP($C17,工时汇总!$B$2:$AH$2694,32,0)&lt;8,0))))</f>
        <v>8</v>
      </c>
      <c r="AI17" s="12">
        <f ca="1">IF(VLOOKUP($C17,工时汇总!$B$2:$AH$2694,33,0)&gt;15,12,IF(VLOOKUP($C17,工时汇总!$B$2:$AH$2694,33,0)&gt;10,8,IF(VLOOKUP($C17,工时汇总!$B$2:$AH$2694,33,0)&gt;=8,4,IF(VLOOKUP($C17,工时汇总!$B$2:$AH$2694,33,0)&lt;8,0))))</f>
        <v>0</v>
      </c>
    </row>
    <row r="18" customHeight="1" spans="1:35">
      <c r="A18" s="42" t="s">
        <v>662</v>
      </c>
      <c r="B18" s="18" t="s">
        <v>665</v>
      </c>
      <c r="C18" s="17" t="s">
        <v>666</v>
      </c>
      <c r="D18" s="43">
        <f ca="1" t="shared" si="2"/>
        <v>0</v>
      </c>
      <c r="E18" s="12">
        <f ca="1">IF(VLOOKUP($C18,工时汇总!$B$2:$AH$2694,3,0)&gt;15,12,IF(VLOOKUP($C18,工时汇总!$B$2:$AH$2694,3,0)&gt;10,8,IF(VLOOKUP($C18,工时汇总!$B$2:$AH$2694,3,0)&gt;=8,4,IF(VLOOKUP($C18,工时汇总!$B$2:$AH$2694,3,0)&lt;8,0))))</f>
        <v>0</v>
      </c>
      <c r="F18" s="12">
        <f ca="1">IF(VLOOKUP($C18,工时汇总!$B$2:$AH$2694,4,0)&gt;15,12,IF(VLOOKUP($C18,工时汇总!$B$2:$AH$2694,4,0)&gt;10,8,IF(VLOOKUP($C18,工时汇总!$B$2:$AH$2694,4,0)&gt;=8,4,IF(VLOOKUP($C18,工时汇总!$B$2:$AH$2694,4,0)&lt;8,0))))</f>
        <v>0</v>
      </c>
      <c r="G18" s="12">
        <f ca="1">IF(VLOOKUP($C18,工时汇总!$B$2:$AH$2694,5,0)&gt;15,12,IF(VLOOKUP($C18,工时汇总!$B$2:$AH$2694,5,0)&gt;10,8,IF(VLOOKUP($C18,工时汇总!$B$2:$AH$2694,5,0)&gt;=8,4,IF(VLOOKUP($C18,工时汇总!$B$2:$AH$2694,5,0)&lt;8,0))))</f>
        <v>0</v>
      </c>
      <c r="H18" s="12">
        <f ca="1">IF(VLOOKUP($C18,工时汇总!$B$2:$AH$2694,6,0)&gt;15,12,IF(VLOOKUP($C18,工时汇总!$B$2:$AH$2694,6,0)&gt;10,8,IF(VLOOKUP($C18,工时汇总!$B$2:$AH$2694,6,0)&gt;=8,4,IF(VLOOKUP($C18,工时汇总!$B$2:$AH$2694,6,0)&lt;8,0))))</f>
        <v>0</v>
      </c>
      <c r="I18" s="12">
        <f ca="1">IF(VLOOKUP($C18,工时汇总!$B$2:$AH$2694,7,0)&gt;15,12,IF(VLOOKUP($C18,工时汇总!$B$2:$AH$2694,7,0)&gt;10,8,IF(VLOOKUP($C18,工时汇总!$B$2:$AH$2694,7,0)&gt;=8,4,IF(VLOOKUP($C18,工时汇总!$B$2:$AH$2694,7,0)&lt;8,0))))</f>
        <v>0</v>
      </c>
      <c r="J18" s="12">
        <f ca="1">IF(VLOOKUP($C18,工时汇总!$B$2:$AH$2694,8,0)&gt;15,12,IF(VLOOKUP($C18,工时汇总!$B$2:$AH$2694,8,0)&gt;10,8,IF(VLOOKUP($C18,工时汇总!$B$2:$AH$2694,8,0)&gt;=8,4,IF(VLOOKUP($C18,工时汇总!$B$2:$AH$2694,8,0)&lt;8,0))))</f>
        <v>0</v>
      </c>
      <c r="K18" s="12">
        <f ca="1">IF(VLOOKUP($C18,工时汇总!$B$2:$AH$2694,9,0)&gt;15,12,IF(VLOOKUP($C18,工时汇总!$B$2:$AH$2694,9,0)&gt;10,8,IF(VLOOKUP($C18,工时汇总!$B$2:$AH$2694,9,0)&gt;=8,4,IF(VLOOKUP($C18,工时汇总!$B$2:$AH$2694,9,0)&lt;8,0))))</f>
        <v>0</v>
      </c>
      <c r="L18" s="12">
        <f ca="1">IF(VLOOKUP($C18,工时汇总!$B$2:$AH$2694,10,0)&gt;15,12,IF(VLOOKUP($C18,工时汇总!$B$2:$AH$2694,10,0)&gt;10,8,IF(VLOOKUP($C18,工时汇总!$B$2:$AH$2694,10,0)&gt;=8,4,IF(VLOOKUP($C18,工时汇总!$B$2:$AH$2694,10,0)&lt;8,0))))</f>
        <v>0</v>
      </c>
      <c r="M18" s="12">
        <f ca="1">IF(VLOOKUP($C18,工时汇总!$B$2:$AH$2694,11,0)&gt;15,12,IF(VLOOKUP($C18,工时汇总!$B$2:$AH$2694,11,0)&gt;10,8,IF(VLOOKUP($C18,工时汇总!$B$2:$AH$2694,11,0)&gt;=8,4,IF(VLOOKUP($C18,工时汇总!$B$2:$AH$2694,11,0)&lt;8,0))))</f>
        <v>0</v>
      </c>
      <c r="N18" s="12">
        <f ca="1">IF(VLOOKUP($C18,工时汇总!$B$2:$AH$2694,12,0)&gt;15,12,IF(VLOOKUP($C18,工时汇总!$B$2:$AH$2694,12,0)&gt;10,8,IF(VLOOKUP($C18,工时汇总!$B$2:$AH$2694,12,0)&gt;=8,4,IF(VLOOKUP($C18,工时汇总!$B$2:$AH$2694,12,0)&lt;8,0))))</f>
        <v>0</v>
      </c>
      <c r="O18" s="12">
        <f ca="1">IF(VLOOKUP($C18,工时汇总!$B$2:$AH$2694,13,0)&gt;15,12,IF(VLOOKUP($C18,工时汇总!$B$2:$AH$2694,13,0)&gt;10,8,IF(VLOOKUP($C18,工时汇总!$B$2:$AH$2694,13,0)&gt;=8,4,IF(VLOOKUP($C18,工时汇总!$B$2:$AH$2694,13,0)&lt;8,0))))</f>
        <v>0</v>
      </c>
      <c r="P18" s="12">
        <f ca="1">IF(VLOOKUP($C18,工时汇总!$B$2:$AH$2694,14,0)&gt;15,12,IF(VLOOKUP($C18,工时汇总!$B$2:$AH$2694,14,0)&gt;10,8,IF(VLOOKUP($C18,工时汇总!$B$2:$AH$2694,14,0)&gt;=8,4,IF(VLOOKUP($C18,工时汇总!$B$2:$AH$2694,14,0)&lt;8,0))))</f>
        <v>0</v>
      </c>
      <c r="Q18" s="12">
        <f ca="1">IF(VLOOKUP($C18,工时汇总!$B$2:$AH$2694,15,0)&gt;15,12,IF(VLOOKUP($C18,工时汇总!$B$2:$AH$2694,15,0)&gt;10,8,IF(VLOOKUP($C18,工时汇总!$B$2:$AH$2694,15,0)&gt;=8,4,IF(VLOOKUP($C18,工时汇总!$B$2:$AH$2694,15,0)&lt;8,0))))</f>
        <v>0</v>
      </c>
      <c r="R18" s="12">
        <f ca="1">IF(VLOOKUP($C18,工时汇总!$B$2:$AH$2694,16,0)&gt;15,12,IF(VLOOKUP($C18,工时汇总!$B$2:$AH$2694,16,0)&gt;10,8,IF(VLOOKUP($C18,工时汇总!$B$2:$AH$2694,16,0)&gt;=8,4,IF(VLOOKUP($C18,工时汇总!$B$2:$AH$2694,16,0)&lt;8,0))))</f>
        <v>0</v>
      </c>
      <c r="S18" s="12">
        <f ca="1">IF(VLOOKUP($C18,工时汇总!$B$2:$AH$2694,17,0)&gt;15,12,IF(VLOOKUP($C18,工时汇总!$B$2:$AH$2694,17,0)&gt;10,8,IF(VLOOKUP($C18,工时汇总!$B$2:$AH$2694,17,0)&gt;=8,4,IF(VLOOKUP($C18,工时汇总!$B$2:$AH$2694,17,0)&lt;8,0))))</f>
        <v>0</v>
      </c>
      <c r="T18" s="12">
        <f ca="1">IF(VLOOKUP($C18,工时汇总!$B$2:$AH$2694,18,0)&gt;15,12,IF(VLOOKUP($C18,工时汇总!$B$2:$AH$2694,18,0)&gt;10,8,IF(VLOOKUP($C18,工时汇总!$B$2:$AH$2694,18,0)&gt;=8,4,IF(VLOOKUP($C18,工时汇总!$B$2:$AH$2694,18,0)&lt;8,0))))</f>
        <v>0</v>
      </c>
      <c r="U18" s="12">
        <f ca="1">IF(VLOOKUP($C18,工时汇总!$B$2:$AH$2694,19,0)&gt;15,12,IF(VLOOKUP($C18,工时汇总!$B$2:$AH$2694,19,0)&gt;10,8,IF(VLOOKUP($C18,工时汇总!$B$2:$AH$2694,19,0)&gt;=8,4,IF(VLOOKUP($C18,工时汇总!$B$2:$AH$2694,19,0)&lt;8,0))))</f>
        <v>0</v>
      </c>
      <c r="V18" s="12">
        <f ca="1">IF(VLOOKUP($C18,工时汇总!$B$2:$AH$2694,20,0)&gt;15,12,IF(VLOOKUP($C18,工时汇总!$B$2:$AH$2694,20,0)&gt;10,8,IF(VLOOKUP($C18,工时汇总!$B$2:$AH$2694,20,0)&gt;=8,4,IF(VLOOKUP($C18,工时汇总!$B$2:$AH$2694,20,0)&lt;8,0))))</f>
        <v>0</v>
      </c>
      <c r="W18" s="12">
        <f ca="1">IF(VLOOKUP($C18,工时汇总!$B$2:$AH$2694,21,0)&gt;15,12,IF(VLOOKUP($C18,工时汇总!$B$2:$AH$2694,21,0)&gt;10,8,IF(VLOOKUP($C18,工时汇总!$B$2:$AH$2694,21,0)&gt;=8,4,IF(VLOOKUP($C18,工时汇总!$B$2:$AH$2694,21,0)&lt;8,0))))</f>
        <v>0</v>
      </c>
      <c r="X18" s="12">
        <f ca="1">IF(VLOOKUP($C18,工时汇总!$B$2:$AH$2694,22,0)&gt;15,12,IF(VLOOKUP($C18,工时汇总!$B$2:$AH$2694,22,0)&gt;10,8,IF(VLOOKUP($C18,工时汇总!$B$2:$AH$2694,22,0)&gt;=8,4,IF(VLOOKUP($C18,工时汇总!$B$2:$AH$2694,22,0)&lt;8,0))))</f>
        <v>0</v>
      </c>
      <c r="Y18" s="12">
        <f ca="1">IF(VLOOKUP($C18,工时汇总!$B$2:$AH$2694,23,0)&gt;15,12,IF(VLOOKUP($C18,工时汇总!$B$2:$AH$2694,23,0)&gt;10,8,IF(VLOOKUP($C18,工时汇总!$B$2:$AH$2694,23,0)&gt;=8,4,IF(VLOOKUP($C18,工时汇总!$B$2:$AH$2694,23,0)&lt;8,0))))</f>
        <v>0</v>
      </c>
      <c r="Z18" s="12">
        <f ca="1">IF(VLOOKUP($C18,工时汇总!$B$2:$AH$2694,24,0)&gt;15,12,IF(VLOOKUP($C18,工时汇总!$B$2:$AH$2694,24,0)&gt;10,8,IF(VLOOKUP($C18,工时汇总!$B$2:$AH$2694,24,0)&gt;=8,4,IF(VLOOKUP($C18,工时汇总!$B$2:$AH$2694,24,0)&lt;8,0))))</f>
        <v>0</v>
      </c>
      <c r="AA18" s="12">
        <f ca="1">IF(VLOOKUP($C18,工时汇总!$B$2:$AH$2694,25,0)&gt;15,12,IF(VLOOKUP($C18,工时汇总!$B$2:$AH$2694,25,0)&gt;10,8,IF(VLOOKUP($C18,工时汇总!$B$2:$AH$2694,25,0)&gt;=8,4,IF(VLOOKUP($C18,工时汇总!$B$2:$AH$2694,25,0)&lt;8,0))))</f>
        <v>0</v>
      </c>
      <c r="AB18" s="12">
        <f ca="1">IF(VLOOKUP($C18,工时汇总!$B$2:$AH$2694,26,0)&gt;15,12,IF(VLOOKUP($C18,工时汇总!$B$2:$AH$2694,26,0)&gt;10,8,IF(VLOOKUP($C18,工时汇总!$B$2:$AH$2694,26,0)&gt;=8,4,IF(VLOOKUP($C18,工时汇总!$B$2:$AH$2694,26,0)&lt;8,0))))</f>
        <v>0</v>
      </c>
      <c r="AC18" s="12">
        <f ca="1">IF(VLOOKUP($C18,工时汇总!$B$2:$AH$2694,27,0)&gt;15,12,IF(VLOOKUP($C18,工时汇总!$B$2:$AH$2694,27,0)&gt;10,8,IF(VLOOKUP($C18,工时汇总!$B$2:$AH$2694,27,0)&gt;=8,4,IF(VLOOKUP($C18,工时汇总!$B$2:$AH$2694,27,0)&lt;8,0))))</f>
        <v>0</v>
      </c>
      <c r="AD18" s="12">
        <f ca="1">IF(VLOOKUP($C18,工时汇总!$B$2:$AH$2694,28,0)&gt;15,12,IF(VLOOKUP($C18,工时汇总!$B$2:$AH$2694,28,0)&gt;10,8,IF(VLOOKUP($C18,工时汇总!$B$2:$AH$2694,28,0)&gt;=8,4,IF(VLOOKUP($C18,工时汇总!$B$2:$AH$2694,28,0)&lt;8,0))))</f>
        <v>0</v>
      </c>
      <c r="AE18" s="12">
        <f ca="1">IF(VLOOKUP($C18,工时汇总!$B$2:$AH$2694,29,0)&gt;15,12,IF(VLOOKUP($C18,工时汇总!$B$2:$AH$2694,29,0)&gt;10,8,IF(VLOOKUP($C18,工时汇总!$B$2:$AH$2694,29,0)&gt;=8,4,IF(VLOOKUP($C18,工时汇总!$B$2:$AH$2694,29,0)&lt;8,0))))</f>
        <v>0</v>
      </c>
      <c r="AF18" s="12">
        <f ca="1">IF(VLOOKUP($C18,工时汇总!$B$2:$AH$2694,30,0)&gt;15,12,IF(VLOOKUP($C18,工时汇总!$B$2:$AH$2694,30,0)&gt;10,8,IF(VLOOKUP($C18,工时汇总!$B$2:$AH$2694,30,0)&gt;=8,4,IF(VLOOKUP($C18,工时汇总!$B$2:$AH$2694,30,0)&lt;8,0))))</f>
        <v>0</v>
      </c>
      <c r="AG18" s="12">
        <f ca="1">IF(VLOOKUP($C18,工时汇总!$B$2:$AH$2694,31,0)&gt;15,12,IF(VLOOKUP($C18,工时汇总!$B$2:$AH$2694,31,0)&gt;10,8,IF(VLOOKUP($C18,工时汇总!$B$2:$AH$2694,31,0)&gt;=8,4,IF(VLOOKUP($C18,工时汇总!$B$2:$AH$2694,31,0)&lt;8,0))))</f>
        <v>0</v>
      </c>
      <c r="AH18" s="12">
        <f ca="1">IF(VLOOKUP($C18,工时汇总!$B$2:$AH$2694,32,0)&gt;15,12,IF(VLOOKUP($C18,工时汇总!$B$2:$AH$2694,32,0)&gt;10,8,IF(VLOOKUP($C18,工时汇总!$B$2:$AH$2694,32,0)&gt;=8,4,IF(VLOOKUP($C18,工时汇总!$B$2:$AH$2694,32,0)&lt;8,0))))</f>
        <v>0</v>
      </c>
      <c r="AI18" s="12">
        <f ca="1">IF(VLOOKUP($C18,工时汇总!$B$2:$AH$2694,33,0)&gt;15,12,IF(VLOOKUP($C18,工时汇总!$B$2:$AH$2694,33,0)&gt;10,8,IF(VLOOKUP($C18,工时汇总!$B$2:$AH$2694,33,0)&gt;=8,4,IF(VLOOKUP($C18,工时汇总!$B$2:$AH$2694,33,0)&lt;8,0))))</f>
        <v>0</v>
      </c>
    </row>
    <row r="19" customHeight="1" spans="1:35">
      <c r="A19" s="42" t="s">
        <v>662</v>
      </c>
      <c r="B19" s="18" t="s">
        <v>667</v>
      </c>
      <c r="C19" s="17" t="s">
        <v>107</v>
      </c>
      <c r="D19" s="43">
        <f ca="1" t="shared" ref="D19" si="3">SUM(E19:AI19)</f>
        <v>220</v>
      </c>
      <c r="E19" s="12">
        <f ca="1">IF(VLOOKUP($C19,工时汇总!$B$2:$AH$2694,3,0)&gt;15,12,IF(VLOOKUP($C19,工时汇总!$B$2:$AH$2694,3,0)&gt;10,8,IF(VLOOKUP($C19,工时汇总!$B$2:$AH$2694,3,0)&gt;=8,4,IF(VLOOKUP($C19,工时汇总!$B$2:$AH$2694,3,0)&lt;8,0))))</f>
        <v>8</v>
      </c>
      <c r="F19" s="12">
        <f ca="1">IF(VLOOKUP($C19,工时汇总!$B$2:$AH$2694,4,0)&gt;15,12,IF(VLOOKUP($C19,工时汇总!$B$2:$AH$2694,4,0)&gt;10,8,IF(VLOOKUP($C19,工时汇总!$B$2:$AH$2694,4,0)&gt;=8,4,IF(VLOOKUP($C19,工时汇总!$B$2:$AH$2694,4,0)&lt;8,0))))</f>
        <v>8</v>
      </c>
      <c r="G19" s="12">
        <f ca="1">IF(VLOOKUP($C19,工时汇总!$B$2:$AH$2694,5,0)&gt;15,12,IF(VLOOKUP($C19,工时汇总!$B$2:$AH$2694,5,0)&gt;10,8,IF(VLOOKUP($C19,工时汇总!$B$2:$AH$2694,5,0)&gt;=8,4,IF(VLOOKUP($C19,工时汇总!$B$2:$AH$2694,5,0)&lt;8,0))))</f>
        <v>8</v>
      </c>
      <c r="H19" s="12">
        <f ca="1">IF(VLOOKUP($C19,工时汇总!$B$2:$AH$2694,6,0)&gt;15,12,IF(VLOOKUP($C19,工时汇总!$B$2:$AH$2694,6,0)&gt;10,8,IF(VLOOKUP($C19,工时汇总!$B$2:$AH$2694,6,0)&gt;=8,4,IF(VLOOKUP($C19,工时汇总!$B$2:$AH$2694,6,0)&lt;8,0))))</f>
        <v>0</v>
      </c>
      <c r="I19" s="12">
        <f ca="1">IF(VLOOKUP($C19,工时汇总!$B$2:$AH$2694,7,0)&gt;15,12,IF(VLOOKUP($C19,工时汇总!$B$2:$AH$2694,7,0)&gt;10,8,IF(VLOOKUP($C19,工时汇总!$B$2:$AH$2694,7,0)&gt;=8,4,IF(VLOOKUP($C19,工时汇总!$B$2:$AH$2694,7,0)&lt;8,0))))</f>
        <v>8</v>
      </c>
      <c r="J19" s="12">
        <f ca="1">IF(VLOOKUP($C19,工时汇总!$B$2:$AH$2694,8,0)&gt;15,12,IF(VLOOKUP($C19,工时汇总!$B$2:$AH$2694,8,0)&gt;10,8,IF(VLOOKUP($C19,工时汇总!$B$2:$AH$2694,8,0)&gt;=8,4,IF(VLOOKUP($C19,工时汇总!$B$2:$AH$2694,8,0)&lt;8,0))))</f>
        <v>8</v>
      </c>
      <c r="K19" s="12">
        <f ca="1">IF(VLOOKUP($C19,工时汇总!$B$2:$AH$2694,9,0)&gt;15,12,IF(VLOOKUP($C19,工时汇总!$B$2:$AH$2694,9,0)&gt;10,8,IF(VLOOKUP($C19,工时汇总!$B$2:$AH$2694,9,0)&gt;=8,4,IF(VLOOKUP($C19,工时汇总!$B$2:$AH$2694,9,0)&lt;8,0))))</f>
        <v>8</v>
      </c>
      <c r="L19" s="12">
        <f ca="1">IF(VLOOKUP($C19,工时汇总!$B$2:$AH$2694,10,0)&gt;15,12,IF(VLOOKUP($C19,工时汇总!$B$2:$AH$2694,10,0)&gt;10,8,IF(VLOOKUP($C19,工时汇总!$B$2:$AH$2694,10,0)&gt;=8,4,IF(VLOOKUP($C19,工时汇总!$B$2:$AH$2694,10,0)&lt;8,0))))</f>
        <v>8</v>
      </c>
      <c r="M19" s="12">
        <f ca="1">IF(VLOOKUP($C19,工时汇总!$B$2:$AH$2694,11,0)&gt;15,12,IF(VLOOKUP($C19,工时汇总!$B$2:$AH$2694,11,0)&gt;10,8,IF(VLOOKUP($C19,工时汇总!$B$2:$AH$2694,11,0)&gt;=8,4,IF(VLOOKUP($C19,工时汇总!$B$2:$AH$2694,11,0)&lt;8,0))))</f>
        <v>8</v>
      </c>
      <c r="N19" s="12">
        <f ca="1">IF(VLOOKUP($C19,工时汇总!$B$2:$AH$2694,12,0)&gt;15,12,IF(VLOOKUP($C19,工时汇总!$B$2:$AH$2694,12,0)&gt;10,8,IF(VLOOKUP($C19,工时汇总!$B$2:$AH$2694,12,0)&gt;=8,4,IF(VLOOKUP($C19,工时汇总!$B$2:$AH$2694,12,0)&lt;8,0))))</f>
        <v>8</v>
      </c>
      <c r="O19" s="12">
        <f ca="1">IF(VLOOKUP($C19,工时汇总!$B$2:$AH$2694,13,0)&gt;15,12,IF(VLOOKUP($C19,工时汇总!$B$2:$AH$2694,13,0)&gt;10,8,IF(VLOOKUP($C19,工时汇总!$B$2:$AH$2694,13,0)&gt;=8,4,IF(VLOOKUP($C19,工时汇总!$B$2:$AH$2694,13,0)&lt;8,0))))</f>
        <v>8</v>
      </c>
      <c r="P19" s="12">
        <f ca="1">IF(VLOOKUP($C19,工时汇总!$B$2:$AH$2694,14,0)&gt;15,12,IF(VLOOKUP($C19,工时汇总!$B$2:$AH$2694,14,0)&gt;10,8,IF(VLOOKUP($C19,工时汇总!$B$2:$AH$2694,14,0)&gt;=8,4,IF(VLOOKUP($C19,工时汇总!$B$2:$AH$2694,14,0)&lt;8,0))))</f>
        <v>4</v>
      </c>
      <c r="Q19" s="12">
        <f ca="1">IF(VLOOKUP($C19,工时汇总!$B$2:$AH$2694,15,0)&gt;15,12,IF(VLOOKUP($C19,工时汇总!$B$2:$AH$2694,15,0)&gt;10,8,IF(VLOOKUP($C19,工时汇总!$B$2:$AH$2694,15,0)&gt;=8,4,IF(VLOOKUP($C19,工时汇总!$B$2:$AH$2694,15,0)&lt;8,0))))</f>
        <v>8</v>
      </c>
      <c r="R19" s="12">
        <f ca="1">IF(VLOOKUP($C19,工时汇总!$B$2:$AH$2694,16,0)&gt;15,12,IF(VLOOKUP($C19,工时汇总!$B$2:$AH$2694,16,0)&gt;10,8,IF(VLOOKUP($C19,工时汇总!$B$2:$AH$2694,16,0)&gt;=8,4,IF(VLOOKUP($C19,工时汇总!$B$2:$AH$2694,16,0)&lt;8,0))))</f>
        <v>8</v>
      </c>
      <c r="S19" s="12">
        <f ca="1">IF(VLOOKUP($C19,工时汇总!$B$2:$AH$2694,17,0)&gt;15,12,IF(VLOOKUP($C19,工时汇总!$B$2:$AH$2694,17,0)&gt;10,8,IF(VLOOKUP($C19,工时汇总!$B$2:$AH$2694,17,0)&gt;=8,4,IF(VLOOKUP($C19,工时汇总!$B$2:$AH$2694,17,0)&lt;8,0))))</f>
        <v>8</v>
      </c>
      <c r="T19" s="12">
        <f ca="1">IF(VLOOKUP($C19,工时汇总!$B$2:$AH$2694,18,0)&gt;15,12,IF(VLOOKUP($C19,工时汇总!$B$2:$AH$2694,18,0)&gt;10,8,IF(VLOOKUP($C19,工时汇总!$B$2:$AH$2694,18,0)&gt;=8,4,IF(VLOOKUP($C19,工时汇总!$B$2:$AH$2694,18,0)&lt;8,0))))</f>
        <v>8</v>
      </c>
      <c r="U19" s="12">
        <f ca="1">IF(VLOOKUP($C19,工时汇总!$B$2:$AH$2694,19,0)&gt;15,12,IF(VLOOKUP($C19,工时汇总!$B$2:$AH$2694,19,0)&gt;10,8,IF(VLOOKUP($C19,工时汇总!$B$2:$AH$2694,19,0)&gt;=8,4,IF(VLOOKUP($C19,工时汇总!$B$2:$AH$2694,19,0)&lt;8,0))))</f>
        <v>8</v>
      </c>
      <c r="V19" s="12">
        <f ca="1">IF(VLOOKUP($C19,工时汇总!$B$2:$AH$2694,20,0)&gt;15,12,IF(VLOOKUP($C19,工时汇总!$B$2:$AH$2694,20,0)&gt;10,8,IF(VLOOKUP($C19,工时汇总!$B$2:$AH$2694,20,0)&gt;=8,4,IF(VLOOKUP($C19,工时汇总!$B$2:$AH$2694,20,0)&lt;8,0))))</f>
        <v>8</v>
      </c>
      <c r="W19" s="12">
        <f ca="1">IF(VLOOKUP($C19,工时汇总!$B$2:$AH$2694,21,0)&gt;15,12,IF(VLOOKUP($C19,工时汇总!$B$2:$AH$2694,21,0)&gt;10,8,IF(VLOOKUP($C19,工时汇总!$B$2:$AH$2694,21,0)&gt;=8,4,IF(VLOOKUP($C19,工时汇总!$B$2:$AH$2694,21,0)&lt;8,0))))</f>
        <v>0</v>
      </c>
      <c r="X19" s="12">
        <f ca="1">IF(VLOOKUP($C19,工时汇总!$B$2:$AH$2694,22,0)&gt;15,12,IF(VLOOKUP($C19,工时汇总!$B$2:$AH$2694,22,0)&gt;10,8,IF(VLOOKUP($C19,工时汇总!$B$2:$AH$2694,22,0)&gt;=8,4,IF(VLOOKUP($C19,工时汇总!$B$2:$AH$2694,22,0)&lt;8,0))))</f>
        <v>8</v>
      </c>
      <c r="Y19" s="12">
        <f ca="1">IF(VLOOKUP($C19,工时汇总!$B$2:$AH$2694,23,0)&gt;15,12,IF(VLOOKUP($C19,工时汇总!$B$2:$AH$2694,23,0)&gt;10,8,IF(VLOOKUP($C19,工时汇总!$B$2:$AH$2694,23,0)&gt;=8,4,IF(VLOOKUP($C19,工时汇总!$B$2:$AH$2694,23,0)&lt;8,0))))</f>
        <v>8</v>
      </c>
      <c r="Z19" s="12">
        <f ca="1">IF(VLOOKUP($C19,工时汇总!$B$2:$AH$2694,24,0)&gt;15,12,IF(VLOOKUP($C19,工时汇总!$B$2:$AH$2694,24,0)&gt;10,8,IF(VLOOKUP($C19,工时汇总!$B$2:$AH$2694,24,0)&gt;=8,4,IF(VLOOKUP($C19,工时汇总!$B$2:$AH$2694,24,0)&lt;8,0))))</f>
        <v>8</v>
      </c>
      <c r="AA19" s="12">
        <f ca="1">IF(VLOOKUP($C19,工时汇总!$B$2:$AH$2694,25,0)&gt;15,12,IF(VLOOKUP($C19,工时汇总!$B$2:$AH$2694,25,0)&gt;10,8,IF(VLOOKUP($C19,工时汇总!$B$2:$AH$2694,25,0)&gt;=8,4,IF(VLOOKUP($C19,工时汇总!$B$2:$AH$2694,25,0)&lt;8,0))))</f>
        <v>8</v>
      </c>
      <c r="AB19" s="12">
        <f ca="1">IF(VLOOKUP($C19,工时汇总!$B$2:$AH$2694,26,0)&gt;15,12,IF(VLOOKUP($C19,工时汇总!$B$2:$AH$2694,26,0)&gt;10,8,IF(VLOOKUP($C19,工时汇总!$B$2:$AH$2694,26,0)&gt;=8,4,IF(VLOOKUP($C19,工时汇总!$B$2:$AH$2694,26,0)&lt;8,0))))</f>
        <v>8</v>
      </c>
      <c r="AC19" s="12">
        <f ca="1">IF(VLOOKUP($C19,工时汇总!$B$2:$AH$2694,27,0)&gt;15,12,IF(VLOOKUP($C19,工时汇总!$B$2:$AH$2694,27,0)&gt;10,8,IF(VLOOKUP($C19,工时汇总!$B$2:$AH$2694,27,0)&gt;=8,4,IF(VLOOKUP($C19,工时汇总!$B$2:$AH$2694,27,0)&lt;8,0))))</f>
        <v>8</v>
      </c>
      <c r="AD19" s="12">
        <f ca="1">IF(VLOOKUP($C19,工时汇总!$B$2:$AH$2694,28,0)&gt;15,12,IF(VLOOKUP($C19,工时汇总!$B$2:$AH$2694,28,0)&gt;10,8,IF(VLOOKUP($C19,工时汇总!$B$2:$AH$2694,28,0)&gt;=8,4,IF(VLOOKUP($C19,工时汇总!$B$2:$AH$2694,28,0)&lt;8,0))))</f>
        <v>8</v>
      </c>
      <c r="AE19" s="12">
        <f ca="1">IF(VLOOKUP($C19,工时汇总!$B$2:$AH$2694,29,0)&gt;15,12,IF(VLOOKUP($C19,工时汇总!$B$2:$AH$2694,29,0)&gt;10,8,IF(VLOOKUP($C19,工时汇总!$B$2:$AH$2694,29,0)&gt;=8,4,IF(VLOOKUP($C19,工时汇总!$B$2:$AH$2694,29,0)&lt;8,0))))</f>
        <v>8</v>
      </c>
      <c r="AF19" s="12">
        <f ca="1">IF(VLOOKUP($C19,工时汇总!$B$2:$AH$2694,30,0)&gt;15,12,IF(VLOOKUP($C19,工时汇总!$B$2:$AH$2694,30,0)&gt;10,8,IF(VLOOKUP($C19,工时汇总!$B$2:$AH$2694,30,0)&gt;=8,4,IF(VLOOKUP($C19,工时汇总!$B$2:$AH$2694,30,0)&lt;8,0))))</f>
        <v>8</v>
      </c>
      <c r="AG19" s="12">
        <f ca="1">IF(VLOOKUP($C19,工时汇总!$B$2:$AH$2694,31,0)&gt;15,12,IF(VLOOKUP($C19,工时汇总!$B$2:$AH$2694,31,0)&gt;10,8,IF(VLOOKUP($C19,工时汇总!$B$2:$AH$2694,31,0)&gt;=8,4,IF(VLOOKUP($C19,工时汇总!$B$2:$AH$2694,31,0)&lt;8,0))))</f>
        <v>8</v>
      </c>
      <c r="AH19" s="12">
        <f ca="1">IF(VLOOKUP($C19,工时汇总!$B$2:$AH$2694,32,0)&gt;15,12,IF(VLOOKUP($C19,工时汇总!$B$2:$AH$2694,32,0)&gt;10,8,IF(VLOOKUP($C19,工时汇总!$B$2:$AH$2694,32,0)&gt;=8,4,IF(VLOOKUP($C19,工时汇总!$B$2:$AH$2694,32,0)&lt;8,0))))</f>
        <v>8</v>
      </c>
      <c r="AI19" s="12">
        <f ca="1">IF(VLOOKUP($C19,工时汇总!$B$2:$AH$2694,33,0)&gt;15,12,IF(VLOOKUP($C19,工时汇总!$B$2:$AH$2694,33,0)&gt;10,8,IF(VLOOKUP($C19,工时汇总!$B$2:$AH$2694,33,0)&gt;=8,4,IF(VLOOKUP($C19,工时汇总!$B$2:$AH$2694,33,0)&lt;8,0))))</f>
        <v>0</v>
      </c>
    </row>
    <row r="20" customHeight="1" spans="1:35">
      <c r="A20" s="42" t="s">
        <v>662</v>
      </c>
      <c r="B20" s="18" t="s">
        <v>668</v>
      </c>
      <c r="C20" s="17" t="s">
        <v>109</v>
      </c>
      <c r="D20" s="43">
        <f ca="1" t="shared" ref="D20:D22" si="4">SUM(E20:AI20)</f>
        <v>228</v>
      </c>
      <c r="E20" s="12">
        <f ca="1">IF(VLOOKUP($C20,工时汇总!$B$2:$AH$2694,3,0)&gt;15,12,IF(VLOOKUP($C20,工时汇总!$B$2:$AH$2694,3,0)&gt;10,8,IF(VLOOKUP($C20,工时汇总!$B$2:$AH$2694,3,0)&gt;=8,4,IF(VLOOKUP($C20,工时汇总!$B$2:$AH$2694,3,0)&lt;8,0))))</f>
        <v>8</v>
      </c>
      <c r="F20" s="12">
        <f ca="1">IF(VLOOKUP($C20,工时汇总!$B$2:$AH$2694,4,0)&gt;15,12,IF(VLOOKUP($C20,工时汇总!$B$2:$AH$2694,4,0)&gt;10,8,IF(VLOOKUP($C20,工时汇总!$B$2:$AH$2694,4,0)&gt;=8,4,IF(VLOOKUP($C20,工时汇总!$B$2:$AH$2694,4,0)&lt;8,0))))</f>
        <v>8</v>
      </c>
      <c r="G20" s="12">
        <f ca="1">IF(VLOOKUP($C20,工时汇总!$B$2:$AH$2694,5,0)&gt;15,12,IF(VLOOKUP($C20,工时汇总!$B$2:$AH$2694,5,0)&gt;10,8,IF(VLOOKUP($C20,工时汇总!$B$2:$AH$2694,5,0)&gt;=8,4,IF(VLOOKUP($C20,工时汇总!$B$2:$AH$2694,5,0)&lt;8,0))))</f>
        <v>8</v>
      </c>
      <c r="H20" s="12">
        <f ca="1">IF(VLOOKUP($C20,工时汇总!$B$2:$AH$2694,6,0)&gt;15,12,IF(VLOOKUP($C20,工时汇总!$B$2:$AH$2694,6,0)&gt;10,8,IF(VLOOKUP($C20,工时汇总!$B$2:$AH$2694,6,0)&gt;=8,4,IF(VLOOKUP($C20,工时汇总!$B$2:$AH$2694,6,0)&lt;8,0))))</f>
        <v>8</v>
      </c>
      <c r="I20" s="12">
        <f ca="1">IF(VLOOKUP($C20,工时汇总!$B$2:$AH$2694,7,0)&gt;15,12,IF(VLOOKUP($C20,工时汇总!$B$2:$AH$2694,7,0)&gt;10,8,IF(VLOOKUP($C20,工时汇总!$B$2:$AH$2694,7,0)&gt;=8,4,IF(VLOOKUP($C20,工时汇总!$B$2:$AH$2694,7,0)&lt;8,0))))</f>
        <v>8</v>
      </c>
      <c r="J20" s="12">
        <f ca="1">IF(VLOOKUP($C20,工时汇总!$B$2:$AH$2694,8,0)&gt;15,12,IF(VLOOKUP($C20,工时汇总!$B$2:$AH$2694,8,0)&gt;10,8,IF(VLOOKUP($C20,工时汇总!$B$2:$AH$2694,8,0)&gt;=8,4,IF(VLOOKUP($C20,工时汇总!$B$2:$AH$2694,8,0)&lt;8,0))))</f>
        <v>8</v>
      </c>
      <c r="K20" s="12">
        <f ca="1">IF(VLOOKUP($C20,工时汇总!$B$2:$AH$2694,9,0)&gt;15,12,IF(VLOOKUP($C20,工时汇总!$B$2:$AH$2694,9,0)&gt;10,8,IF(VLOOKUP($C20,工时汇总!$B$2:$AH$2694,9,0)&gt;=8,4,IF(VLOOKUP($C20,工时汇总!$B$2:$AH$2694,9,0)&lt;8,0))))</f>
        <v>8</v>
      </c>
      <c r="L20" s="12">
        <f ca="1">IF(VLOOKUP($C20,工时汇总!$B$2:$AH$2694,10,0)&gt;15,12,IF(VLOOKUP($C20,工时汇总!$B$2:$AH$2694,10,0)&gt;10,8,IF(VLOOKUP($C20,工时汇总!$B$2:$AH$2694,10,0)&gt;=8,4,IF(VLOOKUP($C20,工时汇总!$B$2:$AH$2694,10,0)&lt;8,0))))</f>
        <v>8</v>
      </c>
      <c r="M20" s="12">
        <f ca="1">IF(VLOOKUP($C20,工时汇总!$B$2:$AH$2694,11,0)&gt;15,12,IF(VLOOKUP($C20,工时汇总!$B$2:$AH$2694,11,0)&gt;10,8,IF(VLOOKUP($C20,工时汇总!$B$2:$AH$2694,11,0)&gt;=8,4,IF(VLOOKUP($C20,工时汇总!$B$2:$AH$2694,11,0)&lt;8,0))))</f>
        <v>8</v>
      </c>
      <c r="N20" s="12">
        <f ca="1">IF(VLOOKUP($C20,工时汇总!$B$2:$AH$2694,12,0)&gt;15,12,IF(VLOOKUP($C20,工时汇总!$B$2:$AH$2694,12,0)&gt;10,8,IF(VLOOKUP($C20,工时汇总!$B$2:$AH$2694,12,0)&gt;=8,4,IF(VLOOKUP($C20,工时汇总!$B$2:$AH$2694,12,0)&lt;8,0))))</f>
        <v>8</v>
      </c>
      <c r="O20" s="12">
        <f ca="1">IF(VLOOKUP($C20,工时汇总!$B$2:$AH$2694,13,0)&gt;15,12,IF(VLOOKUP($C20,工时汇总!$B$2:$AH$2694,13,0)&gt;10,8,IF(VLOOKUP($C20,工时汇总!$B$2:$AH$2694,13,0)&gt;=8,4,IF(VLOOKUP($C20,工时汇总!$B$2:$AH$2694,13,0)&lt;8,0))))</f>
        <v>8</v>
      </c>
      <c r="P20" s="12">
        <f ca="1">IF(VLOOKUP($C20,工时汇总!$B$2:$AH$2694,14,0)&gt;15,12,IF(VLOOKUP($C20,工时汇总!$B$2:$AH$2694,14,0)&gt;10,8,IF(VLOOKUP($C20,工时汇总!$B$2:$AH$2694,14,0)&gt;=8,4,IF(VLOOKUP($C20,工时汇总!$B$2:$AH$2694,14,0)&lt;8,0))))</f>
        <v>4</v>
      </c>
      <c r="Q20" s="12">
        <f ca="1">IF(VLOOKUP($C20,工时汇总!$B$2:$AH$2694,15,0)&gt;15,12,IF(VLOOKUP($C20,工时汇总!$B$2:$AH$2694,15,0)&gt;10,8,IF(VLOOKUP($C20,工时汇总!$B$2:$AH$2694,15,0)&gt;=8,4,IF(VLOOKUP($C20,工时汇总!$B$2:$AH$2694,15,0)&lt;8,0))))</f>
        <v>8</v>
      </c>
      <c r="R20" s="12">
        <f ca="1">IF(VLOOKUP($C20,工时汇总!$B$2:$AH$2694,16,0)&gt;15,12,IF(VLOOKUP($C20,工时汇总!$B$2:$AH$2694,16,0)&gt;10,8,IF(VLOOKUP($C20,工时汇总!$B$2:$AH$2694,16,0)&gt;=8,4,IF(VLOOKUP($C20,工时汇总!$B$2:$AH$2694,16,0)&lt;8,0))))</f>
        <v>8</v>
      </c>
      <c r="S20" s="12">
        <f ca="1">IF(VLOOKUP($C20,工时汇总!$B$2:$AH$2694,17,0)&gt;15,12,IF(VLOOKUP($C20,工时汇总!$B$2:$AH$2694,17,0)&gt;10,8,IF(VLOOKUP($C20,工时汇总!$B$2:$AH$2694,17,0)&gt;=8,4,IF(VLOOKUP($C20,工时汇总!$B$2:$AH$2694,17,0)&lt;8,0))))</f>
        <v>8</v>
      </c>
      <c r="T20" s="12">
        <f ca="1">IF(VLOOKUP($C20,工时汇总!$B$2:$AH$2694,18,0)&gt;15,12,IF(VLOOKUP($C20,工时汇总!$B$2:$AH$2694,18,0)&gt;10,8,IF(VLOOKUP($C20,工时汇总!$B$2:$AH$2694,18,0)&gt;=8,4,IF(VLOOKUP($C20,工时汇总!$B$2:$AH$2694,18,0)&lt;8,0))))</f>
        <v>8</v>
      </c>
      <c r="U20" s="12">
        <f ca="1">IF(VLOOKUP($C20,工时汇总!$B$2:$AH$2694,19,0)&gt;15,12,IF(VLOOKUP($C20,工时汇总!$B$2:$AH$2694,19,0)&gt;10,8,IF(VLOOKUP($C20,工时汇总!$B$2:$AH$2694,19,0)&gt;=8,4,IF(VLOOKUP($C20,工时汇总!$B$2:$AH$2694,19,0)&lt;8,0))))</f>
        <v>8</v>
      </c>
      <c r="V20" s="12">
        <f ca="1">IF(VLOOKUP($C20,工时汇总!$B$2:$AH$2694,20,0)&gt;15,12,IF(VLOOKUP($C20,工时汇总!$B$2:$AH$2694,20,0)&gt;10,8,IF(VLOOKUP($C20,工时汇总!$B$2:$AH$2694,20,0)&gt;=8,4,IF(VLOOKUP($C20,工时汇总!$B$2:$AH$2694,20,0)&lt;8,0))))</f>
        <v>0</v>
      </c>
      <c r="W20" s="12">
        <f ca="1">IF(VLOOKUP($C20,工时汇总!$B$2:$AH$2694,21,0)&gt;15,12,IF(VLOOKUP($C20,工时汇总!$B$2:$AH$2694,21,0)&gt;10,8,IF(VLOOKUP($C20,工时汇总!$B$2:$AH$2694,21,0)&gt;=8,4,IF(VLOOKUP($C20,工时汇总!$B$2:$AH$2694,21,0)&lt;8,0))))</f>
        <v>8</v>
      </c>
      <c r="X20" s="12">
        <f ca="1">IF(VLOOKUP($C20,工时汇总!$B$2:$AH$2694,22,0)&gt;15,12,IF(VLOOKUP($C20,工时汇总!$B$2:$AH$2694,22,0)&gt;10,8,IF(VLOOKUP($C20,工时汇总!$B$2:$AH$2694,22,0)&gt;=8,4,IF(VLOOKUP($C20,工时汇总!$B$2:$AH$2694,22,0)&lt;8,0))))</f>
        <v>8</v>
      </c>
      <c r="Y20" s="12">
        <f ca="1">IF(VLOOKUP($C20,工时汇总!$B$2:$AH$2694,23,0)&gt;15,12,IF(VLOOKUP($C20,工时汇总!$B$2:$AH$2694,23,0)&gt;10,8,IF(VLOOKUP($C20,工时汇总!$B$2:$AH$2694,23,0)&gt;=8,4,IF(VLOOKUP($C20,工时汇总!$B$2:$AH$2694,23,0)&lt;8,0))))</f>
        <v>8</v>
      </c>
      <c r="Z20" s="12">
        <f ca="1">IF(VLOOKUP($C20,工时汇总!$B$2:$AH$2694,24,0)&gt;15,12,IF(VLOOKUP($C20,工时汇总!$B$2:$AH$2694,24,0)&gt;10,8,IF(VLOOKUP($C20,工时汇总!$B$2:$AH$2694,24,0)&gt;=8,4,IF(VLOOKUP($C20,工时汇总!$B$2:$AH$2694,24,0)&lt;8,0))))</f>
        <v>8</v>
      </c>
      <c r="AA20" s="12">
        <f ca="1">IF(VLOOKUP($C20,工时汇总!$B$2:$AH$2694,25,0)&gt;15,12,IF(VLOOKUP($C20,工时汇总!$B$2:$AH$2694,25,0)&gt;10,8,IF(VLOOKUP($C20,工时汇总!$B$2:$AH$2694,25,0)&gt;=8,4,IF(VLOOKUP($C20,工时汇总!$B$2:$AH$2694,25,0)&lt;8,0))))</f>
        <v>8</v>
      </c>
      <c r="AB20" s="12">
        <f ca="1">IF(VLOOKUP($C20,工时汇总!$B$2:$AH$2694,26,0)&gt;15,12,IF(VLOOKUP($C20,工时汇总!$B$2:$AH$2694,26,0)&gt;10,8,IF(VLOOKUP($C20,工时汇总!$B$2:$AH$2694,26,0)&gt;=8,4,IF(VLOOKUP($C20,工时汇总!$B$2:$AH$2694,26,0)&lt;8,0))))</f>
        <v>8</v>
      </c>
      <c r="AC20" s="12">
        <f ca="1">IF(VLOOKUP($C20,工时汇总!$B$2:$AH$2694,27,0)&gt;15,12,IF(VLOOKUP($C20,工时汇总!$B$2:$AH$2694,27,0)&gt;10,8,IF(VLOOKUP($C20,工时汇总!$B$2:$AH$2694,27,0)&gt;=8,4,IF(VLOOKUP($C20,工时汇总!$B$2:$AH$2694,27,0)&lt;8,0))))</f>
        <v>8</v>
      </c>
      <c r="AD20" s="12">
        <f ca="1">IF(VLOOKUP($C20,工时汇总!$B$2:$AH$2694,28,0)&gt;15,12,IF(VLOOKUP($C20,工时汇总!$B$2:$AH$2694,28,0)&gt;10,8,IF(VLOOKUP($C20,工时汇总!$B$2:$AH$2694,28,0)&gt;=8,4,IF(VLOOKUP($C20,工时汇总!$B$2:$AH$2694,28,0)&lt;8,0))))</f>
        <v>8</v>
      </c>
      <c r="AE20" s="12">
        <f ca="1">IF(VLOOKUP($C20,工时汇总!$B$2:$AH$2694,29,0)&gt;15,12,IF(VLOOKUP($C20,工时汇总!$B$2:$AH$2694,29,0)&gt;10,8,IF(VLOOKUP($C20,工时汇总!$B$2:$AH$2694,29,0)&gt;=8,4,IF(VLOOKUP($C20,工时汇总!$B$2:$AH$2694,29,0)&lt;8,0))))</f>
        <v>8</v>
      </c>
      <c r="AF20" s="12">
        <f ca="1">IF(VLOOKUP($C20,工时汇总!$B$2:$AH$2694,30,0)&gt;15,12,IF(VLOOKUP($C20,工时汇总!$B$2:$AH$2694,30,0)&gt;10,8,IF(VLOOKUP($C20,工时汇总!$B$2:$AH$2694,30,0)&gt;=8,4,IF(VLOOKUP($C20,工时汇总!$B$2:$AH$2694,30,0)&lt;8,0))))</f>
        <v>8</v>
      </c>
      <c r="AG20" s="12">
        <f ca="1">IF(VLOOKUP($C20,工时汇总!$B$2:$AH$2694,31,0)&gt;15,12,IF(VLOOKUP($C20,工时汇总!$B$2:$AH$2694,31,0)&gt;10,8,IF(VLOOKUP($C20,工时汇总!$B$2:$AH$2694,31,0)&gt;=8,4,IF(VLOOKUP($C20,工时汇总!$B$2:$AH$2694,31,0)&lt;8,0))))</f>
        <v>8</v>
      </c>
      <c r="AH20" s="12">
        <f ca="1">IF(VLOOKUP($C20,工时汇总!$B$2:$AH$2694,32,0)&gt;15,12,IF(VLOOKUP($C20,工时汇总!$B$2:$AH$2694,32,0)&gt;10,8,IF(VLOOKUP($C20,工时汇总!$B$2:$AH$2694,32,0)&gt;=8,4,IF(VLOOKUP($C20,工时汇总!$B$2:$AH$2694,32,0)&lt;8,0))))</f>
        <v>8</v>
      </c>
      <c r="AI20" s="12">
        <f ca="1">IF(VLOOKUP($C20,工时汇总!$B$2:$AH$2694,33,0)&gt;15,12,IF(VLOOKUP($C20,工时汇总!$B$2:$AH$2694,33,0)&gt;10,8,IF(VLOOKUP($C20,工时汇总!$B$2:$AH$2694,33,0)&gt;=8,4,IF(VLOOKUP($C20,工时汇总!$B$2:$AH$2694,33,0)&lt;8,0))))</f>
        <v>0</v>
      </c>
    </row>
    <row r="21" customHeight="1" spans="1:35">
      <c r="A21" s="42" t="s">
        <v>662</v>
      </c>
      <c r="B21" s="18" t="s">
        <v>669</v>
      </c>
      <c r="C21" s="17" t="s">
        <v>113</v>
      </c>
      <c r="D21" s="43">
        <f ca="1" t="shared" ref="D21" si="5">SUM(E21:AI21)</f>
        <v>40</v>
      </c>
      <c r="E21" s="12">
        <f ca="1">IF(VLOOKUP($C21,工时汇总!$B$2:$AH$2694,3,0)&gt;15,12,IF(VLOOKUP($C21,工时汇总!$B$2:$AH$2694,3,0)&gt;10,8,IF(VLOOKUP($C21,工时汇总!$B$2:$AH$2694,3,0)&gt;=8,4,IF(VLOOKUP($C21,工时汇总!$B$2:$AH$2694,3,0)&lt;8,0))))</f>
        <v>8</v>
      </c>
      <c r="F21" s="12">
        <f ca="1">IF(VLOOKUP($C21,工时汇总!$B$2:$AH$2694,4,0)&gt;15,12,IF(VLOOKUP($C21,工时汇总!$B$2:$AH$2694,4,0)&gt;10,8,IF(VLOOKUP($C21,工时汇总!$B$2:$AH$2694,4,0)&gt;=8,4,IF(VLOOKUP($C21,工时汇总!$B$2:$AH$2694,4,0)&lt;8,0))))</f>
        <v>0</v>
      </c>
      <c r="G21" s="12">
        <f ca="1">IF(VLOOKUP($C21,工时汇总!$B$2:$AH$2694,5,0)&gt;15,12,IF(VLOOKUP($C21,工时汇总!$B$2:$AH$2694,5,0)&gt;10,8,IF(VLOOKUP($C21,工时汇总!$B$2:$AH$2694,5,0)&gt;=8,4,IF(VLOOKUP($C21,工时汇总!$B$2:$AH$2694,5,0)&lt;8,0))))</f>
        <v>8</v>
      </c>
      <c r="H21" s="12">
        <f ca="1">IF(VLOOKUP($C21,工时汇总!$B$2:$AH$2694,6,0)&gt;15,12,IF(VLOOKUP($C21,工时汇总!$B$2:$AH$2694,6,0)&gt;10,8,IF(VLOOKUP($C21,工时汇总!$B$2:$AH$2694,6,0)&gt;=8,4,IF(VLOOKUP($C21,工时汇总!$B$2:$AH$2694,6,0)&lt;8,0))))</f>
        <v>8</v>
      </c>
      <c r="I21" s="12">
        <f ca="1">IF(VLOOKUP($C21,工时汇总!$B$2:$AH$2694,7,0)&gt;15,12,IF(VLOOKUP($C21,工时汇总!$B$2:$AH$2694,7,0)&gt;10,8,IF(VLOOKUP($C21,工时汇总!$B$2:$AH$2694,7,0)&gt;=8,4,IF(VLOOKUP($C21,工时汇总!$B$2:$AH$2694,7,0)&lt;8,0))))</f>
        <v>8</v>
      </c>
      <c r="J21" s="12">
        <f ca="1">IF(VLOOKUP($C21,工时汇总!$B$2:$AH$2694,8,0)&gt;15,12,IF(VLOOKUP($C21,工时汇总!$B$2:$AH$2694,8,0)&gt;10,8,IF(VLOOKUP($C21,工时汇总!$B$2:$AH$2694,8,0)&gt;=8,4,IF(VLOOKUP($C21,工时汇总!$B$2:$AH$2694,8,0)&lt;8,0))))</f>
        <v>0</v>
      </c>
      <c r="K21" s="12">
        <f ca="1">IF(VLOOKUP($C21,工时汇总!$B$2:$AH$2694,9,0)&gt;15,12,IF(VLOOKUP($C21,工时汇总!$B$2:$AH$2694,9,0)&gt;10,8,IF(VLOOKUP($C21,工时汇总!$B$2:$AH$2694,9,0)&gt;=8,4,IF(VLOOKUP($C21,工时汇总!$B$2:$AH$2694,9,0)&lt;8,0))))</f>
        <v>0</v>
      </c>
      <c r="L21" s="12">
        <f ca="1">IF(VLOOKUP($C21,工时汇总!$B$2:$AH$2694,10,0)&gt;15,12,IF(VLOOKUP($C21,工时汇总!$B$2:$AH$2694,10,0)&gt;10,8,IF(VLOOKUP($C21,工时汇总!$B$2:$AH$2694,10,0)&gt;=8,4,IF(VLOOKUP($C21,工时汇总!$B$2:$AH$2694,10,0)&lt;8,0))))</f>
        <v>8</v>
      </c>
      <c r="M21" s="12">
        <f ca="1">IF(VLOOKUP($C21,工时汇总!$B$2:$AH$2694,11,0)&gt;15,12,IF(VLOOKUP($C21,工时汇总!$B$2:$AH$2694,11,0)&gt;10,8,IF(VLOOKUP($C21,工时汇总!$B$2:$AH$2694,11,0)&gt;=8,4,IF(VLOOKUP($C21,工时汇总!$B$2:$AH$2694,11,0)&lt;8,0))))</f>
        <v>0</v>
      </c>
      <c r="N21" s="12">
        <f ca="1">IF(VLOOKUP($C21,工时汇总!$B$2:$AH$2694,12,0)&gt;15,12,IF(VLOOKUP($C21,工时汇总!$B$2:$AH$2694,12,0)&gt;10,8,IF(VLOOKUP($C21,工时汇总!$B$2:$AH$2694,12,0)&gt;=8,4,IF(VLOOKUP($C21,工时汇总!$B$2:$AH$2694,12,0)&lt;8,0))))</f>
        <v>0</v>
      </c>
      <c r="O21" s="12">
        <f ca="1">IF(VLOOKUP($C21,工时汇总!$B$2:$AH$2694,13,0)&gt;15,12,IF(VLOOKUP($C21,工时汇总!$B$2:$AH$2694,13,0)&gt;10,8,IF(VLOOKUP($C21,工时汇总!$B$2:$AH$2694,13,0)&gt;=8,4,IF(VLOOKUP($C21,工时汇总!$B$2:$AH$2694,13,0)&lt;8,0))))</f>
        <v>0</v>
      </c>
      <c r="P21" s="12">
        <f ca="1">IF(VLOOKUP($C21,工时汇总!$B$2:$AH$2694,14,0)&gt;15,12,IF(VLOOKUP($C21,工时汇总!$B$2:$AH$2694,14,0)&gt;10,8,IF(VLOOKUP($C21,工时汇总!$B$2:$AH$2694,14,0)&gt;=8,4,IF(VLOOKUP($C21,工时汇总!$B$2:$AH$2694,14,0)&lt;8,0))))</f>
        <v>0</v>
      </c>
      <c r="Q21" s="12">
        <f ca="1">IF(VLOOKUP($C21,工时汇总!$B$2:$AH$2694,15,0)&gt;15,12,IF(VLOOKUP($C21,工时汇总!$B$2:$AH$2694,15,0)&gt;10,8,IF(VLOOKUP($C21,工时汇总!$B$2:$AH$2694,15,0)&gt;=8,4,IF(VLOOKUP($C21,工时汇总!$B$2:$AH$2694,15,0)&lt;8,0))))</f>
        <v>0</v>
      </c>
      <c r="R21" s="12">
        <f ca="1">IF(VLOOKUP($C21,工时汇总!$B$2:$AH$2694,16,0)&gt;15,12,IF(VLOOKUP($C21,工时汇总!$B$2:$AH$2694,16,0)&gt;10,8,IF(VLOOKUP($C21,工时汇总!$B$2:$AH$2694,16,0)&gt;=8,4,IF(VLOOKUP($C21,工时汇总!$B$2:$AH$2694,16,0)&lt;8,0))))</f>
        <v>0</v>
      </c>
      <c r="S21" s="12">
        <f ca="1">IF(VLOOKUP($C21,工时汇总!$B$2:$AH$2694,17,0)&gt;15,12,IF(VLOOKUP($C21,工时汇总!$B$2:$AH$2694,17,0)&gt;10,8,IF(VLOOKUP($C21,工时汇总!$B$2:$AH$2694,17,0)&gt;=8,4,IF(VLOOKUP($C21,工时汇总!$B$2:$AH$2694,17,0)&lt;8,0))))</f>
        <v>0</v>
      </c>
      <c r="T21" s="12">
        <f ca="1">IF(VLOOKUP($C21,工时汇总!$B$2:$AH$2694,18,0)&gt;15,12,IF(VLOOKUP($C21,工时汇总!$B$2:$AH$2694,18,0)&gt;10,8,IF(VLOOKUP($C21,工时汇总!$B$2:$AH$2694,18,0)&gt;=8,4,IF(VLOOKUP($C21,工时汇总!$B$2:$AH$2694,18,0)&lt;8,0))))</f>
        <v>0</v>
      </c>
      <c r="U21" s="12">
        <f ca="1">IF(VLOOKUP($C21,工时汇总!$B$2:$AH$2694,19,0)&gt;15,12,IF(VLOOKUP($C21,工时汇总!$B$2:$AH$2694,19,0)&gt;10,8,IF(VLOOKUP($C21,工时汇总!$B$2:$AH$2694,19,0)&gt;=8,4,IF(VLOOKUP($C21,工时汇总!$B$2:$AH$2694,19,0)&lt;8,0))))</f>
        <v>0</v>
      </c>
      <c r="V21" s="12">
        <f ca="1">IF(VLOOKUP($C21,工时汇总!$B$2:$AH$2694,20,0)&gt;15,12,IF(VLOOKUP($C21,工时汇总!$B$2:$AH$2694,20,0)&gt;10,8,IF(VLOOKUP($C21,工时汇总!$B$2:$AH$2694,20,0)&gt;=8,4,IF(VLOOKUP($C21,工时汇总!$B$2:$AH$2694,20,0)&lt;8,0))))</f>
        <v>0</v>
      </c>
      <c r="W21" s="12">
        <f ca="1">IF(VLOOKUP($C21,工时汇总!$B$2:$AH$2694,21,0)&gt;15,12,IF(VLOOKUP($C21,工时汇总!$B$2:$AH$2694,21,0)&gt;10,8,IF(VLOOKUP($C21,工时汇总!$B$2:$AH$2694,21,0)&gt;=8,4,IF(VLOOKUP($C21,工时汇总!$B$2:$AH$2694,21,0)&lt;8,0))))</f>
        <v>0</v>
      </c>
      <c r="X21" s="12">
        <f ca="1">IF(VLOOKUP($C21,工时汇总!$B$2:$AH$2694,22,0)&gt;15,12,IF(VLOOKUP($C21,工时汇总!$B$2:$AH$2694,22,0)&gt;10,8,IF(VLOOKUP($C21,工时汇总!$B$2:$AH$2694,22,0)&gt;=8,4,IF(VLOOKUP($C21,工时汇总!$B$2:$AH$2694,22,0)&lt;8,0))))</f>
        <v>0</v>
      </c>
      <c r="Y21" s="12">
        <f ca="1">IF(VLOOKUP($C21,工时汇总!$B$2:$AH$2694,23,0)&gt;15,12,IF(VLOOKUP($C21,工时汇总!$B$2:$AH$2694,23,0)&gt;10,8,IF(VLOOKUP($C21,工时汇总!$B$2:$AH$2694,23,0)&gt;=8,4,IF(VLOOKUP($C21,工时汇总!$B$2:$AH$2694,23,0)&lt;8,0))))</f>
        <v>0</v>
      </c>
      <c r="Z21" s="12">
        <f ca="1">IF(VLOOKUP($C21,工时汇总!$B$2:$AH$2694,24,0)&gt;15,12,IF(VLOOKUP($C21,工时汇总!$B$2:$AH$2694,24,0)&gt;10,8,IF(VLOOKUP($C21,工时汇总!$B$2:$AH$2694,24,0)&gt;=8,4,IF(VLOOKUP($C21,工时汇总!$B$2:$AH$2694,24,0)&lt;8,0))))</f>
        <v>0</v>
      </c>
      <c r="AA21" s="12">
        <f ca="1">IF(VLOOKUP($C21,工时汇总!$B$2:$AH$2694,25,0)&gt;15,12,IF(VLOOKUP($C21,工时汇总!$B$2:$AH$2694,25,0)&gt;10,8,IF(VLOOKUP($C21,工时汇总!$B$2:$AH$2694,25,0)&gt;=8,4,IF(VLOOKUP($C21,工时汇总!$B$2:$AH$2694,25,0)&lt;8,0))))</f>
        <v>0</v>
      </c>
      <c r="AB21" s="12">
        <f ca="1">IF(VLOOKUP($C21,工时汇总!$B$2:$AH$2694,26,0)&gt;15,12,IF(VLOOKUP($C21,工时汇总!$B$2:$AH$2694,26,0)&gt;10,8,IF(VLOOKUP($C21,工时汇总!$B$2:$AH$2694,26,0)&gt;=8,4,IF(VLOOKUP($C21,工时汇总!$B$2:$AH$2694,26,0)&lt;8,0))))</f>
        <v>0</v>
      </c>
      <c r="AC21" s="12">
        <f ca="1">IF(VLOOKUP($C21,工时汇总!$B$2:$AH$2694,27,0)&gt;15,12,IF(VLOOKUP($C21,工时汇总!$B$2:$AH$2694,27,0)&gt;10,8,IF(VLOOKUP($C21,工时汇总!$B$2:$AH$2694,27,0)&gt;=8,4,IF(VLOOKUP($C21,工时汇总!$B$2:$AH$2694,27,0)&lt;8,0))))</f>
        <v>0</v>
      </c>
      <c r="AD21" s="12">
        <f ca="1">IF(VLOOKUP($C21,工时汇总!$B$2:$AH$2694,28,0)&gt;15,12,IF(VLOOKUP($C21,工时汇总!$B$2:$AH$2694,28,0)&gt;10,8,IF(VLOOKUP($C21,工时汇总!$B$2:$AH$2694,28,0)&gt;=8,4,IF(VLOOKUP($C21,工时汇总!$B$2:$AH$2694,28,0)&lt;8,0))))</f>
        <v>0</v>
      </c>
      <c r="AE21" s="12">
        <f ca="1">IF(VLOOKUP($C21,工时汇总!$B$2:$AH$2694,29,0)&gt;15,12,IF(VLOOKUP($C21,工时汇总!$B$2:$AH$2694,29,0)&gt;10,8,IF(VLOOKUP($C21,工时汇总!$B$2:$AH$2694,29,0)&gt;=8,4,IF(VLOOKUP($C21,工时汇总!$B$2:$AH$2694,29,0)&lt;8,0))))</f>
        <v>0</v>
      </c>
      <c r="AF21" s="12">
        <f ca="1">IF(VLOOKUP($C21,工时汇总!$B$2:$AH$2694,30,0)&gt;15,12,IF(VLOOKUP($C21,工时汇总!$B$2:$AH$2694,30,0)&gt;10,8,IF(VLOOKUP($C21,工时汇总!$B$2:$AH$2694,30,0)&gt;=8,4,IF(VLOOKUP($C21,工时汇总!$B$2:$AH$2694,30,0)&lt;8,0))))</f>
        <v>0</v>
      </c>
      <c r="AG21" s="12">
        <f ca="1">IF(VLOOKUP($C21,工时汇总!$B$2:$AH$2694,31,0)&gt;15,12,IF(VLOOKUP($C21,工时汇总!$B$2:$AH$2694,31,0)&gt;10,8,IF(VLOOKUP($C21,工时汇总!$B$2:$AH$2694,31,0)&gt;=8,4,IF(VLOOKUP($C21,工时汇总!$B$2:$AH$2694,31,0)&lt;8,0))))</f>
        <v>0</v>
      </c>
      <c r="AH21" s="12">
        <f ca="1">IF(VLOOKUP($C21,工时汇总!$B$2:$AH$2694,32,0)&gt;15,12,IF(VLOOKUP($C21,工时汇总!$B$2:$AH$2694,32,0)&gt;10,8,IF(VLOOKUP($C21,工时汇总!$B$2:$AH$2694,32,0)&gt;=8,4,IF(VLOOKUP($C21,工时汇总!$B$2:$AH$2694,32,0)&lt;8,0))))</f>
        <v>0</v>
      </c>
      <c r="AI21" s="12">
        <f ca="1">IF(VLOOKUP($C21,工时汇总!$B$2:$AH$2694,33,0)&gt;15,12,IF(VLOOKUP($C21,工时汇总!$B$2:$AH$2694,33,0)&gt;10,8,IF(VLOOKUP($C21,工时汇总!$B$2:$AH$2694,33,0)&gt;=8,4,IF(VLOOKUP($C21,工时汇总!$B$2:$AH$2694,33,0)&lt;8,0))))</f>
        <v>0</v>
      </c>
    </row>
    <row r="22" customHeight="1" spans="1:35">
      <c r="A22" s="42" t="s">
        <v>662</v>
      </c>
      <c r="B22" s="18" t="s">
        <v>670</v>
      </c>
      <c r="C22" s="17" t="s">
        <v>111</v>
      </c>
      <c r="D22" s="43">
        <f ca="1" t="shared" si="4"/>
        <v>4</v>
      </c>
      <c r="E22" s="12">
        <f ca="1">IF(VLOOKUP($C22,工时汇总!$B$2:$AH$2694,3,0)&gt;15,12,IF(VLOOKUP($C22,工时汇总!$B$2:$AH$2694,3,0)&gt;10,8,IF(VLOOKUP($C22,工时汇总!$B$2:$AH$2694,3,0)&gt;=8,4,IF(VLOOKUP($C22,工时汇总!$B$2:$AH$2694,3,0)&lt;8,0))))</f>
        <v>0</v>
      </c>
      <c r="F22" s="12">
        <f ca="1">IF(VLOOKUP($C22,工时汇总!$B$2:$AH$2694,4,0)&gt;15,12,IF(VLOOKUP($C22,工时汇总!$B$2:$AH$2694,4,0)&gt;10,8,IF(VLOOKUP($C22,工时汇总!$B$2:$AH$2694,4,0)&gt;=8,4,IF(VLOOKUP($C22,工时汇总!$B$2:$AH$2694,4,0)&lt;8,0))))</f>
        <v>0</v>
      </c>
      <c r="G22" s="12">
        <f ca="1">IF(VLOOKUP($C22,工时汇总!$B$2:$AH$2694,5,0)&gt;15,12,IF(VLOOKUP($C22,工时汇总!$B$2:$AH$2694,5,0)&gt;10,8,IF(VLOOKUP($C22,工时汇总!$B$2:$AH$2694,5,0)&gt;=8,4,IF(VLOOKUP($C22,工时汇总!$B$2:$AH$2694,5,0)&lt;8,0))))</f>
        <v>0</v>
      </c>
      <c r="H22" s="12">
        <f ca="1">IF(VLOOKUP($C22,工时汇总!$B$2:$AH$2694,6,0)&gt;15,12,IF(VLOOKUP($C22,工时汇总!$B$2:$AH$2694,6,0)&gt;10,8,IF(VLOOKUP($C22,工时汇总!$B$2:$AH$2694,6,0)&gt;=8,4,IF(VLOOKUP($C22,工时汇总!$B$2:$AH$2694,6,0)&lt;8,0))))</f>
        <v>0</v>
      </c>
      <c r="I22" s="12">
        <f ca="1">IF(VLOOKUP($C22,工时汇总!$B$2:$AH$2694,7,0)&gt;15,12,IF(VLOOKUP($C22,工时汇总!$B$2:$AH$2694,7,0)&gt;10,8,IF(VLOOKUP($C22,工时汇总!$B$2:$AH$2694,7,0)&gt;=8,4,IF(VLOOKUP($C22,工时汇总!$B$2:$AH$2694,7,0)&lt;8,0))))</f>
        <v>0</v>
      </c>
      <c r="J22" s="12">
        <f ca="1">IF(VLOOKUP($C22,工时汇总!$B$2:$AH$2694,8,0)&gt;15,12,IF(VLOOKUP($C22,工时汇总!$B$2:$AH$2694,8,0)&gt;10,8,IF(VLOOKUP($C22,工时汇总!$B$2:$AH$2694,8,0)&gt;=8,4,IF(VLOOKUP($C22,工时汇总!$B$2:$AH$2694,8,0)&lt;8,0))))</f>
        <v>0</v>
      </c>
      <c r="K22" s="12">
        <f ca="1">IF(VLOOKUP($C22,工时汇总!$B$2:$AH$2694,9,0)&gt;15,12,IF(VLOOKUP($C22,工时汇总!$B$2:$AH$2694,9,0)&gt;10,8,IF(VLOOKUP($C22,工时汇总!$B$2:$AH$2694,9,0)&gt;=8,4,IF(VLOOKUP($C22,工时汇总!$B$2:$AH$2694,9,0)&lt;8,0))))</f>
        <v>0</v>
      </c>
      <c r="L22" s="12">
        <f ca="1">IF(VLOOKUP($C22,工时汇总!$B$2:$AH$2694,10,0)&gt;15,12,IF(VLOOKUP($C22,工时汇总!$B$2:$AH$2694,10,0)&gt;10,8,IF(VLOOKUP($C22,工时汇总!$B$2:$AH$2694,10,0)&gt;=8,4,IF(VLOOKUP($C22,工时汇总!$B$2:$AH$2694,10,0)&lt;8,0))))</f>
        <v>0</v>
      </c>
      <c r="M22" s="12">
        <f ca="1">IF(VLOOKUP($C22,工时汇总!$B$2:$AH$2694,11,0)&gt;15,12,IF(VLOOKUP($C22,工时汇总!$B$2:$AH$2694,11,0)&gt;10,8,IF(VLOOKUP($C22,工时汇总!$B$2:$AH$2694,11,0)&gt;=8,4,IF(VLOOKUP($C22,工时汇总!$B$2:$AH$2694,11,0)&lt;8,0))))</f>
        <v>0</v>
      </c>
      <c r="N22" s="12">
        <f ca="1">IF(VLOOKUP($C22,工时汇总!$B$2:$AH$2694,12,0)&gt;15,12,IF(VLOOKUP($C22,工时汇总!$B$2:$AH$2694,12,0)&gt;10,8,IF(VLOOKUP($C22,工时汇总!$B$2:$AH$2694,12,0)&gt;=8,4,IF(VLOOKUP($C22,工时汇总!$B$2:$AH$2694,12,0)&lt;8,0))))</f>
        <v>0</v>
      </c>
      <c r="O22" s="12">
        <f ca="1">IF(VLOOKUP($C22,工时汇总!$B$2:$AH$2694,13,0)&gt;15,12,IF(VLOOKUP($C22,工时汇总!$B$2:$AH$2694,13,0)&gt;10,8,IF(VLOOKUP($C22,工时汇总!$B$2:$AH$2694,13,0)&gt;=8,4,IF(VLOOKUP($C22,工时汇总!$B$2:$AH$2694,13,0)&lt;8,0))))</f>
        <v>0</v>
      </c>
      <c r="P22" s="12">
        <f ca="1">IF(VLOOKUP($C22,工时汇总!$B$2:$AH$2694,14,0)&gt;15,12,IF(VLOOKUP($C22,工时汇总!$B$2:$AH$2694,14,0)&gt;10,8,IF(VLOOKUP($C22,工时汇总!$B$2:$AH$2694,14,0)&gt;=8,4,IF(VLOOKUP($C22,工时汇总!$B$2:$AH$2694,14,0)&lt;8,0))))</f>
        <v>0</v>
      </c>
      <c r="Q22" s="12">
        <f ca="1">IF(VLOOKUP($C22,工时汇总!$B$2:$AH$2694,15,0)&gt;15,12,IF(VLOOKUP($C22,工时汇总!$B$2:$AH$2694,15,0)&gt;10,8,IF(VLOOKUP($C22,工时汇总!$B$2:$AH$2694,15,0)&gt;=8,4,IF(VLOOKUP($C22,工时汇总!$B$2:$AH$2694,15,0)&lt;8,0))))</f>
        <v>0</v>
      </c>
      <c r="R22" s="12">
        <f ca="1">IF(VLOOKUP($C22,工时汇总!$B$2:$AH$2694,16,0)&gt;15,12,IF(VLOOKUP($C22,工时汇总!$B$2:$AH$2694,16,0)&gt;10,8,IF(VLOOKUP($C22,工时汇总!$B$2:$AH$2694,16,0)&gt;=8,4,IF(VLOOKUP($C22,工时汇总!$B$2:$AH$2694,16,0)&lt;8,0))))</f>
        <v>0</v>
      </c>
      <c r="S22" s="12">
        <f ca="1">IF(VLOOKUP($C22,工时汇总!$B$2:$AH$2694,17,0)&gt;15,12,IF(VLOOKUP($C22,工时汇总!$B$2:$AH$2694,17,0)&gt;10,8,IF(VLOOKUP($C22,工时汇总!$B$2:$AH$2694,17,0)&gt;=8,4,IF(VLOOKUP($C22,工时汇总!$B$2:$AH$2694,17,0)&lt;8,0))))</f>
        <v>0</v>
      </c>
      <c r="T22" s="12">
        <f ca="1">IF(VLOOKUP($C22,工时汇总!$B$2:$AH$2694,18,0)&gt;15,12,IF(VLOOKUP($C22,工时汇总!$B$2:$AH$2694,18,0)&gt;10,8,IF(VLOOKUP($C22,工时汇总!$B$2:$AH$2694,18,0)&gt;=8,4,IF(VLOOKUP($C22,工时汇总!$B$2:$AH$2694,18,0)&lt;8,0))))</f>
        <v>0</v>
      </c>
      <c r="U22" s="12">
        <f ca="1">IF(VLOOKUP($C22,工时汇总!$B$2:$AH$2694,19,0)&gt;15,12,IF(VLOOKUP($C22,工时汇总!$B$2:$AH$2694,19,0)&gt;10,8,IF(VLOOKUP($C22,工时汇总!$B$2:$AH$2694,19,0)&gt;=8,4,IF(VLOOKUP($C22,工时汇总!$B$2:$AH$2694,19,0)&lt;8,0))))</f>
        <v>0</v>
      </c>
      <c r="V22" s="12">
        <f ca="1">IF(VLOOKUP($C22,工时汇总!$B$2:$AH$2694,20,0)&gt;15,12,IF(VLOOKUP($C22,工时汇总!$B$2:$AH$2694,20,0)&gt;10,8,IF(VLOOKUP($C22,工时汇总!$B$2:$AH$2694,20,0)&gt;=8,4,IF(VLOOKUP($C22,工时汇总!$B$2:$AH$2694,20,0)&lt;8,0))))</f>
        <v>0</v>
      </c>
      <c r="W22" s="12">
        <f ca="1">IF(VLOOKUP($C22,工时汇总!$B$2:$AH$2694,21,0)&gt;15,12,IF(VLOOKUP($C22,工时汇总!$B$2:$AH$2694,21,0)&gt;10,8,IF(VLOOKUP($C22,工时汇总!$B$2:$AH$2694,21,0)&gt;=8,4,IF(VLOOKUP($C22,工时汇总!$B$2:$AH$2694,21,0)&lt;8,0))))</f>
        <v>0</v>
      </c>
      <c r="X22" s="12">
        <f ca="1">IF(VLOOKUP($C22,工时汇总!$B$2:$AH$2694,22,0)&gt;15,12,IF(VLOOKUP($C22,工时汇总!$B$2:$AH$2694,22,0)&gt;10,8,IF(VLOOKUP($C22,工时汇总!$B$2:$AH$2694,22,0)&gt;=8,4,IF(VLOOKUP($C22,工时汇总!$B$2:$AH$2694,22,0)&lt;8,0))))</f>
        <v>0</v>
      </c>
      <c r="Y22" s="12">
        <f ca="1">IF(VLOOKUP($C22,工时汇总!$B$2:$AH$2694,23,0)&gt;15,12,IF(VLOOKUP($C22,工时汇总!$B$2:$AH$2694,23,0)&gt;10,8,IF(VLOOKUP($C22,工时汇总!$B$2:$AH$2694,23,0)&gt;=8,4,IF(VLOOKUP($C22,工时汇总!$B$2:$AH$2694,23,0)&lt;8,0))))</f>
        <v>0</v>
      </c>
      <c r="Z22" s="12">
        <f ca="1">IF(VLOOKUP($C22,工时汇总!$B$2:$AH$2694,24,0)&gt;15,12,IF(VLOOKUP($C22,工时汇总!$B$2:$AH$2694,24,0)&gt;10,8,IF(VLOOKUP($C22,工时汇总!$B$2:$AH$2694,24,0)&gt;=8,4,IF(VLOOKUP($C22,工时汇总!$B$2:$AH$2694,24,0)&lt;8,0))))</f>
        <v>0</v>
      </c>
      <c r="AA22" s="12">
        <f ca="1">IF(VLOOKUP($C22,工时汇总!$B$2:$AH$2694,25,0)&gt;15,12,IF(VLOOKUP($C22,工时汇总!$B$2:$AH$2694,25,0)&gt;10,8,IF(VLOOKUP($C22,工时汇总!$B$2:$AH$2694,25,0)&gt;=8,4,IF(VLOOKUP($C22,工时汇总!$B$2:$AH$2694,25,0)&lt;8,0))))</f>
        <v>0</v>
      </c>
      <c r="AB22" s="12">
        <f ca="1">IF(VLOOKUP($C22,工时汇总!$B$2:$AH$2694,26,0)&gt;15,12,IF(VLOOKUP($C22,工时汇总!$B$2:$AH$2694,26,0)&gt;10,8,IF(VLOOKUP($C22,工时汇总!$B$2:$AH$2694,26,0)&gt;=8,4,IF(VLOOKUP($C22,工时汇总!$B$2:$AH$2694,26,0)&lt;8,0))))</f>
        <v>0</v>
      </c>
      <c r="AC22" s="12">
        <f ca="1">IF(VLOOKUP($C22,工时汇总!$B$2:$AH$2694,27,0)&gt;15,12,IF(VLOOKUP($C22,工时汇总!$B$2:$AH$2694,27,0)&gt;10,8,IF(VLOOKUP($C22,工时汇总!$B$2:$AH$2694,27,0)&gt;=8,4,IF(VLOOKUP($C22,工时汇总!$B$2:$AH$2694,27,0)&lt;8,0))))</f>
        <v>0</v>
      </c>
      <c r="AD22" s="12">
        <f ca="1">IF(VLOOKUP($C22,工时汇总!$B$2:$AH$2694,28,0)&gt;15,12,IF(VLOOKUP($C22,工时汇总!$B$2:$AH$2694,28,0)&gt;10,8,IF(VLOOKUP($C22,工时汇总!$B$2:$AH$2694,28,0)&gt;=8,4,IF(VLOOKUP($C22,工时汇总!$B$2:$AH$2694,28,0)&lt;8,0))))</f>
        <v>0</v>
      </c>
      <c r="AE22" s="12">
        <f ca="1">IF(VLOOKUP($C22,工时汇总!$B$2:$AH$2694,29,0)&gt;15,12,IF(VLOOKUP($C22,工时汇总!$B$2:$AH$2694,29,0)&gt;10,8,IF(VLOOKUP($C22,工时汇总!$B$2:$AH$2694,29,0)&gt;=8,4,IF(VLOOKUP($C22,工时汇总!$B$2:$AH$2694,29,0)&lt;8,0))))</f>
        <v>0</v>
      </c>
      <c r="AF22" s="12">
        <f ca="1">IF(VLOOKUP($C22,工时汇总!$B$2:$AH$2694,30,0)&gt;15,12,IF(VLOOKUP($C22,工时汇总!$B$2:$AH$2694,30,0)&gt;10,8,IF(VLOOKUP($C22,工时汇总!$B$2:$AH$2694,30,0)&gt;=8,4,IF(VLOOKUP($C22,工时汇总!$B$2:$AH$2694,30,0)&lt;8,0))))</f>
        <v>0</v>
      </c>
      <c r="AG22" s="12">
        <f ca="1">IF(VLOOKUP($C22,工时汇总!$B$2:$AH$2694,31,0)&gt;15,12,IF(VLOOKUP($C22,工时汇总!$B$2:$AH$2694,31,0)&gt;10,8,IF(VLOOKUP($C22,工时汇总!$B$2:$AH$2694,31,0)&gt;=8,4,IF(VLOOKUP($C22,工时汇总!$B$2:$AH$2694,31,0)&lt;8,0))))</f>
        <v>0</v>
      </c>
      <c r="AH22" s="12">
        <f ca="1">IF(VLOOKUP($C22,工时汇总!$B$2:$AH$2694,32,0)&gt;15,12,IF(VLOOKUP($C22,工时汇总!$B$2:$AH$2694,32,0)&gt;10,8,IF(VLOOKUP($C22,工时汇总!$B$2:$AH$2694,32,0)&gt;=8,4,IF(VLOOKUP($C22,工时汇总!$B$2:$AH$2694,32,0)&lt;8,0))))</f>
        <v>4</v>
      </c>
      <c r="AI22" s="12">
        <f ca="1">IF(VLOOKUP($C22,工时汇总!$B$2:$AH$2694,33,0)&gt;15,12,IF(VLOOKUP($C22,工时汇总!$B$2:$AH$2694,33,0)&gt;10,8,IF(VLOOKUP($C22,工时汇总!$B$2:$AH$2694,33,0)&gt;=8,4,IF(VLOOKUP($C22,工时汇总!$B$2:$AH$2694,33,0)&lt;8,0))))</f>
        <v>0</v>
      </c>
    </row>
    <row r="23" customHeight="1" spans="1:35">
      <c r="A23" s="42" t="s">
        <v>489</v>
      </c>
      <c r="B23" s="18" t="s">
        <v>671</v>
      </c>
      <c r="C23" s="17" t="s">
        <v>672</v>
      </c>
      <c r="D23" s="43">
        <f ca="1" t="shared" ref="D23" si="6">SUM(E23:AI23)</f>
        <v>192</v>
      </c>
      <c r="E23" s="12">
        <f ca="1">IF(VLOOKUP($C23,工时汇总!$B$2:$AH$2694,3,0)&gt;15,12,IF(VLOOKUP($C23,工时汇总!$B$2:$AH$2694,3,0)&gt;10,8,IF(VLOOKUP($C23,工时汇总!$B$2:$AH$2694,3,0)&gt;=8,4,IF(VLOOKUP($C23,工时汇总!$B$2:$AH$2694,3,0)&lt;8,0))))</f>
        <v>8</v>
      </c>
      <c r="F23" s="12">
        <f ca="1">IF(VLOOKUP($C23,工时汇总!$B$2:$AH$2694,4,0)&gt;15,12,IF(VLOOKUP($C23,工时汇总!$B$2:$AH$2694,4,0)&gt;10,8,IF(VLOOKUP($C23,工时汇总!$B$2:$AH$2694,4,0)&gt;=8,4,IF(VLOOKUP($C23,工时汇总!$B$2:$AH$2694,4,0)&lt;8,0))))</f>
        <v>8</v>
      </c>
      <c r="G23" s="12">
        <f ca="1">IF(VLOOKUP($C23,工时汇总!$B$2:$AH$2694,5,0)&gt;15,12,IF(VLOOKUP($C23,工时汇总!$B$2:$AH$2694,5,0)&gt;10,8,IF(VLOOKUP($C23,工时汇总!$B$2:$AH$2694,5,0)&gt;=8,4,IF(VLOOKUP($C23,工时汇总!$B$2:$AH$2694,5,0)&lt;8,0))))</f>
        <v>8</v>
      </c>
      <c r="H23" s="12">
        <f ca="1">IF(VLOOKUP($C23,工时汇总!$B$2:$AH$2694,6,0)&gt;15,12,IF(VLOOKUP($C23,工时汇总!$B$2:$AH$2694,6,0)&gt;10,8,IF(VLOOKUP($C23,工时汇总!$B$2:$AH$2694,6,0)&gt;=8,4,IF(VLOOKUP($C23,工时汇总!$B$2:$AH$2694,6,0)&lt;8,0))))</f>
        <v>4</v>
      </c>
      <c r="I23" s="12">
        <f ca="1">IF(VLOOKUP($C23,工时汇总!$B$2:$AH$2694,7,0)&gt;15,12,IF(VLOOKUP($C23,工时汇总!$B$2:$AH$2694,7,0)&gt;10,8,IF(VLOOKUP($C23,工时汇总!$B$2:$AH$2694,7,0)&gt;=8,4,IF(VLOOKUP($C23,工时汇总!$B$2:$AH$2694,7,0)&lt;8,0))))</f>
        <v>4</v>
      </c>
      <c r="J23" s="12">
        <f ca="1">IF(VLOOKUP($C23,工时汇总!$B$2:$AH$2694,8,0)&gt;15,12,IF(VLOOKUP($C23,工时汇总!$B$2:$AH$2694,8,0)&gt;10,8,IF(VLOOKUP($C23,工时汇总!$B$2:$AH$2694,8,0)&gt;=8,4,IF(VLOOKUP($C23,工时汇总!$B$2:$AH$2694,8,0)&lt;8,0))))</f>
        <v>8</v>
      </c>
      <c r="K23" s="12">
        <f ca="1">IF(VLOOKUP($C23,工时汇总!$B$2:$AH$2694,9,0)&gt;15,12,IF(VLOOKUP($C23,工时汇总!$B$2:$AH$2694,9,0)&gt;10,8,IF(VLOOKUP($C23,工时汇总!$B$2:$AH$2694,9,0)&gt;=8,4,IF(VLOOKUP($C23,工时汇总!$B$2:$AH$2694,9,0)&lt;8,0))))</f>
        <v>4</v>
      </c>
      <c r="L23" s="12">
        <f ca="1">IF(VLOOKUP($C23,工时汇总!$B$2:$AH$2694,10,0)&gt;15,12,IF(VLOOKUP($C23,工时汇总!$B$2:$AH$2694,10,0)&gt;10,8,IF(VLOOKUP($C23,工时汇总!$B$2:$AH$2694,10,0)&gt;=8,4,IF(VLOOKUP($C23,工时汇总!$B$2:$AH$2694,10,0)&lt;8,0))))</f>
        <v>4</v>
      </c>
      <c r="M23" s="12">
        <f ca="1">IF(VLOOKUP($C23,工时汇总!$B$2:$AH$2694,11,0)&gt;15,12,IF(VLOOKUP($C23,工时汇总!$B$2:$AH$2694,11,0)&gt;10,8,IF(VLOOKUP($C23,工时汇总!$B$2:$AH$2694,11,0)&gt;=8,4,IF(VLOOKUP($C23,工时汇总!$B$2:$AH$2694,11,0)&lt;8,0))))</f>
        <v>8</v>
      </c>
      <c r="N23" s="12">
        <f ca="1">IF(VLOOKUP($C23,工时汇总!$B$2:$AH$2694,12,0)&gt;15,12,IF(VLOOKUP($C23,工时汇总!$B$2:$AH$2694,12,0)&gt;10,8,IF(VLOOKUP($C23,工时汇总!$B$2:$AH$2694,12,0)&gt;=8,4,IF(VLOOKUP($C23,工时汇总!$B$2:$AH$2694,12,0)&lt;8,0))))</f>
        <v>8</v>
      </c>
      <c r="O23" s="12">
        <f ca="1">IF(VLOOKUP($C23,工时汇总!$B$2:$AH$2694,13,0)&gt;15,12,IF(VLOOKUP($C23,工时汇总!$B$2:$AH$2694,13,0)&gt;10,8,IF(VLOOKUP($C23,工时汇总!$B$2:$AH$2694,13,0)&gt;=8,4,IF(VLOOKUP($C23,工时汇总!$B$2:$AH$2694,13,0)&lt;8,0))))</f>
        <v>8</v>
      </c>
      <c r="P23" s="12">
        <f ca="1">IF(VLOOKUP($C23,工时汇总!$B$2:$AH$2694,14,0)&gt;15,12,IF(VLOOKUP($C23,工时汇总!$B$2:$AH$2694,14,0)&gt;10,8,IF(VLOOKUP($C23,工时汇总!$B$2:$AH$2694,14,0)&gt;=8,4,IF(VLOOKUP($C23,工时汇总!$B$2:$AH$2694,14,0)&lt;8,0))))</f>
        <v>0</v>
      </c>
      <c r="Q23" s="12">
        <f ca="1">IF(VLOOKUP($C23,工时汇总!$B$2:$AH$2694,15,0)&gt;15,12,IF(VLOOKUP($C23,工时汇总!$B$2:$AH$2694,15,0)&gt;10,8,IF(VLOOKUP($C23,工时汇总!$B$2:$AH$2694,15,0)&gt;=8,4,IF(VLOOKUP($C23,工时汇总!$B$2:$AH$2694,15,0)&lt;8,0))))</f>
        <v>8</v>
      </c>
      <c r="R23" s="12">
        <f ca="1">IF(VLOOKUP($C23,工时汇总!$B$2:$AH$2694,16,0)&gt;15,12,IF(VLOOKUP($C23,工时汇总!$B$2:$AH$2694,16,0)&gt;10,8,IF(VLOOKUP($C23,工时汇总!$B$2:$AH$2694,16,0)&gt;=8,4,IF(VLOOKUP($C23,工时汇总!$B$2:$AH$2694,16,0)&lt;8,0))))</f>
        <v>8</v>
      </c>
      <c r="S23" s="12">
        <f ca="1">IF(VLOOKUP($C23,工时汇总!$B$2:$AH$2694,17,0)&gt;15,12,IF(VLOOKUP($C23,工时汇总!$B$2:$AH$2694,17,0)&gt;10,8,IF(VLOOKUP($C23,工时汇总!$B$2:$AH$2694,17,0)&gt;=8,4,IF(VLOOKUP($C23,工时汇总!$B$2:$AH$2694,17,0)&lt;8,0))))</f>
        <v>8</v>
      </c>
      <c r="T23" s="12">
        <f ca="1">IF(VLOOKUP($C23,工时汇总!$B$2:$AH$2694,18,0)&gt;15,12,IF(VLOOKUP($C23,工时汇总!$B$2:$AH$2694,18,0)&gt;10,8,IF(VLOOKUP($C23,工时汇总!$B$2:$AH$2694,18,0)&gt;=8,4,IF(VLOOKUP($C23,工时汇总!$B$2:$AH$2694,18,0)&lt;8,0))))</f>
        <v>8</v>
      </c>
      <c r="U23" s="12">
        <f ca="1">IF(VLOOKUP($C23,工时汇总!$B$2:$AH$2694,19,0)&gt;15,12,IF(VLOOKUP($C23,工时汇总!$B$2:$AH$2694,19,0)&gt;10,8,IF(VLOOKUP($C23,工时汇总!$B$2:$AH$2694,19,0)&gt;=8,4,IF(VLOOKUP($C23,工时汇总!$B$2:$AH$2694,19,0)&lt;8,0))))</f>
        <v>8</v>
      </c>
      <c r="V23" s="12">
        <f ca="1">IF(VLOOKUP($C23,工时汇总!$B$2:$AH$2694,20,0)&gt;15,12,IF(VLOOKUP($C23,工时汇总!$B$2:$AH$2694,20,0)&gt;10,8,IF(VLOOKUP($C23,工时汇总!$B$2:$AH$2694,20,0)&gt;=8,4,IF(VLOOKUP($C23,工时汇总!$B$2:$AH$2694,20,0)&lt;8,0))))</f>
        <v>4</v>
      </c>
      <c r="W23" s="12">
        <f ca="1">IF(VLOOKUP($C23,工时汇总!$B$2:$AH$2694,21,0)&gt;15,12,IF(VLOOKUP($C23,工时汇总!$B$2:$AH$2694,21,0)&gt;10,8,IF(VLOOKUP($C23,工时汇总!$B$2:$AH$2694,21,0)&gt;=8,4,IF(VLOOKUP($C23,工时汇总!$B$2:$AH$2694,21,0)&lt;8,0))))</f>
        <v>0</v>
      </c>
      <c r="X23" s="12">
        <f ca="1">IF(VLOOKUP($C23,工时汇总!$B$2:$AH$2694,22,0)&gt;15,12,IF(VLOOKUP($C23,工时汇总!$B$2:$AH$2694,22,0)&gt;10,8,IF(VLOOKUP($C23,工时汇总!$B$2:$AH$2694,22,0)&gt;=8,4,IF(VLOOKUP($C23,工时汇总!$B$2:$AH$2694,22,0)&lt;8,0))))</f>
        <v>0</v>
      </c>
      <c r="Y23" s="12">
        <f ca="1">IF(VLOOKUP($C23,工时汇总!$B$2:$AH$2694,23,0)&gt;15,12,IF(VLOOKUP($C23,工时汇总!$B$2:$AH$2694,23,0)&gt;10,8,IF(VLOOKUP($C23,工时汇总!$B$2:$AH$2694,23,0)&gt;=8,4,IF(VLOOKUP($C23,工时汇总!$B$2:$AH$2694,23,0)&lt;8,0))))</f>
        <v>8</v>
      </c>
      <c r="Z23" s="12">
        <f ca="1">IF(VLOOKUP($C23,工时汇总!$B$2:$AH$2694,24,0)&gt;15,12,IF(VLOOKUP($C23,工时汇总!$B$2:$AH$2694,24,0)&gt;10,8,IF(VLOOKUP($C23,工时汇总!$B$2:$AH$2694,24,0)&gt;=8,4,IF(VLOOKUP($C23,工时汇总!$B$2:$AH$2694,24,0)&lt;8,0))))</f>
        <v>8</v>
      </c>
      <c r="AA23" s="12">
        <f ca="1">IF(VLOOKUP($C23,工时汇总!$B$2:$AH$2694,25,0)&gt;15,12,IF(VLOOKUP($C23,工时汇总!$B$2:$AH$2694,25,0)&gt;10,8,IF(VLOOKUP($C23,工时汇总!$B$2:$AH$2694,25,0)&gt;=8,4,IF(VLOOKUP($C23,工时汇总!$B$2:$AH$2694,25,0)&lt;8,0))))</f>
        <v>8</v>
      </c>
      <c r="AB23" s="12">
        <f ca="1">IF(VLOOKUP($C23,工时汇总!$B$2:$AH$2694,26,0)&gt;15,12,IF(VLOOKUP($C23,工时汇总!$B$2:$AH$2694,26,0)&gt;10,8,IF(VLOOKUP($C23,工时汇总!$B$2:$AH$2694,26,0)&gt;=8,4,IF(VLOOKUP($C23,工时汇总!$B$2:$AH$2694,26,0)&lt;8,0))))</f>
        <v>8</v>
      </c>
      <c r="AC23" s="12">
        <f ca="1">IF(VLOOKUP($C23,工时汇总!$B$2:$AH$2694,27,0)&gt;15,12,IF(VLOOKUP($C23,工时汇总!$B$2:$AH$2694,27,0)&gt;10,8,IF(VLOOKUP($C23,工时汇总!$B$2:$AH$2694,27,0)&gt;=8,4,IF(VLOOKUP($C23,工时汇总!$B$2:$AH$2694,27,0)&lt;8,0))))</f>
        <v>8</v>
      </c>
      <c r="AD23" s="12">
        <f ca="1">IF(VLOOKUP($C23,工时汇总!$B$2:$AH$2694,28,0)&gt;15,12,IF(VLOOKUP($C23,工时汇总!$B$2:$AH$2694,28,0)&gt;10,8,IF(VLOOKUP($C23,工时汇总!$B$2:$AH$2694,28,0)&gt;=8,4,IF(VLOOKUP($C23,工时汇总!$B$2:$AH$2694,28,0)&lt;8,0))))</f>
        <v>4</v>
      </c>
      <c r="AE23" s="12">
        <f ca="1">IF(VLOOKUP($C23,工时汇总!$B$2:$AH$2694,29,0)&gt;15,12,IF(VLOOKUP($C23,工时汇总!$B$2:$AH$2694,29,0)&gt;10,8,IF(VLOOKUP($C23,工时汇总!$B$2:$AH$2694,29,0)&gt;=8,4,IF(VLOOKUP($C23,工时汇总!$B$2:$AH$2694,29,0)&lt;8,0))))</f>
        <v>8</v>
      </c>
      <c r="AF23" s="12">
        <f ca="1">IF(VLOOKUP($C23,工时汇总!$B$2:$AH$2694,30,0)&gt;15,12,IF(VLOOKUP($C23,工时汇总!$B$2:$AH$2694,30,0)&gt;10,8,IF(VLOOKUP($C23,工时汇总!$B$2:$AH$2694,30,0)&gt;=8,4,IF(VLOOKUP($C23,工时汇总!$B$2:$AH$2694,30,0)&lt;8,0))))</f>
        <v>8</v>
      </c>
      <c r="AG23" s="12">
        <f ca="1">IF(VLOOKUP($C23,工时汇总!$B$2:$AH$2694,31,0)&gt;15,12,IF(VLOOKUP($C23,工时汇总!$B$2:$AH$2694,31,0)&gt;10,8,IF(VLOOKUP($C23,工时汇总!$B$2:$AH$2694,31,0)&gt;=8,4,IF(VLOOKUP($C23,工时汇总!$B$2:$AH$2694,31,0)&lt;8,0))))</f>
        <v>8</v>
      </c>
      <c r="AH23" s="12">
        <f ca="1">IF(VLOOKUP($C23,工时汇总!$B$2:$AH$2694,32,0)&gt;15,12,IF(VLOOKUP($C23,工时汇总!$B$2:$AH$2694,32,0)&gt;10,8,IF(VLOOKUP($C23,工时汇总!$B$2:$AH$2694,32,0)&gt;=8,4,IF(VLOOKUP($C23,工时汇总!$B$2:$AH$2694,32,0)&lt;8,0))))</f>
        <v>8</v>
      </c>
      <c r="AI23" s="12">
        <f ca="1">IF(VLOOKUP($C23,工时汇总!$B$2:$AH$2694,33,0)&gt;15,12,IF(VLOOKUP($C23,工时汇总!$B$2:$AH$2694,33,0)&gt;10,8,IF(VLOOKUP($C23,工时汇总!$B$2:$AH$2694,33,0)&gt;=8,4,IF(VLOOKUP($C23,工时汇总!$B$2:$AH$2694,33,0)&lt;8,0))))</f>
        <v>0</v>
      </c>
    </row>
    <row r="24" customHeight="1" spans="1:35">
      <c r="A24" s="42" t="s">
        <v>489</v>
      </c>
      <c r="B24" s="18" t="s">
        <v>673</v>
      </c>
      <c r="C24" s="24" t="s">
        <v>674</v>
      </c>
      <c r="D24" s="43">
        <f ca="1" t="shared" ref="D24" si="7">SUM(E24:AI24)</f>
        <v>164</v>
      </c>
      <c r="E24" s="12">
        <f ca="1">IF(VLOOKUP($C24,工时汇总!$B$2:$AH$2694,3,0)&gt;15,12,IF(VLOOKUP($C24,工时汇总!$B$2:$AH$2694,3,0)&gt;10,8,IF(VLOOKUP($C24,工时汇总!$B$2:$AH$2694,3,0)&gt;=8,4,IF(VLOOKUP($C24,工时汇总!$B$2:$AH$2694,3,0)&lt;8,0))))</f>
        <v>8</v>
      </c>
      <c r="F24" s="12">
        <f ca="1">IF(VLOOKUP($C24,工时汇总!$B$2:$AH$2694,4,0)&gt;15,12,IF(VLOOKUP($C24,工时汇总!$B$2:$AH$2694,4,0)&gt;10,8,IF(VLOOKUP($C24,工时汇总!$B$2:$AH$2694,4,0)&gt;=8,4,IF(VLOOKUP($C24,工时汇总!$B$2:$AH$2694,4,0)&lt;8,0))))</f>
        <v>8</v>
      </c>
      <c r="G24" s="12">
        <f ca="1">IF(VLOOKUP($C24,工时汇总!$B$2:$AH$2694,5,0)&gt;15,12,IF(VLOOKUP($C24,工时汇总!$B$2:$AH$2694,5,0)&gt;10,8,IF(VLOOKUP($C24,工时汇总!$B$2:$AH$2694,5,0)&gt;=8,4,IF(VLOOKUP($C24,工时汇总!$B$2:$AH$2694,5,0)&lt;8,0))))</f>
        <v>8</v>
      </c>
      <c r="H24" s="12">
        <f ca="1">IF(VLOOKUP($C24,工时汇总!$B$2:$AH$2694,6,0)&gt;15,12,IF(VLOOKUP($C24,工时汇总!$B$2:$AH$2694,6,0)&gt;10,8,IF(VLOOKUP($C24,工时汇总!$B$2:$AH$2694,6,0)&gt;=8,4,IF(VLOOKUP($C24,工时汇总!$B$2:$AH$2694,6,0)&lt;8,0))))</f>
        <v>4</v>
      </c>
      <c r="I24" s="12">
        <f ca="1">IF(VLOOKUP($C24,工时汇总!$B$2:$AH$2694,7,0)&gt;15,12,IF(VLOOKUP($C24,工时汇总!$B$2:$AH$2694,7,0)&gt;10,8,IF(VLOOKUP($C24,工时汇总!$B$2:$AH$2694,7,0)&gt;=8,4,IF(VLOOKUP($C24,工时汇总!$B$2:$AH$2694,7,0)&lt;8,0))))</f>
        <v>0</v>
      </c>
      <c r="J24" s="12">
        <f ca="1">IF(VLOOKUP($C24,工时汇总!$B$2:$AH$2694,8,0)&gt;15,12,IF(VLOOKUP($C24,工时汇总!$B$2:$AH$2694,8,0)&gt;10,8,IF(VLOOKUP($C24,工时汇总!$B$2:$AH$2694,8,0)&gt;=8,4,IF(VLOOKUP($C24,工时汇总!$B$2:$AH$2694,8,0)&lt;8,0))))</f>
        <v>8</v>
      </c>
      <c r="K24" s="12">
        <f ca="1">IF(VLOOKUP($C24,工时汇总!$B$2:$AH$2694,9,0)&gt;15,12,IF(VLOOKUP($C24,工时汇总!$B$2:$AH$2694,9,0)&gt;10,8,IF(VLOOKUP($C24,工时汇总!$B$2:$AH$2694,9,0)&gt;=8,4,IF(VLOOKUP($C24,工时汇总!$B$2:$AH$2694,9,0)&lt;8,0))))</f>
        <v>4</v>
      </c>
      <c r="L24" s="12">
        <f ca="1">IF(VLOOKUP($C24,工时汇总!$B$2:$AH$2694,10,0)&gt;15,12,IF(VLOOKUP($C24,工时汇总!$B$2:$AH$2694,10,0)&gt;10,8,IF(VLOOKUP($C24,工时汇总!$B$2:$AH$2694,10,0)&gt;=8,4,IF(VLOOKUP($C24,工时汇总!$B$2:$AH$2694,10,0)&lt;8,0))))</f>
        <v>4</v>
      </c>
      <c r="M24" s="12">
        <f ca="1">IF(VLOOKUP($C24,工时汇总!$B$2:$AH$2694,11,0)&gt;15,12,IF(VLOOKUP($C24,工时汇总!$B$2:$AH$2694,11,0)&gt;10,8,IF(VLOOKUP($C24,工时汇总!$B$2:$AH$2694,11,0)&gt;=8,4,IF(VLOOKUP($C24,工时汇总!$B$2:$AH$2694,11,0)&lt;8,0))))</f>
        <v>8</v>
      </c>
      <c r="N24" s="12">
        <f ca="1">IF(VLOOKUP($C24,工时汇总!$B$2:$AH$2694,12,0)&gt;15,12,IF(VLOOKUP($C24,工时汇总!$B$2:$AH$2694,12,0)&gt;10,8,IF(VLOOKUP($C24,工时汇总!$B$2:$AH$2694,12,0)&gt;=8,4,IF(VLOOKUP($C24,工时汇总!$B$2:$AH$2694,12,0)&lt;8,0))))</f>
        <v>8</v>
      </c>
      <c r="O24" s="12">
        <f ca="1">IF(VLOOKUP($C24,工时汇总!$B$2:$AH$2694,13,0)&gt;15,12,IF(VLOOKUP($C24,工时汇总!$B$2:$AH$2694,13,0)&gt;10,8,IF(VLOOKUP($C24,工时汇总!$B$2:$AH$2694,13,0)&gt;=8,4,IF(VLOOKUP($C24,工时汇总!$B$2:$AH$2694,13,0)&lt;8,0))))</f>
        <v>8</v>
      </c>
      <c r="P24" s="12">
        <f ca="1">IF(VLOOKUP($C24,工时汇总!$B$2:$AH$2694,14,0)&gt;15,12,IF(VLOOKUP($C24,工时汇总!$B$2:$AH$2694,14,0)&gt;10,8,IF(VLOOKUP($C24,工时汇总!$B$2:$AH$2694,14,0)&gt;=8,4,IF(VLOOKUP($C24,工时汇总!$B$2:$AH$2694,14,0)&lt;8,0))))</f>
        <v>0</v>
      </c>
      <c r="Q24" s="12">
        <f ca="1">IF(VLOOKUP($C24,工时汇总!$B$2:$AH$2694,15,0)&gt;15,12,IF(VLOOKUP($C24,工时汇总!$B$2:$AH$2694,15,0)&gt;10,8,IF(VLOOKUP($C24,工时汇总!$B$2:$AH$2694,15,0)&gt;=8,4,IF(VLOOKUP($C24,工时汇总!$B$2:$AH$2694,15,0)&lt;8,0))))</f>
        <v>8</v>
      </c>
      <c r="R24" s="12">
        <f ca="1">IF(VLOOKUP($C24,工时汇总!$B$2:$AH$2694,16,0)&gt;15,12,IF(VLOOKUP($C24,工时汇总!$B$2:$AH$2694,16,0)&gt;10,8,IF(VLOOKUP($C24,工时汇总!$B$2:$AH$2694,16,0)&gt;=8,4,IF(VLOOKUP($C24,工时汇总!$B$2:$AH$2694,16,0)&lt;8,0))))</f>
        <v>8</v>
      </c>
      <c r="S24" s="12">
        <f ca="1">IF(VLOOKUP($C24,工时汇总!$B$2:$AH$2694,17,0)&gt;15,12,IF(VLOOKUP($C24,工时汇总!$B$2:$AH$2694,17,0)&gt;10,8,IF(VLOOKUP($C24,工时汇总!$B$2:$AH$2694,17,0)&gt;=8,4,IF(VLOOKUP($C24,工时汇总!$B$2:$AH$2694,17,0)&lt;8,0))))</f>
        <v>8</v>
      </c>
      <c r="T24" s="12">
        <f ca="1">IF(VLOOKUP($C24,工时汇总!$B$2:$AH$2694,18,0)&gt;15,12,IF(VLOOKUP($C24,工时汇总!$B$2:$AH$2694,18,0)&gt;10,8,IF(VLOOKUP($C24,工时汇总!$B$2:$AH$2694,18,0)&gt;=8,4,IF(VLOOKUP($C24,工时汇总!$B$2:$AH$2694,18,0)&lt;8,0))))</f>
        <v>4</v>
      </c>
      <c r="U24" s="12">
        <f ca="1">IF(VLOOKUP($C24,工时汇总!$B$2:$AH$2694,19,0)&gt;15,12,IF(VLOOKUP($C24,工时汇总!$B$2:$AH$2694,19,0)&gt;10,8,IF(VLOOKUP($C24,工时汇总!$B$2:$AH$2694,19,0)&gt;=8,4,IF(VLOOKUP($C24,工时汇总!$B$2:$AH$2694,19,0)&lt;8,0))))</f>
        <v>0</v>
      </c>
      <c r="V24" s="12">
        <f ca="1">IF(VLOOKUP($C24,工时汇总!$B$2:$AH$2694,20,0)&gt;15,12,IF(VLOOKUP($C24,工时汇总!$B$2:$AH$2694,20,0)&gt;10,8,IF(VLOOKUP($C24,工时汇总!$B$2:$AH$2694,20,0)&gt;=8,4,IF(VLOOKUP($C24,工时汇总!$B$2:$AH$2694,20,0)&lt;8,0))))</f>
        <v>0</v>
      </c>
      <c r="W24" s="12">
        <f ca="1">IF(VLOOKUP($C24,工时汇总!$B$2:$AH$2694,21,0)&gt;15,12,IF(VLOOKUP($C24,工时汇总!$B$2:$AH$2694,21,0)&gt;10,8,IF(VLOOKUP($C24,工时汇总!$B$2:$AH$2694,21,0)&gt;=8,4,IF(VLOOKUP($C24,工时汇总!$B$2:$AH$2694,21,0)&lt;8,0))))</f>
        <v>0</v>
      </c>
      <c r="X24" s="12">
        <f ca="1">IF(VLOOKUP($C24,工时汇总!$B$2:$AH$2694,22,0)&gt;15,12,IF(VLOOKUP($C24,工时汇总!$B$2:$AH$2694,22,0)&gt;10,8,IF(VLOOKUP($C24,工时汇总!$B$2:$AH$2694,22,0)&gt;=8,4,IF(VLOOKUP($C24,工时汇总!$B$2:$AH$2694,22,0)&lt;8,0))))</f>
        <v>8</v>
      </c>
      <c r="Y24" s="12">
        <f ca="1">IF(VLOOKUP($C24,工时汇总!$B$2:$AH$2694,23,0)&gt;15,12,IF(VLOOKUP($C24,工时汇总!$B$2:$AH$2694,23,0)&gt;10,8,IF(VLOOKUP($C24,工时汇总!$B$2:$AH$2694,23,0)&gt;=8,4,IF(VLOOKUP($C24,工时汇总!$B$2:$AH$2694,23,0)&lt;8,0))))</f>
        <v>8</v>
      </c>
      <c r="Z24" s="12">
        <f ca="1">IF(VLOOKUP($C24,工时汇总!$B$2:$AH$2694,24,0)&gt;15,12,IF(VLOOKUP($C24,工时汇总!$B$2:$AH$2694,24,0)&gt;10,8,IF(VLOOKUP($C24,工时汇总!$B$2:$AH$2694,24,0)&gt;=8,4,IF(VLOOKUP($C24,工时汇总!$B$2:$AH$2694,24,0)&lt;8,0))))</f>
        <v>0</v>
      </c>
      <c r="AA24" s="12">
        <f ca="1">IF(VLOOKUP($C24,工时汇总!$B$2:$AH$2694,25,0)&gt;15,12,IF(VLOOKUP($C24,工时汇总!$B$2:$AH$2694,25,0)&gt;10,8,IF(VLOOKUP($C24,工时汇总!$B$2:$AH$2694,25,0)&gt;=8,4,IF(VLOOKUP($C24,工时汇总!$B$2:$AH$2694,25,0)&lt;8,0))))</f>
        <v>8</v>
      </c>
      <c r="AB24" s="12">
        <f ca="1">IF(VLOOKUP($C24,工时汇总!$B$2:$AH$2694,26,0)&gt;15,12,IF(VLOOKUP($C24,工时汇总!$B$2:$AH$2694,26,0)&gt;10,8,IF(VLOOKUP($C24,工时汇总!$B$2:$AH$2694,26,0)&gt;=8,4,IF(VLOOKUP($C24,工时汇总!$B$2:$AH$2694,26,0)&lt;8,0))))</f>
        <v>8</v>
      </c>
      <c r="AC24" s="12">
        <f ca="1">IF(VLOOKUP($C24,工时汇总!$B$2:$AH$2694,27,0)&gt;15,12,IF(VLOOKUP($C24,工时汇总!$B$2:$AH$2694,27,0)&gt;10,8,IF(VLOOKUP($C24,工时汇总!$B$2:$AH$2694,27,0)&gt;=8,4,IF(VLOOKUP($C24,工时汇总!$B$2:$AH$2694,27,0)&lt;8,0))))</f>
        <v>8</v>
      </c>
      <c r="AD24" s="12">
        <f ca="1">IF(VLOOKUP($C24,工时汇总!$B$2:$AH$2694,28,0)&gt;15,12,IF(VLOOKUP($C24,工时汇总!$B$2:$AH$2694,28,0)&gt;10,8,IF(VLOOKUP($C24,工时汇总!$B$2:$AH$2694,28,0)&gt;=8,4,IF(VLOOKUP($C24,工时汇总!$B$2:$AH$2694,28,0)&lt;8,0))))</f>
        <v>4</v>
      </c>
      <c r="AE24" s="12">
        <f ca="1">IF(VLOOKUP($C24,工时汇总!$B$2:$AH$2694,29,0)&gt;15,12,IF(VLOOKUP($C24,工时汇总!$B$2:$AH$2694,29,0)&gt;10,8,IF(VLOOKUP($C24,工时汇总!$B$2:$AH$2694,29,0)&gt;=8,4,IF(VLOOKUP($C24,工时汇总!$B$2:$AH$2694,29,0)&lt;8,0))))</f>
        <v>8</v>
      </c>
      <c r="AF24" s="12">
        <f ca="1">IF(VLOOKUP($C24,工时汇总!$B$2:$AH$2694,30,0)&gt;15,12,IF(VLOOKUP($C24,工时汇总!$B$2:$AH$2694,30,0)&gt;10,8,IF(VLOOKUP($C24,工时汇总!$B$2:$AH$2694,30,0)&gt;=8,4,IF(VLOOKUP($C24,工时汇总!$B$2:$AH$2694,30,0)&lt;8,0))))</f>
        <v>8</v>
      </c>
      <c r="AG24" s="12">
        <f ca="1">IF(VLOOKUP($C24,工时汇总!$B$2:$AH$2694,31,0)&gt;15,12,IF(VLOOKUP($C24,工时汇总!$B$2:$AH$2694,31,0)&gt;10,8,IF(VLOOKUP($C24,工时汇总!$B$2:$AH$2694,31,0)&gt;=8,4,IF(VLOOKUP($C24,工时汇总!$B$2:$AH$2694,31,0)&lt;8,0))))</f>
        <v>0</v>
      </c>
      <c r="AH24" s="12">
        <f ca="1">IF(VLOOKUP($C24,工时汇总!$B$2:$AH$2694,32,0)&gt;15,12,IF(VLOOKUP($C24,工时汇总!$B$2:$AH$2694,32,0)&gt;10,8,IF(VLOOKUP($C24,工时汇总!$B$2:$AH$2694,32,0)&gt;=8,4,IF(VLOOKUP($C24,工时汇总!$B$2:$AH$2694,32,0)&lt;8,0))))</f>
        <v>8</v>
      </c>
      <c r="AI24" s="12">
        <f ca="1">IF(VLOOKUP($C24,工时汇总!$B$2:$AH$2694,33,0)&gt;15,12,IF(VLOOKUP($C24,工时汇总!$B$2:$AH$2694,33,0)&gt;10,8,IF(VLOOKUP($C24,工时汇总!$B$2:$AH$2694,33,0)&gt;=8,4,IF(VLOOKUP($C24,工时汇总!$B$2:$AH$2694,33,0)&lt;8,0))))</f>
        <v>0</v>
      </c>
    </row>
    <row r="25" customHeight="1" spans="1:35">
      <c r="A25" s="42" t="s">
        <v>489</v>
      </c>
      <c r="B25" s="18" t="s">
        <v>675</v>
      </c>
      <c r="C25" s="24" t="s">
        <v>676</v>
      </c>
      <c r="D25" s="43">
        <f ca="1" t="shared" ref="D25" si="8">SUM(E25:AI25)</f>
        <v>164</v>
      </c>
      <c r="E25" s="12">
        <f ca="1">IF(VLOOKUP($C25,工时汇总!$B$2:$AH$2694,3,0)&gt;15,12,IF(VLOOKUP($C25,工时汇总!$B$2:$AH$2694,3,0)&gt;10,8,IF(VLOOKUP($C25,工时汇总!$B$2:$AH$2694,3,0)&gt;=8,4,IF(VLOOKUP($C25,工时汇总!$B$2:$AH$2694,3,0)&lt;8,0))))</f>
        <v>8</v>
      </c>
      <c r="F25" s="12">
        <f ca="1">IF(VLOOKUP($C25,工时汇总!$B$2:$AH$2694,4,0)&gt;15,12,IF(VLOOKUP($C25,工时汇总!$B$2:$AH$2694,4,0)&gt;10,8,IF(VLOOKUP($C25,工时汇总!$B$2:$AH$2694,4,0)&gt;=8,4,IF(VLOOKUP($C25,工时汇总!$B$2:$AH$2694,4,0)&lt;8,0))))</f>
        <v>8</v>
      </c>
      <c r="G25" s="12">
        <f ca="1">IF(VLOOKUP($C25,工时汇总!$B$2:$AH$2694,5,0)&gt;15,12,IF(VLOOKUP($C25,工时汇总!$B$2:$AH$2694,5,0)&gt;10,8,IF(VLOOKUP($C25,工时汇总!$B$2:$AH$2694,5,0)&gt;=8,4,IF(VLOOKUP($C25,工时汇总!$B$2:$AH$2694,5,0)&lt;8,0))))</f>
        <v>0</v>
      </c>
      <c r="H25" s="12">
        <f ca="1">IF(VLOOKUP($C25,工时汇总!$B$2:$AH$2694,6,0)&gt;15,12,IF(VLOOKUP($C25,工时汇总!$B$2:$AH$2694,6,0)&gt;10,8,IF(VLOOKUP($C25,工时汇总!$B$2:$AH$2694,6,0)&gt;=8,4,IF(VLOOKUP($C25,工时汇总!$B$2:$AH$2694,6,0)&lt;8,0))))</f>
        <v>4</v>
      </c>
      <c r="I25" s="12">
        <f ca="1">IF(VLOOKUP($C25,工时汇总!$B$2:$AH$2694,7,0)&gt;15,12,IF(VLOOKUP($C25,工时汇总!$B$2:$AH$2694,7,0)&gt;10,8,IF(VLOOKUP($C25,工时汇总!$B$2:$AH$2694,7,0)&gt;=8,4,IF(VLOOKUP($C25,工时汇总!$B$2:$AH$2694,7,0)&lt;8,0))))</f>
        <v>4</v>
      </c>
      <c r="J25" s="12">
        <f ca="1">IF(VLOOKUP($C25,工时汇总!$B$2:$AH$2694,8,0)&gt;15,12,IF(VLOOKUP($C25,工时汇总!$B$2:$AH$2694,8,0)&gt;10,8,IF(VLOOKUP($C25,工时汇总!$B$2:$AH$2694,8,0)&gt;=8,4,IF(VLOOKUP($C25,工时汇总!$B$2:$AH$2694,8,0)&lt;8,0))))</f>
        <v>8</v>
      </c>
      <c r="K25" s="12">
        <f ca="1">IF(VLOOKUP($C25,工时汇总!$B$2:$AH$2694,9,0)&gt;15,12,IF(VLOOKUP($C25,工时汇总!$B$2:$AH$2694,9,0)&gt;10,8,IF(VLOOKUP($C25,工时汇总!$B$2:$AH$2694,9,0)&gt;=8,4,IF(VLOOKUP($C25,工时汇总!$B$2:$AH$2694,9,0)&lt;8,0))))</f>
        <v>4</v>
      </c>
      <c r="L25" s="12">
        <f ca="1">IF(VLOOKUP($C25,工时汇总!$B$2:$AH$2694,10,0)&gt;15,12,IF(VLOOKUP($C25,工时汇总!$B$2:$AH$2694,10,0)&gt;10,8,IF(VLOOKUP($C25,工时汇总!$B$2:$AH$2694,10,0)&gt;=8,4,IF(VLOOKUP($C25,工时汇总!$B$2:$AH$2694,10,0)&lt;8,0))))</f>
        <v>4</v>
      </c>
      <c r="M25" s="12">
        <f ca="1">IF(VLOOKUP($C25,工时汇总!$B$2:$AH$2694,11,0)&gt;15,12,IF(VLOOKUP($C25,工时汇总!$B$2:$AH$2694,11,0)&gt;10,8,IF(VLOOKUP($C25,工时汇总!$B$2:$AH$2694,11,0)&gt;=8,4,IF(VLOOKUP($C25,工时汇总!$B$2:$AH$2694,11,0)&lt;8,0))))</f>
        <v>8</v>
      </c>
      <c r="N25" s="12">
        <f ca="1">IF(VLOOKUP($C25,工时汇总!$B$2:$AH$2694,12,0)&gt;15,12,IF(VLOOKUP($C25,工时汇总!$B$2:$AH$2694,12,0)&gt;10,8,IF(VLOOKUP($C25,工时汇总!$B$2:$AH$2694,12,0)&gt;=8,4,IF(VLOOKUP($C25,工时汇总!$B$2:$AH$2694,12,0)&lt;8,0))))</f>
        <v>8</v>
      </c>
      <c r="O25" s="12">
        <f ca="1">IF(VLOOKUP($C25,工时汇总!$B$2:$AH$2694,13,0)&gt;15,12,IF(VLOOKUP($C25,工时汇总!$B$2:$AH$2694,13,0)&gt;10,8,IF(VLOOKUP($C25,工时汇总!$B$2:$AH$2694,13,0)&gt;=8,4,IF(VLOOKUP($C25,工时汇总!$B$2:$AH$2694,13,0)&lt;8,0))))</f>
        <v>8</v>
      </c>
      <c r="P25" s="12">
        <f ca="1">IF(VLOOKUP($C25,工时汇总!$B$2:$AH$2694,14,0)&gt;15,12,IF(VLOOKUP($C25,工时汇总!$B$2:$AH$2694,14,0)&gt;10,8,IF(VLOOKUP($C25,工时汇总!$B$2:$AH$2694,14,0)&gt;=8,4,IF(VLOOKUP($C25,工时汇总!$B$2:$AH$2694,14,0)&lt;8,0))))</f>
        <v>0</v>
      </c>
      <c r="Q25" s="12">
        <f ca="1">IF(VLOOKUP($C25,工时汇总!$B$2:$AH$2694,15,0)&gt;15,12,IF(VLOOKUP($C25,工时汇总!$B$2:$AH$2694,15,0)&gt;10,8,IF(VLOOKUP($C25,工时汇总!$B$2:$AH$2694,15,0)&gt;=8,4,IF(VLOOKUP($C25,工时汇总!$B$2:$AH$2694,15,0)&lt;8,0))))</f>
        <v>8</v>
      </c>
      <c r="R25" s="12">
        <f ca="1">IF(VLOOKUP($C25,工时汇总!$B$2:$AH$2694,16,0)&gt;15,12,IF(VLOOKUP($C25,工时汇总!$B$2:$AH$2694,16,0)&gt;10,8,IF(VLOOKUP($C25,工时汇总!$B$2:$AH$2694,16,0)&gt;=8,4,IF(VLOOKUP($C25,工时汇总!$B$2:$AH$2694,16,0)&lt;8,0))))</f>
        <v>8</v>
      </c>
      <c r="S25" s="12">
        <f ca="1">IF(VLOOKUP($C25,工时汇总!$B$2:$AH$2694,17,0)&gt;15,12,IF(VLOOKUP($C25,工时汇总!$B$2:$AH$2694,17,0)&gt;10,8,IF(VLOOKUP($C25,工时汇总!$B$2:$AH$2694,17,0)&gt;=8,4,IF(VLOOKUP($C25,工时汇总!$B$2:$AH$2694,17,0)&lt;8,0))))</f>
        <v>4</v>
      </c>
      <c r="T25" s="12">
        <f ca="1">IF(VLOOKUP($C25,工时汇总!$B$2:$AH$2694,18,0)&gt;15,12,IF(VLOOKUP($C25,工时汇总!$B$2:$AH$2694,18,0)&gt;10,8,IF(VLOOKUP($C25,工时汇总!$B$2:$AH$2694,18,0)&gt;=8,4,IF(VLOOKUP($C25,工时汇总!$B$2:$AH$2694,18,0)&lt;8,0))))</f>
        <v>0</v>
      </c>
      <c r="U25" s="12">
        <f ca="1">IF(VLOOKUP($C25,工时汇总!$B$2:$AH$2694,19,0)&gt;15,12,IF(VLOOKUP($C25,工时汇总!$B$2:$AH$2694,19,0)&gt;10,8,IF(VLOOKUP($C25,工时汇总!$B$2:$AH$2694,19,0)&gt;=8,4,IF(VLOOKUP($C25,工时汇总!$B$2:$AH$2694,19,0)&lt;8,0))))</f>
        <v>0</v>
      </c>
      <c r="V25" s="12">
        <f ca="1">IF(VLOOKUP($C25,工时汇总!$B$2:$AH$2694,20,0)&gt;15,12,IF(VLOOKUP($C25,工时汇总!$B$2:$AH$2694,20,0)&gt;10,8,IF(VLOOKUP($C25,工时汇总!$B$2:$AH$2694,20,0)&gt;=8,4,IF(VLOOKUP($C25,工时汇总!$B$2:$AH$2694,20,0)&lt;8,0))))</f>
        <v>0</v>
      </c>
      <c r="W25" s="12">
        <f ca="1">IF(VLOOKUP($C25,工时汇总!$B$2:$AH$2694,21,0)&gt;15,12,IF(VLOOKUP($C25,工时汇总!$B$2:$AH$2694,21,0)&gt;10,8,IF(VLOOKUP($C25,工时汇总!$B$2:$AH$2694,21,0)&gt;=8,4,IF(VLOOKUP($C25,工时汇总!$B$2:$AH$2694,21,0)&lt;8,0))))</f>
        <v>0</v>
      </c>
      <c r="X25" s="12">
        <f ca="1">IF(VLOOKUP($C25,工时汇总!$B$2:$AH$2694,22,0)&gt;15,12,IF(VLOOKUP($C25,工时汇总!$B$2:$AH$2694,22,0)&gt;10,8,IF(VLOOKUP($C25,工时汇总!$B$2:$AH$2694,22,0)&gt;=8,4,IF(VLOOKUP($C25,工时汇总!$B$2:$AH$2694,22,0)&lt;8,0))))</f>
        <v>8</v>
      </c>
      <c r="Y25" s="12">
        <f ca="1">IF(VLOOKUP($C25,工时汇总!$B$2:$AH$2694,23,0)&gt;15,12,IF(VLOOKUP($C25,工时汇总!$B$2:$AH$2694,23,0)&gt;10,8,IF(VLOOKUP($C25,工时汇总!$B$2:$AH$2694,23,0)&gt;=8,4,IF(VLOOKUP($C25,工时汇总!$B$2:$AH$2694,23,0)&lt;8,0))))</f>
        <v>8</v>
      </c>
      <c r="Z25" s="12">
        <f ca="1">IF(VLOOKUP($C25,工时汇总!$B$2:$AH$2694,24,0)&gt;15,12,IF(VLOOKUP($C25,工时汇总!$B$2:$AH$2694,24,0)&gt;10,8,IF(VLOOKUP($C25,工时汇总!$B$2:$AH$2694,24,0)&gt;=8,4,IF(VLOOKUP($C25,工时汇总!$B$2:$AH$2694,24,0)&lt;8,0))))</f>
        <v>8</v>
      </c>
      <c r="AA25" s="12">
        <f ca="1">IF(VLOOKUP($C25,工时汇总!$B$2:$AH$2694,25,0)&gt;15,12,IF(VLOOKUP($C25,工时汇总!$B$2:$AH$2694,25,0)&gt;10,8,IF(VLOOKUP($C25,工时汇总!$B$2:$AH$2694,25,0)&gt;=8,4,IF(VLOOKUP($C25,工时汇总!$B$2:$AH$2694,25,0)&lt;8,0))))</f>
        <v>8</v>
      </c>
      <c r="AB25" s="12">
        <f ca="1">IF(VLOOKUP($C25,工时汇总!$B$2:$AH$2694,26,0)&gt;15,12,IF(VLOOKUP($C25,工时汇总!$B$2:$AH$2694,26,0)&gt;10,8,IF(VLOOKUP($C25,工时汇总!$B$2:$AH$2694,26,0)&gt;=8,4,IF(VLOOKUP($C25,工时汇总!$B$2:$AH$2694,26,0)&lt;8,0))))</f>
        <v>8</v>
      </c>
      <c r="AC25" s="12">
        <f ca="1">IF(VLOOKUP($C25,工时汇总!$B$2:$AH$2694,27,0)&gt;15,12,IF(VLOOKUP($C25,工时汇总!$B$2:$AH$2694,27,0)&gt;10,8,IF(VLOOKUP($C25,工时汇总!$B$2:$AH$2694,27,0)&gt;=8,4,IF(VLOOKUP($C25,工时汇总!$B$2:$AH$2694,27,0)&lt;8,0))))</f>
        <v>8</v>
      </c>
      <c r="AD25" s="12">
        <f ca="1">IF(VLOOKUP($C25,工时汇总!$B$2:$AH$2694,28,0)&gt;15,12,IF(VLOOKUP($C25,工时汇总!$B$2:$AH$2694,28,0)&gt;10,8,IF(VLOOKUP($C25,工时汇总!$B$2:$AH$2694,28,0)&gt;=8,4,IF(VLOOKUP($C25,工时汇总!$B$2:$AH$2694,28,0)&lt;8,0))))</f>
        <v>4</v>
      </c>
      <c r="AE25" s="12">
        <f ca="1">IF(VLOOKUP($C25,工时汇总!$B$2:$AH$2694,29,0)&gt;15,12,IF(VLOOKUP($C25,工时汇总!$B$2:$AH$2694,29,0)&gt;10,8,IF(VLOOKUP($C25,工时汇总!$B$2:$AH$2694,29,0)&gt;=8,4,IF(VLOOKUP($C25,工时汇总!$B$2:$AH$2694,29,0)&lt;8,0))))</f>
        <v>8</v>
      </c>
      <c r="AF25" s="12">
        <f ca="1">IF(VLOOKUP($C25,工时汇总!$B$2:$AH$2694,30,0)&gt;15,12,IF(VLOOKUP($C25,工时汇总!$B$2:$AH$2694,30,0)&gt;10,8,IF(VLOOKUP($C25,工时汇总!$B$2:$AH$2694,30,0)&gt;=8,4,IF(VLOOKUP($C25,工时汇总!$B$2:$AH$2694,30,0)&lt;8,0))))</f>
        <v>8</v>
      </c>
      <c r="AG25" s="12">
        <f ca="1">IF(VLOOKUP($C25,工时汇总!$B$2:$AH$2694,31,0)&gt;15,12,IF(VLOOKUP($C25,工时汇总!$B$2:$AH$2694,31,0)&gt;10,8,IF(VLOOKUP($C25,工时汇总!$B$2:$AH$2694,31,0)&gt;=8,4,IF(VLOOKUP($C25,工时汇总!$B$2:$AH$2694,31,0)&lt;8,0))))</f>
        <v>8</v>
      </c>
      <c r="AH25" s="12">
        <f ca="1">IF(VLOOKUP($C25,工时汇总!$B$2:$AH$2694,32,0)&gt;15,12,IF(VLOOKUP($C25,工时汇总!$B$2:$AH$2694,32,0)&gt;10,8,IF(VLOOKUP($C25,工时汇总!$B$2:$AH$2694,32,0)&gt;=8,4,IF(VLOOKUP($C25,工时汇总!$B$2:$AH$2694,32,0)&lt;8,0))))</f>
        <v>4</v>
      </c>
      <c r="AI25" s="12">
        <f ca="1">IF(VLOOKUP($C25,工时汇总!$B$2:$AH$2694,33,0)&gt;15,12,IF(VLOOKUP($C25,工时汇总!$B$2:$AH$2694,33,0)&gt;10,8,IF(VLOOKUP($C25,工时汇总!$B$2:$AH$2694,33,0)&gt;=8,4,IF(VLOOKUP($C25,工时汇总!$B$2:$AH$2694,33,0)&lt;8,0))))</f>
        <v>0</v>
      </c>
    </row>
    <row r="26" customHeight="1" spans="1:35">
      <c r="A26" s="10" t="s">
        <v>526</v>
      </c>
      <c r="B26" s="18" t="s">
        <v>677</v>
      </c>
      <c r="C26" s="24" t="s">
        <v>151</v>
      </c>
      <c r="D26" s="43">
        <f ca="1" t="shared" ref="D26" si="9">SUM(E26:AI26)</f>
        <v>180</v>
      </c>
      <c r="E26" s="12">
        <f ca="1">IF(VLOOKUP($C26,工时汇总!$B$2:$AH$2694,3,0)&gt;15,12,IF(VLOOKUP($C26,工时汇总!$B$2:$AH$2694,3,0)&gt;10,8,IF(VLOOKUP($C26,工时汇总!$B$2:$AH$2694,3,0)&gt;=8,4,IF(VLOOKUP($C26,工时汇总!$B$2:$AH$2694,3,0)&lt;8,0))))</f>
        <v>8</v>
      </c>
      <c r="F26" s="12">
        <f ca="1">IF(VLOOKUP($C26,工时汇总!$B$2:$AH$2694,4,0)&gt;15,12,IF(VLOOKUP($C26,工时汇总!$B$2:$AH$2694,4,0)&gt;10,8,IF(VLOOKUP($C26,工时汇总!$B$2:$AH$2694,4,0)&gt;=8,4,IF(VLOOKUP($C26,工时汇总!$B$2:$AH$2694,4,0)&lt;8,0))))</f>
        <v>8</v>
      </c>
      <c r="G26" s="12">
        <f ca="1">IF(VLOOKUP($C26,工时汇总!$B$2:$AH$2694,5,0)&gt;15,12,IF(VLOOKUP($C26,工时汇总!$B$2:$AH$2694,5,0)&gt;10,8,IF(VLOOKUP($C26,工时汇总!$B$2:$AH$2694,5,0)&gt;=8,4,IF(VLOOKUP($C26,工时汇总!$B$2:$AH$2694,5,0)&lt;8,0))))</f>
        <v>8</v>
      </c>
      <c r="H26" s="12">
        <f ca="1">IF(VLOOKUP($C26,工时汇总!$B$2:$AH$2694,6,0)&gt;15,12,IF(VLOOKUP($C26,工时汇总!$B$2:$AH$2694,6,0)&gt;10,8,IF(VLOOKUP($C26,工时汇总!$B$2:$AH$2694,6,0)&gt;=8,4,IF(VLOOKUP($C26,工时汇总!$B$2:$AH$2694,6,0)&lt;8,0))))</f>
        <v>8</v>
      </c>
      <c r="I26" s="12">
        <f ca="1">IF(VLOOKUP($C26,工时汇总!$B$2:$AH$2694,7,0)&gt;15,12,IF(VLOOKUP($C26,工时汇总!$B$2:$AH$2694,7,0)&gt;10,8,IF(VLOOKUP($C26,工时汇总!$B$2:$AH$2694,7,0)&gt;=8,4,IF(VLOOKUP($C26,工时汇总!$B$2:$AH$2694,7,0)&lt;8,0))))</f>
        <v>4</v>
      </c>
      <c r="J26" s="12">
        <f ca="1">IF(VLOOKUP($C26,工时汇总!$B$2:$AH$2694,8,0)&gt;15,12,IF(VLOOKUP($C26,工时汇总!$B$2:$AH$2694,8,0)&gt;10,8,IF(VLOOKUP($C26,工时汇总!$B$2:$AH$2694,8,0)&gt;=8,4,IF(VLOOKUP($C26,工时汇总!$B$2:$AH$2694,8,0)&lt;8,0))))</f>
        <v>8</v>
      </c>
      <c r="K26" s="12">
        <f ca="1">IF(VLOOKUP($C26,工时汇总!$B$2:$AH$2694,9,0)&gt;15,12,IF(VLOOKUP($C26,工时汇总!$B$2:$AH$2694,9,0)&gt;10,8,IF(VLOOKUP($C26,工时汇总!$B$2:$AH$2694,9,0)&gt;=8,4,IF(VLOOKUP($C26,工时汇总!$B$2:$AH$2694,9,0)&lt;8,0))))</f>
        <v>4</v>
      </c>
      <c r="L26" s="12">
        <f ca="1">IF(VLOOKUP($C26,工时汇总!$B$2:$AH$2694,10,0)&gt;15,12,IF(VLOOKUP($C26,工时汇总!$B$2:$AH$2694,10,0)&gt;10,8,IF(VLOOKUP($C26,工时汇总!$B$2:$AH$2694,10,0)&gt;=8,4,IF(VLOOKUP($C26,工时汇总!$B$2:$AH$2694,10,0)&lt;8,0))))</f>
        <v>4</v>
      </c>
      <c r="M26" s="12">
        <f ca="1">IF(VLOOKUP($C26,工时汇总!$B$2:$AH$2694,11,0)&gt;15,12,IF(VLOOKUP($C26,工时汇总!$B$2:$AH$2694,11,0)&gt;10,8,IF(VLOOKUP($C26,工时汇总!$B$2:$AH$2694,11,0)&gt;=8,4,IF(VLOOKUP($C26,工时汇总!$B$2:$AH$2694,11,0)&lt;8,0))))</f>
        <v>4</v>
      </c>
      <c r="N26" s="12">
        <f ca="1">IF(VLOOKUP($C26,工时汇总!$B$2:$AH$2694,12,0)&gt;15,12,IF(VLOOKUP($C26,工时汇总!$B$2:$AH$2694,12,0)&gt;10,8,IF(VLOOKUP($C26,工时汇总!$B$2:$AH$2694,12,0)&gt;=8,4,IF(VLOOKUP($C26,工时汇总!$B$2:$AH$2694,12,0)&lt;8,0))))</f>
        <v>0</v>
      </c>
      <c r="O26" s="12">
        <f ca="1">IF(VLOOKUP($C26,工时汇总!$B$2:$AH$2694,13,0)&gt;15,12,IF(VLOOKUP($C26,工时汇总!$B$2:$AH$2694,13,0)&gt;10,8,IF(VLOOKUP($C26,工时汇总!$B$2:$AH$2694,13,0)&gt;=8,4,IF(VLOOKUP($C26,工时汇总!$B$2:$AH$2694,13,0)&lt;8,0))))</f>
        <v>0</v>
      </c>
      <c r="P26" s="12">
        <f ca="1">IF(VLOOKUP($C26,工时汇总!$B$2:$AH$2694,14,0)&gt;15,12,IF(VLOOKUP($C26,工时汇总!$B$2:$AH$2694,14,0)&gt;10,8,IF(VLOOKUP($C26,工时汇总!$B$2:$AH$2694,14,0)&gt;=8,4,IF(VLOOKUP($C26,工时汇总!$B$2:$AH$2694,14,0)&lt;8,0))))</f>
        <v>0</v>
      </c>
      <c r="Q26" s="12">
        <f ca="1">IF(VLOOKUP($C26,工时汇总!$B$2:$AH$2694,15,0)&gt;15,12,IF(VLOOKUP($C26,工时汇总!$B$2:$AH$2694,15,0)&gt;10,8,IF(VLOOKUP($C26,工时汇总!$B$2:$AH$2694,15,0)&gt;=8,4,IF(VLOOKUP($C26,工时汇总!$B$2:$AH$2694,15,0)&lt;8,0))))</f>
        <v>0</v>
      </c>
      <c r="R26" s="12">
        <f ca="1">IF(VLOOKUP($C26,工时汇总!$B$2:$AH$2694,16,0)&gt;15,12,IF(VLOOKUP($C26,工时汇总!$B$2:$AH$2694,16,0)&gt;10,8,IF(VLOOKUP($C26,工时汇总!$B$2:$AH$2694,16,0)&gt;=8,4,IF(VLOOKUP($C26,工时汇总!$B$2:$AH$2694,16,0)&lt;8,0))))</f>
        <v>8</v>
      </c>
      <c r="S26" s="12">
        <f ca="1">IF(VLOOKUP($C26,工时汇总!$B$2:$AH$2694,17,0)&gt;15,12,IF(VLOOKUP($C26,工时汇总!$B$2:$AH$2694,17,0)&gt;10,8,IF(VLOOKUP($C26,工时汇总!$B$2:$AH$2694,17,0)&gt;=8,4,IF(VLOOKUP($C26,工时汇总!$B$2:$AH$2694,17,0)&lt;8,0))))</f>
        <v>8</v>
      </c>
      <c r="T26" s="12">
        <f ca="1">IF(VLOOKUP($C26,工时汇总!$B$2:$AH$2694,18,0)&gt;15,12,IF(VLOOKUP($C26,工时汇总!$B$2:$AH$2694,18,0)&gt;10,8,IF(VLOOKUP($C26,工时汇总!$B$2:$AH$2694,18,0)&gt;=8,4,IF(VLOOKUP($C26,工时汇总!$B$2:$AH$2694,18,0)&lt;8,0))))</f>
        <v>8</v>
      </c>
      <c r="U26" s="12">
        <f ca="1">IF(VLOOKUP($C26,工时汇总!$B$2:$AH$2694,19,0)&gt;15,12,IF(VLOOKUP($C26,工时汇总!$B$2:$AH$2694,19,0)&gt;10,8,IF(VLOOKUP($C26,工时汇总!$B$2:$AH$2694,19,0)&gt;=8,4,IF(VLOOKUP($C26,工时汇总!$B$2:$AH$2694,19,0)&lt;8,0))))</f>
        <v>8</v>
      </c>
      <c r="V26" s="12">
        <f ca="1">IF(VLOOKUP($C26,工时汇总!$B$2:$AH$2694,20,0)&gt;15,12,IF(VLOOKUP($C26,工时汇总!$B$2:$AH$2694,20,0)&gt;10,8,IF(VLOOKUP($C26,工时汇总!$B$2:$AH$2694,20,0)&gt;=8,4,IF(VLOOKUP($C26,工时汇总!$B$2:$AH$2694,20,0)&lt;8,0))))</f>
        <v>4</v>
      </c>
      <c r="W26" s="12">
        <f ca="1">IF(VLOOKUP($C26,工时汇总!$B$2:$AH$2694,21,0)&gt;15,12,IF(VLOOKUP($C26,工时汇总!$B$2:$AH$2694,21,0)&gt;10,8,IF(VLOOKUP($C26,工时汇总!$B$2:$AH$2694,21,0)&gt;=8,4,IF(VLOOKUP($C26,工时汇总!$B$2:$AH$2694,21,0)&lt;8,0))))</f>
        <v>4</v>
      </c>
      <c r="X26" s="12">
        <f ca="1">IF(VLOOKUP($C26,工时汇总!$B$2:$AH$2694,22,0)&gt;15,12,IF(VLOOKUP($C26,工时汇总!$B$2:$AH$2694,22,0)&gt;10,8,IF(VLOOKUP($C26,工时汇总!$B$2:$AH$2694,22,0)&gt;=8,4,IF(VLOOKUP($C26,工时汇总!$B$2:$AH$2694,22,0)&lt;8,0))))</f>
        <v>8</v>
      </c>
      <c r="Y26" s="12">
        <f ca="1">IF(VLOOKUP($C26,工时汇总!$B$2:$AH$2694,23,0)&gt;15,12,IF(VLOOKUP($C26,工时汇总!$B$2:$AH$2694,23,0)&gt;10,8,IF(VLOOKUP($C26,工时汇总!$B$2:$AH$2694,23,0)&gt;=8,4,IF(VLOOKUP($C26,工时汇总!$B$2:$AH$2694,23,0)&lt;8,0))))</f>
        <v>8</v>
      </c>
      <c r="Z26" s="12">
        <f ca="1">IF(VLOOKUP($C26,工时汇总!$B$2:$AH$2694,24,0)&gt;15,12,IF(VLOOKUP($C26,工时汇总!$B$2:$AH$2694,24,0)&gt;10,8,IF(VLOOKUP($C26,工时汇总!$B$2:$AH$2694,24,0)&gt;=8,4,IF(VLOOKUP($C26,工时汇总!$B$2:$AH$2694,24,0)&lt;8,0))))</f>
        <v>8</v>
      </c>
      <c r="AA26" s="12">
        <f ca="1">IF(VLOOKUP($C26,工时汇总!$B$2:$AH$2694,25,0)&gt;15,12,IF(VLOOKUP($C26,工时汇总!$B$2:$AH$2694,25,0)&gt;10,8,IF(VLOOKUP($C26,工时汇总!$B$2:$AH$2694,25,0)&gt;=8,4,IF(VLOOKUP($C26,工时汇总!$B$2:$AH$2694,25,0)&lt;8,0))))</f>
        <v>8</v>
      </c>
      <c r="AB26" s="12">
        <f ca="1">IF(VLOOKUP($C26,工时汇总!$B$2:$AH$2694,26,0)&gt;15,12,IF(VLOOKUP($C26,工时汇总!$B$2:$AH$2694,26,0)&gt;10,8,IF(VLOOKUP($C26,工时汇总!$B$2:$AH$2694,26,0)&gt;=8,4,IF(VLOOKUP($C26,工时汇总!$B$2:$AH$2694,26,0)&lt;8,0))))</f>
        <v>8</v>
      </c>
      <c r="AC26" s="12">
        <f ca="1">IF(VLOOKUP($C26,工时汇总!$B$2:$AH$2694,27,0)&gt;15,12,IF(VLOOKUP($C26,工时汇总!$B$2:$AH$2694,27,0)&gt;10,8,IF(VLOOKUP($C26,工时汇总!$B$2:$AH$2694,27,0)&gt;=8,4,IF(VLOOKUP($C26,工时汇总!$B$2:$AH$2694,27,0)&lt;8,0))))</f>
        <v>8</v>
      </c>
      <c r="AD26" s="12">
        <f ca="1">IF(VLOOKUP($C26,工时汇总!$B$2:$AH$2694,28,0)&gt;15,12,IF(VLOOKUP($C26,工时汇总!$B$2:$AH$2694,28,0)&gt;10,8,IF(VLOOKUP($C26,工时汇总!$B$2:$AH$2694,28,0)&gt;=8,4,IF(VLOOKUP($C26,工时汇总!$B$2:$AH$2694,28,0)&lt;8,0))))</f>
        <v>4</v>
      </c>
      <c r="AE26" s="12">
        <f ca="1">IF(VLOOKUP($C26,工时汇总!$B$2:$AH$2694,29,0)&gt;15,12,IF(VLOOKUP($C26,工时汇总!$B$2:$AH$2694,29,0)&gt;10,8,IF(VLOOKUP($C26,工时汇总!$B$2:$AH$2694,29,0)&gt;=8,4,IF(VLOOKUP($C26,工时汇总!$B$2:$AH$2694,29,0)&lt;8,0))))</f>
        <v>8</v>
      </c>
      <c r="AF26" s="12">
        <f ca="1">IF(VLOOKUP($C26,工时汇总!$B$2:$AH$2694,30,0)&gt;15,12,IF(VLOOKUP($C26,工时汇总!$B$2:$AH$2694,30,0)&gt;10,8,IF(VLOOKUP($C26,工时汇总!$B$2:$AH$2694,30,0)&gt;=8,4,IF(VLOOKUP($C26,工时汇总!$B$2:$AH$2694,30,0)&lt;8,0))))</f>
        <v>8</v>
      </c>
      <c r="AG26" s="12">
        <f ca="1">IF(VLOOKUP($C26,工时汇总!$B$2:$AH$2694,31,0)&gt;15,12,IF(VLOOKUP($C26,工时汇总!$B$2:$AH$2694,31,0)&gt;10,8,IF(VLOOKUP($C26,工时汇总!$B$2:$AH$2694,31,0)&gt;=8,4,IF(VLOOKUP($C26,工时汇总!$B$2:$AH$2694,31,0)&lt;8,0))))</f>
        <v>8</v>
      </c>
      <c r="AH26" s="12">
        <f ca="1">IF(VLOOKUP($C26,工时汇总!$B$2:$AH$2694,32,0)&gt;15,12,IF(VLOOKUP($C26,工时汇总!$B$2:$AH$2694,32,0)&gt;10,8,IF(VLOOKUP($C26,工时汇总!$B$2:$AH$2694,32,0)&gt;=8,4,IF(VLOOKUP($C26,工时汇总!$B$2:$AH$2694,32,0)&lt;8,0))))</f>
        <v>8</v>
      </c>
      <c r="AI26" s="12">
        <f ca="1">IF(VLOOKUP($C26,工时汇总!$B$2:$AH$2694,33,0)&gt;15,12,IF(VLOOKUP($C26,工时汇总!$B$2:$AH$2694,33,0)&gt;10,8,IF(VLOOKUP($C26,工时汇总!$B$2:$AH$2694,33,0)&gt;=8,4,IF(VLOOKUP($C26,工时汇总!$B$2:$AH$2694,33,0)&lt;8,0))))</f>
        <v>0</v>
      </c>
    </row>
    <row r="27" customHeight="1" spans="1:35">
      <c r="A27" s="10" t="s">
        <v>526</v>
      </c>
      <c r="B27" s="18" t="s">
        <v>678</v>
      </c>
      <c r="C27" s="24" t="s">
        <v>153</v>
      </c>
      <c r="D27" s="43">
        <f ca="1" t="shared" ref="D27:D30" si="10">SUM(E27:AI27)</f>
        <v>136</v>
      </c>
      <c r="E27" s="12">
        <f ca="1">IF(VLOOKUP($C27,工时汇总!$B$2:$AH$2694,3,0)&gt;15,12,IF(VLOOKUP($C27,工时汇总!$B$2:$AH$2694,3,0)&gt;10,8,IF(VLOOKUP($C27,工时汇总!$B$2:$AH$2694,3,0)&gt;=8,4,IF(VLOOKUP($C27,工时汇总!$B$2:$AH$2694,3,0)&lt;8,0))))</f>
        <v>8</v>
      </c>
      <c r="F27" s="12">
        <f ca="1">IF(VLOOKUP($C27,工时汇总!$B$2:$AH$2694,4,0)&gt;15,12,IF(VLOOKUP($C27,工时汇总!$B$2:$AH$2694,4,0)&gt;10,8,IF(VLOOKUP($C27,工时汇总!$B$2:$AH$2694,4,0)&gt;=8,4,IF(VLOOKUP($C27,工时汇总!$B$2:$AH$2694,4,0)&lt;8,0))))</f>
        <v>8</v>
      </c>
      <c r="G27" s="12">
        <f ca="1">IF(VLOOKUP($C27,工时汇总!$B$2:$AH$2694,5,0)&gt;15,12,IF(VLOOKUP($C27,工时汇总!$B$2:$AH$2694,5,0)&gt;10,8,IF(VLOOKUP($C27,工时汇总!$B$2:$AH$2694,5,0)&gt;=8,4,IF(VLOOKUP($C27,工时汇总!$B$2:$AH$2694,5,0)&lt;8,0))))</f>
        <v>8</v>
      </c>
      <c r="H27" s="12">
        <f ca="1">IF(VLOOKUP($C27,工时汇总!$B$2:$AH$2694,6,0)&gt;15,12,IF(VLOOKUP($C27,工时汇总!$B$2:$AH$2694,6,0)&gt;10,8,IF(VLOOKUP($C27,工时汇总!$B$2:$AH$2694,6,0)&gt;=8,4,IF(VLOOKUP($C27,工时汇总!$B$2:$AH$2694,6,0)&lt;8,0))))</f>
        <v>8</v>
      </c>
      <c r="I27" s="12">
        <f ca="1">IF(VLOOKUP($C27,工时汇总!$B$2:$AH$2694,7,0)&gt;15,12,IF(VLOOKUP($C27,工时汇总!$B$2:$AH$2694,7,0)&gt;10,8,IF(VLOOKUP($C27,工时汇总!$B$2:$AH$2694,7,0)&gt;=8,4,IF(VLOOKUP($C27,工时汇总!$B$2:$AH$2694,7,0)&lt;8,0))))</f>
        <v>4</v>
      </c>
      <c r="J27" s="12">
        <f ca="1">IF(VLOOKUP($C27,工时汇总!$B$2:$AH$2694,8,0)&gt;15,12,IF(VLOOKUP($C27,工时汇总!$B$2:$AH$2694,8,0)&gt;10,8,IF(VLOOKUP($C27,工时汇总!$B$2:$AH$2694,8,0)&gt;=8,4,IF(VLOOKUP($C27,工时汇总!$B$2:$AH$2694,8,0)&lt;8,0))))</f>
        <v>0</v>
      </c>
      <c r="K27" s="12">
        <f ca="1">IF(VLOOKUP($C27,工时汇总!$B$2:$AH$2694,9,0)&gt;15,12,IF(VLOOKUP($C27,工时汇总!$B$2:$AH$2694,9,0)&gt;10,8,IF(VLOOKUP($C27,工时汇总!$B$2:$AH$2694,9,0)&gt;=8,4,IF(VLOOKUP($C27,工时汇总!$B$2:$AH$2694,9,0)&lt;8,0))))</f>
        <v>4</v>
      </c>
      <c r="L27" s="12">
        <f ca="1">IF(VLOOKUP($C27,工时汇总!$B$2:$AH$2694,10,0)&gt;15,12,IF(VLOOKUP($C27,工时汇总!$B$2:$AH$2694,10,0)&gt;10,8,IF(VLOOKUP($C27,工时汇总!$B$2:$AH$2694,10,0)&gt;=8,4,IF(VLOOKUP($C27,工时汇总!$B$2:$AH$2694,10,0)&lt;8,0))))</f>
        <v>4</v>
      </c>
      <c r="M27" s="12">
        <f ca="1">IF(VLOOKUP($C27,工时汇总!$B$2:$AH$2694,11,0)&gt;15,12,IF(VLOOKUP($C27,工时汇总!$B$2:$AH$2694,11,0)&gt;10,8,IF(VLOOKUP($C27,工时汇总!$B$2:$AH$2694,11,0)&gt;=8,4,IF(VLOOKUP($C27,工时汇总!$B$2:$AH$2694,11,0)&lt;8,0))))</f>
        <v>0</v>
      </c>
      <c r="N27" s="12">
        <f ca="1">IF(VLOOKUP($C27,工时汇总!$B$2:$AH$2694,12,0)&gt;15,12,IF(VLOOKUP($C27,工时汇总!$B$2:$AH$2694,12,0)&gt;10,8,IF(VLOOKUP($C27,工时汇总!$B$2:$AH$2694,12,0)&gt;=8,4,IF(VLOOKUP($C27,工时汇总!$B$2:$AH$2694,12,0)&lt;8,0))))</f>
        <v>4</v>
      </c>
      <c r="O27" s="12">
        <f ca="1">IF(VLOOKUP($C27,工时汇总!$B$2:$AH$2694,13,0)&gt;15,12,IF(VLOOKUP($C27,工时汇总!$B$2:$AH$2694,13,0)&gt;10,8,IF(VLOOKUP($C27,工时汇总!$B$2:$AH$2694,13,0)&gt;=8,4,IF(VLOOKUP($C27,工时汇总!$B$2:$AH$2694,13,0)&lt;8,0))))</f>
        <v>8</v>
      </c>
      <c r="P27" s="12">
        <f ca="1">IF(VLOOKUP($C27,工时汇总!$B$2:$AH$2694,14,0)&gt;15,12,IF(VLOOKUP($C27,工时汇总!$B$2:$AH$2694,14,0)&gt;10,8,IF(VLOOKUP($C27,工时汇总!$B$2:$AH$2694,14,0)&gt;=8,4,IF(VLOOKUP($C27,工时汇总!$B$2:$AH$2694,14,0)&lt;8,0))))</f>
        <v>0</v>
      </c>
      <c r="Q27" s="12">
        <f ca="1">IF(VLOOKUP($C27,工时汇总!$B$2:$AH$2694,15,0)&gt;15,12,IF(VLOOKUP($C27,工时汇总!$B$2:$AH$2694,15,0)&gt;10,8,IF(VLOOKUP($C27,工时汇总!$B$2:$AH$2694,15,0)&gt;=8,4,IF(VLOOKUP($C27,工时汇总!$B$2:$AH$2694,15,0)&lt;8,0))))</f>
        <v>8</v>
      </c>
      <c r="R27" s="12">
        <f ca="1">IF(VLOOKUP($C27,工时汇总!$B$2:$AH$2694,16,0)&gt;15,12,IF(VLOOKUP($C27,工时汇总!$B$2:$AH$2694,16,0)&gt;10,8,IF(VLOOKUP($C27,工时汇总!$B$2:$AH$2694,16,0)&gt;=8,4,IF(VLOOKUP($C27,工时汇总!$B$2:$AH$2694,16,0)&lt;8,0))))</f>
        <v>8</v>
      </c>
      <c r="S27" s="12">
        <f ca="1">IF(VLOOKUP($C27,工时汇总!$B$2:$AH$2694,17,0)&gt;15,12,IF(VLOOKUP($C27,工时汇总!$B$2:$AH$2694,17,0)&gt;10,8,IF(VLOOKUP($C27,工时汇总!$B$2:$AH$2694,17,0)&gt;=8,4,IF(VLOOKUP($C27,工时汇总!$B$2:$AH$2694,17,0)&lt;8,0))))</f>
        <v>8</v>
      </c>
      <c r="T27" s="12">
        <f ca="1">IF(VLOOKUP($C27,工时汇总!$B$2:$AH$2694,18,0)&gt;15,12,IF(VLOOKUP($C27,工时汇总!$B$2:$AH$2694,18,0)&gt;10,8,IF(VLOOKUP($C27,工时汇总!$B$2:$AH$2694,18,0)&gt;=8,4,IF(VLOOKUP($C27,工时汇总!$B$2:$AH$2694,18,0)&lt;8,0))))</f>
        <v>8</v>
      </c>
      <c r="U27" s="12">
        <f ca="1">IF(VLOOKUP($C27,工时汇总!$B$2:$AH$2694,19,0)&gt;15,12,IF(VLOOKUP($C27,工时汇总!$B$2:$AH$2694,19,0)&gt;10,8,IF(VLOOKUP($C27,工时汇总!$B$2:$AH$2694,19,0)&gt;=8,4,IF(VLOOKUP($C27,工时汇总!$B$2:$AH$2694,19,0)&lt;8,0))))</f>
        <v>8</v>
      </c>
      <c r="V27" s="12">
        <f ca="1">IF(VLOOKUP($C27,工时汇总!$B$2:$AH$2694,20,0)&gt;15,12,IF(VLOOKUP($C27,工时汇总!$B$2:$AH$2694,20,0)&gt;10,8,IF(VLOOKUP($C27,工时汇总!$B$2:$AH$2694,20,0)&gt;=8,4,IF(VLOOKUP($C27,工时汇总!$B$2:$AH$2694,20,0)&lt;8,0))))</f>
        <v>4</v>
      </c>
      <c r="W27" s="12">
        <f ca="1">IF(VLOOKUP($C27,工时汇总!$B$2:$AH$2694,21,0)&gt;15,12,IF(VLOOKUP($C27,工时汇总!$B$2:$AH$2694,21,0)&gt;10,8,IF(VLOOKUP($C27,工时汇总!$B$2:$AH$2694,21,0)&gt;=8,4,IF(VLOOKUP($C27,工时汇总!$B$2:$AH$2694,21,0)&lt;8,0))))</f>
        <v>0</v>
      </c>
      <c r="X27" s="12">
        <f ca="1">IF(VLOOKUP($C27,工时汇总!$B$2:$AH$2694,22,0)&gt;15,12,IF(VLOOKUP($C27,工时汇总!$B$2:$AH$2694,22,0)&gt;10,8,IF(VLOOKUP($C27,工时汇总!$B$2:$AH$2694,22,0)&gt;=8,4,IF(VLOOKUP($C27,工时汇总!$B$2:$AH$2694,22,0)&lt;8,0))))</f>
        <v>8</v>
      </c>
      <c r="Y27" s="12">
        <f ca="1">IF(VLOOKUP($C27,工时汇总!$B$2:$AH$2694,23,0)&gt;15,12,IF(VLOOKUP($C27,工时汇总!$B$2:$AH$2694,23,0)&gt;10,8,IF(VLOOKUP($C27,工时汇总!$B$2:$AH$2694,23,0)&gt;=8,4,IF(VLOOKUP($C27,工时汇总!$B$2:$AH$2694,23,0)&lt;8,0))))</f>
        <v>4</v>
      </c>
      <c r="Z27" s="12">
        <f ca="1">IF(VLOOKUP($C27,工时汇总!$B$2:$AH$2694,24,0)&gt;15,12,IF(VLOOKUP($C27,工时汇总!$B$2:$AH$2694,24,0)&gt;10,8,IF(VLOOKUP($C27,工时汇总!$B$2:$AH$2694,24,0)&gt;=8,4,IF(VLOOKUP($C27,工时汇总!$B$2:$AH$2694,24,0)&lt;8,0))))</f>
        <v>8</v>
      </c>
      <c r="AA27" s="12">
        <f ca="1">IF(VLOOKUP($C27,工时汇总!$B$2:$AH$2694,25,0)&gt;15,12,IF(VLOOKUP($C27,工时汇总!$B$2:$AH$2694,25,0)&gt;10,8,IF(VLOOKUP($C27,工时汇总!$B$2:$AH$2694,25,0)&gt;=8,4,IF(VLOOKUP($C27,工时汇总!$B$2:$AH$2694,25,0)&lt;8,0))))</f>
        <v>8</v>
      </c>
      <c r="AB27" s="12">
        <f ca="1">IF(VLOOKUP($C27,工时汇总!$B$2:$AH$2694,26,0)&gt;15,12,IF(VLOOKUP($C27,工时汇总!$B$2:$AH$2694,26,0)&gt;10,8,IF(VLOOKUP($C27,工时汇总!$B$2:$AH$2694,26,0)&gt;=8,4,IF(VLOOKUP($C27,工时汇总!$B$2:$AH$2694,26,0)&lt;8,0))))</f>
        <v>4</v>
      </c>
      <c r="AC27" s="12">
        <f ca="1">IF(VLOOKUP($C27,工时汇总!$B$2:$AH$2694,27,0)&gt;15,12,IF(VLOOKUP($C27,工时汇总!$B$2:$AH$2694,27,0)&gt;10,8,IF(VLOOKUP($C27,工时汇总!$B$2:$AH$2694,27,0)&gt;=8,4,IF(VLOOKUP($C27,工时汇总!$B$2:$AH$2694,27,0)&lt;8,0))))</f>
        <v>0</v>
      </c>
      <c r="AD27" s="12">
        <f ca="1">IF(VLOOKUP($C27,工时汇总!$B$2:$AH$2694,28,0)&gt;15,12,IF(VLOOKUP($C27,工时汇总!$B$2:$AH$2694,28,0)&gt;10,8,IF(VLOOKUP($C27,工时汇总!$B$2:$AH$2694,28,0)&gt;=8,4,IF(VLOOKUP($C27,工时汇总!$B$2:$AH$2694,28,0)&lt;8,0))))</f>
        <v>0</v>
      </c>
      <c r="AE27" s="12">
        <f ca="1">IF(VLOOKUP($C27,工时汇总!$B$2:$AH$2694,29,0)&gt;15,12,IF(VLOOKUP($C27,工时汇总!$B$2:$AH$2694,29,0)&gt;10,8,IF(VLOOKUP($C27,工时汇总!$B$2:$AH$2694,29,0)&gt;=8,4,IF(VLOOKUP($C27,工时汇总!$B$2:$AH$2694,29,0)&lt;8,0))))</f>
        <v>4</v>
      </c>
      <c r="AF27" s="12">
        <f ca="1">IF(VLOOKUP($C27,工时汇总!$B$2:$AH$2694,30,0)&gt;15,12,IF(VLOOKUP($C27,工时汇总!$B$2:$AH$2694,30,0)&gt;10,8,IF(VLOOKUP($C27,工时汇总!$B$2:$AH$2694,30,0)&gt;=8,4,IF(VLOOKUP($C27,工时汇总!$B$2:$AH$2694,30,0)&lt;8,0))))</f>
        <v>0</v>
      </c>
      <c r="AG27" s="12">
        <f ca="1">IF(VLOOKUP($C27,工时汇总!$B$2:$AH$2694,31,0)&gt;15,12,IF(VLOOKUP($C27,工时汇总!$B$2:$AH$2694,31,0)&gt;10,8,IF(VLOOKUP($C27,工时汇总!$B$2:$AH$2694,31,0)&gt;=8,4,IF(VLOOKUP($C27,工时汇总!$B$2:$AH$2694,31,0)&lt;8,0))))</f>
        <v>0</v>
      </c>
      <c r="AH27" s="12">
        <f ca="1">IF(VLOOKUP($C27,工时汇总!$B$2:$AH$2694,32,0)&gt;15,12,IF(VLOOKUP($C27,工时汇总!$B$2:$AH$2694,32,0)&gt;10,8,IF(VLOOKUP($C27,工时汇总!$B$2:$AH$2694,32,0)&gt;=8,4,IF(VLOOKUP($C27,工时汇总!$B$2:$AH$2694,32,0)&lt;8,0))))</f>
        <v>0</v>
      </c>
      <c r="AI27" s="12">
        <f ca="1">IF(VLOOKUP($C27,工时汇总!$B$2:$AH$2694,33,0)&gt;15,12,IF(VLOOKUP($C27,工时汇总!$B$2:$AH$2694,33,0)&gt;10,8,IF(VLOOKUP($C27,工时汇总!$B$2:$AH$2694,33,0)&gt;=8,4,IF(VLOOKUP($C27,工时汇总!$B$2:$AH$2694,33,0)&lt;8,0))))</f>
        <v>0</v>
      </c>
    </row>
    <row r="28" customHeight="1" spans="1:35">
      <c r="A28" s="10" t="s">
        <v>526</v>
      </c>
      <c r="B28" s="18" t="s">
        <v>679</v>
      </c>
      <c r="C28" s="24" t="s">
        <v>155</v>
      </c>
      <c r="D28" s="43">
        <f ca="1" t="shared" ref="D28:D29" si="11">SUM(E28:AI28)</f>
        <v>212</v>
      </c>
      <c r="E28" s="12">
        <f ca="1">IF(VLOOKUP($C28,工时汇总!$B$2:$AH$2694,3,0)&gt;15,12,IF(VLOOKUP($C28,工时汇总!$B$2:$AH$2694,3,0)&gt;10,8,IF(VLOOKUP($C28,工时汇总!$B$2:$AH$2694,3,0)&gt;=8,4,IF(VLOOKUP($C28,工时汇总!$B$2:$AH$2694,3,0)&lt;8,0))))</f>
        <v>8</v>
      </c>
      <c r="F28" s="12">
        <f ca="1">IF(VLOOKUP($C28,工时汇总!$B$2:$AH$2694,4,0)&gt;15,12,IF(VLOOKUP($C28,工时汇总!$B$2:$AH$2694,4,0)&gt;10,8,IF(VLOOKUP($C28,工时汇总!$B$2:$AH$2694,4,0)&gt;=8,4,IF(VLOOKUP($C28,工时汇总!$B$2:$AH$2694,4,0)&lt;8,0))))</f>
        <v>8</v>
      </c>
      <c r="G28" s="12">
        <f ca="1">IF(VLOOKUP($C28,工时汇总!$B$2:$AH$2694,5,0)&gt;15,12,IF(VLOOKUP($C28,工时汇总!$B$2:$AH$2694,5,0)&gt;10,8,IF(VLOOKUP($C28,工时汇总!$B$2:$AH$2694,5,0)&gt;=8,4,IF(VLOOKUP($C28,工时汇总!$B$2:$AH$2694,5,0)&lt;8,0))))</f>
        <v>8</v>
      </c>
      <c r="H28" s="12">
        <f ca="1">IF(VLOOKUP($C28,工时汇总!$B$2:$AH$2694,6,0)&gt;15,12,IF(VLOOKUP($C28,工时汇总!$B$2:$AH$2694,6,0)&gt;10,8,IF(VLOOKUP($C28,工时汇总!$B$2:$AH$2694,6,0)&gt;=8,4,IF(VLOOKUP($C28,工时汇总!$B$2:$AH$2694,6,0)&lt;8,0))))</f>
        <v>8</v>
      </c>
      <c r="I28" s="12">
        <f ca="1">IF(VLOOKUP($C28,工时汇总!$B$2:$AH$2694,7,0)&gt;15,12,IF(VLOOKUP($C28,工时汇总!$B$2:$AH$2694,7,0)&gt;10,8,IF(VLOOKUP($C28,工时汇总!$B$2:$AH$2694,7,0)&gt;=8,4,IF(VLOOKUP($C28,工时汇总!$B$2:$AH$2694,7,0)&lt;8,0))))</f>
        <v>4</v>
      </c>
      <c r="J28" s="12">
        <f ca="1">IF(VLOOKUP($C28,工时汇总!$B$2:$AH$2694,8,0)&gt;15,12,IF(VLOOKUP($C28,工时汇总!$B$2:$AH$2694,8,0)&gt;10,8,IF(VLOOKUP($C28,工时汇总!$B$2:$AH$2694,8,0)&gt;=8,4,IF(VLOOKUP($C28,工时汇总!$B$2:$AH$2694,8,0)&lt;8,0))))</f>
        <v>8</v>
      </c>
      <c r="K28" s="12">
        <f ca="1">IF(VLOOKUP($C28,工时汇总!$B$2:$AH$2694,9,0)&gt;15,12,IF(VLOOKUP($C28,工时汇总!$B$2:$AH$2694,9,0)&gt;10,8,IF(VLOOKUP($C28,工时汇总!$B$2:$AH$2694,9,0)&gt;=8,4,IF(VLOOKUP($C28,工时汇总!$B$2:$AH$2694,9,0)&lt;8,0))))</f>
        <v>8</v>
      </c>
      <c r="L28" s="12">
        <f ca="1">IF(VLOOKUP($C28,工时汇总!$B$2:$AH$2694,10,0)&gt;15,12,IF(VLOOKUP($C28,工时汇总!$B$2:$AH$2694,10,0)&gt;10,8,IF(VLOOKUP($C28,工时汇总!$B$2:$AH$2694,10,0)&gt;=8,4,IF(VLOOKUP($C28,工时汇总!$B$2:$AH$2694,10,0)&lt;8,0))))</f>
        <v>4</v>
      </c>
      <c r="M28" s="12">
        <f ca="1">IF(VLOOKUP($C28,工时汇总!$B$2:$AH$2694,11,0)&gt;15,12,IF(VLOOKUP($C28,工时汇总!$B$2:$AH$2694,11,0)&gt;10,8,IF(VLOOKUP($C28,工时汇总!$B$2:$AH$2694,11,0)&gt;=8,4,IF(VLOOKUP($C28,工时汇总!$B$2:$AH$2694,11,0)&lt;8,0))))</f>
        <v>4</v>
      </c>
      <c r="N28" s="12">
        <f ca="1">IF(VLOOKUP($C28,工时汇总!$B$2:$AH$2694,12,0)&gt;15,12,IF(VLOOKUP($C28,工时汇总!$B$2:$AH$2694,12,0)&gt;10,8,IF(VLOOKUP($C28,工时汇总!$B$2:$AH$2694,12,0)&gt;=8,4,IF(VLOOKUP($C28,工时汇总!$B$2:$AH$2694,12,0)&lt;8,0))))</f>
        <v>4</v>
      </c>
      <c r="O28" s="12">
        <f ca="1">IF(VLOOKUP($C28,工时汇总!$B$2:$AH$2694,13,0)&gt;15,12,IF(VLOOKUP($C28,工时汇总!$B$2:$AH$2694,13,0)&gt;10,8,IF(VLOOKUP($C28,工时汇总!$B$2:$AH$2694,13,0)&gt;=8,4,IF(VLOOKUP($C28,工时汇总!$B$2:$AH$2694,13,0)&lt;8,0))))</f>
        <v>8</v>
      </c>
      <c r="P28" s="12">
        <f ca="1">IF(VLOOKUP($C28,工时汇总!$B$2:$AH$2694,14,0)&gt;15,12,IF(VLOOKUP($C28,工时汇总!$B$2:$AH$2694,14,0)&gt;10,8,IF(VLOOKUP($C28,工时汇总!$B$2:$AH$2694,14,0)&gt;=8,4,IF(VLOOKUP($C28,工时汇总!$B$2:$AH$2694,14,0)&lt;8,0))))</f>
        <v>4</v>
      </c>
      <c r="Q28" s="12">
        <f ca="1">IF(VLOOKUP($C28,工时汇总!$B$2:$AH$2694,15,0)&gt;15,12,IF(VLOOKUP($C28,工时汇总!$B$2:$AH$2694,15,0)&gt;10,8,IF(VLOOKUP($C28,工时汇总!$B$2:$AH$2694,15,0)&gt;=8,4,IF(VLOOKUP($C28,工时汇总!$B$2:$AH$2694,15,0)&lt;8,0))))</f>
        <v>8</v>
      </c>
      <c r="R28" s="12">
        <f ca="1">IF(VLOOKUP($C28,工时汇总!$B$2:$AH$2694,16,0)&gt;15,12,IF(VLOOKUP($C28,工时汇总!$B$2:$AH$2694,16,0)&gt;10,8,IF(VLOOKUP($C28,工时汇总!$B$2:$AH$2694,16,0)&gt;=8,4,IF(VLOOKUP($C28,工时汇总!$B$2:$AH$2694,16,0)&lt;8,0))))</f>
        <v>8</v>
      </c>
      <c r="S28" s="12">
        <f ca="1">IF(VLOOKUP($C28,工时汇总!$B$2:$AH$2694,17,0)&gt;15,12,IF(VLOOKUP($C28,工时汇总!$B$2:$AH$2694,17,0)&gt;10,8,IF(VLOOKUP($C28,工时汇总!$B$2:$AH$2694,17,0)&gt;=8,4,IF(VLOOKUP($C28,工时汇总!$B$2:$AH$2694,17,0)&lt;8,0))))</f>
        <v>8</v>
      </c>
      <c r="T28" s="12">
        <f ca="1">IF(VLOOKUP($C28,工时汇总!$B$2:$AH$2694,18,0)&gt;15,12,IF(VLOOKUP($C28,工时汇总!$B$2:$AH$2694,18,0)&gt;10,8,IF(VLOOKUP($C28,工时汇总!$B$2:$AH$2694,18,0)&gt;=8,4,IF(VLOOKUP($C28,工时汇总!$B$2:$AH$2694,18,0)&lt;8,0))))</f>
        <v>8</v>
      </c>
      <c r="U28" s="12">
        <f ca="1">IF(VLOOKUP($C28,工时汇总!$B$2:$AH$2694,19,0)&gt;15,12,IF(VLOOKUP($C28,工时汇总!$B$2:$AH$2694,19,0)&gt;10,8,IF(VLOOKUP($C28,工时汇总!$B$2:$AH$2694,19,0)&gt;=8,4,IF(VLOOKUP($C28,工时汇总!$B$2:$AH$2694,19,0)&lt;8,0))))</f>
        <v>8</v>
      </c>
      <c r="V28" s="12">
        <f ca="1">IF(VLOOKUP($C28,工时汇总!$B$2:$AH$2694,20,0)&gt;15,12,IF(VLOOKUP($C28,工时汇总!$B$2:$AH$2694,20,0)&gt;10,8,IF(VLOOKUP($C28,工时汇总!$B$2:$AH$2694,20,0)&gt;=8,4,IF(VLOOKUP($C28,工时汇总!$B$2:$AH$2694,20,0)&lt;8,0))))</f>
        <v>8</v>
      </c>
      <c r="W28" s="12">
        <f ca="1">IF(VLOOKUP($C28,工时汇总!$B$2:$AH$2694,21,0)&gt;15,12,IF(VLOOKUP($C28,工时汇总!$B$2:$AH$2694,21,0)&gt;10,8,IF(VLOOKUP($C28,工时汇总!$B$2:$AH$2694,21,0)&gt;=8,4,IF(VLOOKUP($C28,工时汇总!$B$2:$AH$2694,21,0)&lt;8,0))))</f>
        <v>4</v>
      </c>
      <c r="X28" s="12">
        <f ca="1">IF(VLOOKUP($C28,工时汇总!$B$2:$AH$2694,22,0)&gt;15,12,IF(VLOOKUP($C28,工时汇总!$B$2:$AH$2694,22,0)&gt;10,8,IF(VLOOKUP($C28,工时汇总!$B$2:$AH$2694,22,0)&gt;=8,4,IF(VLOOKUP($C28,工时汇总!$B$2:$AH$2694,22,0)&lt;8,0))))</f>
        <v>8</v>
      </c>
      <c r="Y28" s="12">
        <f ca="1">IF(VLOOKUP($C28,工时汇总!$B$2:$AH$2694,23,0)&gt;15,12,IF(VLOOKUP($C28,工时汇总!$B$2:$AH$2694,23,0)&gt;10,8,IF(VLOOKUP($C28,工时汇总!$B$2:$AH$2694,23,0)&gt;=8,4,IF(VLOOKUP($C28,工时汇总!$B$2:$AH$2694,23,0)&lt;8,0))))</f>
        <v>8</v>
      </c>
      <c r="Z28" s="12">
        <f ca="1">IF(VLOOKUP($C28,工时汇总!$B$2:$AH$2694,24,0)&gt;15,12,IF(VLOOKUP($C28,工时汇总!$B$2:$AH$2694,24,0)&gt;10,8,IF(VLOOKUP($C28,工时汇总!$B$2:$AH$2694,24,0)&gt;=8,4,IF(VLOOKUP($C28,工时汇总!$B$2:$AH$2694,24,0)&lt;8,0))))</f>
        <v>8</v>
      </c>
      <c r="AA28" s="12">
        <f ca="1">IF(VLOOKUP($C28,工时汇总!$B$2:$AH$2694,25,0)&gt;15,12,IF(VLOOKUP($C28,工时汇总!$B$2:$AH$2694,25,0)&gt;10,8,IF(VLOOKUP($C28,工时汇总!$B$2:$AH$2694,25,0)&gt;=8,4,IF(VLOOKUP($C28,工时汇总!$B$2:$AH$2694,25,0)&lt;8,0))))</f>
        <v>8</v>
      </c>
      <c r="AB28" s="12">
        <f ca="1">IF(VLOOKUP($C28,工时汇总!$B$2:$AH$2694,26,0)&gt;15,12,IF(VLOOKUP($C28,工时汇总!$B$2:$AH$2694,26,0)&gt;10,8,IF(VLOOKUP($C28,工时汇总!$B$2:$AH$2694,26,0)&gt;=8,4,IF(VLOOKUP($C28,工时汇总!$B$2:$AH$2694,26,0)&lt;8,0))))</f>
        <v>8</v>
      </c>
      <c r="AC28" s="12">
        <f ca="1">IF(VLOOKUP($C28,工时汇总!$B$2:$AH$2694,27,0)&gt;15,12,IF(VLOOKUP($C28,工时汇总!$B$2:$AH$2694,27,0)&gt;10,8,IF(VLOOKUP($C28,工时汇总!$B$2:$AH$2694,27,0)&gt;=8,4,IF(VLOOKUP($C28,工时汇总!$B$2:$AH$2694,27,0)&lt;8,0))))</f>
        <v>8</v>
      </c>
      <c r="AD28" s="12">
        <f ca="1">IF(VLOOKUP($C28,工时汇总!$B$2:$AH$2694,28,0)&gt;15,12,IF(VLOOKUP($C28,工时汇总!$B$2:$AH$2694,28,0)&gt;10,8,IF(VLOOKUP($C28,工时汇总!$B$2:$AH$2694,28,0)&gt;=8,4,IF(VLOOKUP($C28,工时汇总!$B$2:$AH$2694,28,0)&lt;8,0))))</f>
        <v>4</v>
      </c>
      <c r="AE28" s="12">
        <f ca="1">IF(VLOOKUP($C28,工时汇总!$B$2:$AH$2694,29,0)&gt;15,12,IF(VLOOKUP($C28,工时汇总!$B$2:$AH$2694,29,0)&gt;10,8,IF(VLOOKUP($C28,工时汇总!$B$2:$AH$2694,29,0)&gt;=8,4,IF(VLOOKUP($C28,工时汇总!$B$2:$AH$2694,29,0)&lt;8,0))))</f>
        <v>8</v>
      </c>
      <c r="AF28" s="12">
        <f ca="1">IF(VLOOKUP($C28,工时汇总!$B$2:$AH$2694,30,0)&gt;15,12,IF(VLOOKUP($C28,工时汇总!$B$2:$AH$2694,30,0)&gt;10,8,IF(VLOOKUP($C28,工时汇总!$B$2:$AH$2694,30,0)&gt;=8,4,IF(VLOOKUP($C28,工时汇总!$B$2:$AH$2694,30,0)&lt;8,0))))</f>
        <v>8</v>
      </c>
      <c r="AG28" s="12">
        <f ca="1">IF(VLOOKUP($C28,工时汇总!$B$2:$AH$2694,31,0)&gt;15,12,IF(VLOOKUP($C28,工时汇总!$B$2:$AH$2694,31,0)&gt;10,8,IF(VLOOKUP($C28,工时汇总!$B$2:$AH$2694,31,0)&gt;=8,4,IF(VLOOKUP($C28,工时汇总!$B$2:$AH$2694,31,0)&lt;8,0))))</f>
        <v>8</v>
      </c>
      <c r="AH28" s="12">
        <f ca="1">IF(VLOOKUP($C28,工时汇总!$B$2:$AH$2694,32,0)&gt;15,12,IF(VLOOKUP($C28,工时汇总!$B$2:$AH$2694,32,0)&gt;10,8,IF(VLOOKUP($C28,工时汇总!$B$2:$AH$2694,32,0)&gt;=8,4,IF(VLOOKUP($C28,工时汇总!$B$2:$AH$2694,32,0)&lt;8,0))))</f>
        <v>8</v>
      </c>
      <c r="AI28" s="12">
        <f ca="1">IF(VLOOKUP($C28,工时汇总!$B$2:$AH$2694,33,0)&gt;15,12,IF(VLOOKUP($C28,工时汇总!$B$2:$AH$2694,33,0)&gt;10,8,IF(VLOOKUP($C28,工时汇总!$B$2:$AH$2694,33,0)&gt;=8,4,IF(VLOOKUP($C28,工时汇总!$B$2:$AH$2694,33,0)&lt;8,0))))</f>
        <v>0</v>
      </c>
    </row>
    <row r="29" customHeight="1" spans="1:35">
      <c r="A29" s="10" t="s">
        <v>526</v>
      </c>
      <c r="B29" s="18" t="s">
        <v>680</v>
      </c>
      <c r="C29" s="24" t="s">
        <v>157</v>
      </c>
      <c r="D29" s="43">
        <f ca="1" t="shared" si="11"/>
        <v>140</v>
      </c>
      <c r="E29" s="12">
        <f ca="1">IF(VLOOKUP($C29,工时汇总!$B$2:$AH$2694,3,0)&gt;15,12,IF(VLOOKUP($C29,工时汇总!$B$2:$AH$2694,3,0)&gt;10,8,IF(VLOOKUP($C29,工时汇总!$B$2:$AH$2694,3,0)&gt;=8,4,IF(VLOOKUP($C29,工时汇总!$B$2:$AH$2694,3,0)&lt;8,0))))</f>
        <v>8</v>
      </c>
      <c r="F29" s="12">
        <f ca="1">IF(VLOOKUP($C29,工时汇总!$B$2:$AH$2694,4,0)&gt;15,12,IF(VLOOKUP($C29,工时汇总!$B$2:$AH$2694,4,0)&gt;10,8,IF(VLOOKUP($C29,工时汇总!$B$2:$AH$2694,4,0)&gt;=8,4,IF(VLOOKUP($C29,工时汇总!$B$2:$AH$2694,4,0)&lt;8,0))))</f>
        <v>0</v>
      </c>
      <c r="G29" s="12">
        <f ca="1">IF(VLOOKUP($C29,工时汇总!$B$2:$AH$2694,5,0)&gt;15,12,IF(VLOOKUP($C29,工时汇总!$B$2:$AH$2694,5,0)&gt;10,8,IF(VLOOKUP($C29,工时汇总!$B$2:$AH$2694,5,0)&gt;=8,4,IF(VLOOKUP($C29,工时汇总!$B$2:$AH$2694,5,0)&lt;8,0))))</f>
        <v>8</v>
      </c>
      <c r="H29" s="12">
        <f ca="1">IF(VLOOKUP($C29,工时汇总!$B$2:$AH$2694,6,0)&gt;15,12,IF(VLOOKUP($C29,工时汇总!$B$2:$AH$2694,6,0)&gt;10,8,IF(VLOOKUP($C29,工时汇总!$B$2:$AH$2694,6,0)&gt;=8,4,IF(VLOOKUP($C29,工时汇总!$B$2:$AH$2694,6,0)&lt;8,0))))</f>
        <v>8</v>
      </c>
      <c r="I29" s="12">
        <f ca="1">IF(VLOOKUP($C29,工时汇总!$B$2:$AH$2694,7,0)&gt;15,12,IF(VLOOKUP($C29,工时汇总!$B$2:$AH$2694,7,0)&gt;10,8,IF(VLOOKUP($C29,工时汇总!$B$2:$AH$2694,7,0)&gt;=8,4,IF(VLOOKUP($C29,工时汇总!$B$2:$AH$2694,7,0)&lt;8,0))))</f>
        <v>0</v>
      </c>
      <c r="J29" s="12">
        <f ca="1">IF(VLOOKUP($C29,工时汇总!$B$2:$AH$2694,8,0)&gt;15,12,IF(VLOOKUP($C29,工时汇总!$B$2:$AH$2694,8,0)&gt;10,8,IF(VLOOKUP($C29,工时汇总!$B$2:$AH$2694,8,0)&gt;=8,4,IF(VLOOKUP($C29,工时汇总!$B$2:$AH$2694,8,0)&lt;8,0))))</f>
        <v>8</v>
      </c>
      <c r="K29" s="12">
        <f ca="1">IF(VLOOKUP($C29,工时汇总!$B$2:$AH$2694,9,0)&gt;15,12,IF(VLOOKUP($C29,工时汇总!$B$2:$AH$2694,9,0)&gt;10,8,IF(VLOOKUP($C29,工时汇总!$B$2:$AH$2694,9,0)&gt;=8,4,IF(VLOOKUP($C29,工时汇总!$B$2:$AH$2694,9,0)&lt;8,0))))</f>
        <v>4</v>
      </c>
      <c r="L29" s="12">
        <f ca="1">IF(VLOOKUP($C29,工时汇总!$B$2:$AH$2694,10,0)&gt;15,12,IF(VLOOKUP($C29,工时汇总!$B$2:$AH$2694,10,0)&gt;10,8,IF(VLOOKUP($C29,工时汇总!$B$2:$AH$2694,10,0)&gt;=8,4,IF(VLOOKUP($C29,工时汇总!$B$2:$AH$2694,10,0)&lt;8,0))))</f>
        <v>0</v>
      </c>
      <c r="M29" s="12">
        <f ca="1">IF(VLOOKUP($C29,工时汇总!$B$2:$AH$2694,11,0)&gt;15,12,IF(VLOOKUP($C29,工时汇总!$B$2:$AH$2694,11,0)&gt;10,8,IF(VLOOKUP($C29,工时汇总!$B$2:$AH$2694,11,0)&gt;=8,4,IF(VLOOKUP($C29,工时汇总!$B$2:$AH$2694,11,0)&lt;8,0))))</f>
        <v>0</v>
      </c>
      <c r="N29" s="12">
        <f ca="1">IF(VLOOKUP($C29,工时汇总!$B$2:$AH$2694,12,0)&gt;15,12,IF(VLOOKUP($C29,工时汇总!$B$2:$AH$2694,12,0)&gt;10,8,IF(VLOOKUP($C29,工时汇总!$B$2:$AH$2694,12,0)&gt;=8,4,IF(VLOOKUP($C29,工时汇总!$B$2:$AH$2694,12,0)&lt;8,0))))</f>
        <v>4</v>
      </c>
      <c r="O29" s="12">
        <f ca="1">IF(VLOOKUP($C29,工时汇总!$B$2:$AH$2694,13,0)&gt;15,12,IF(VLOOKUP($C29,工时汇总!$B$2:$AH$2694,13,0)&gt;10,8,IF(VLOOKUP($C29,工时汇总!$B$2:$AH$2694,13,0)&gt;=8,4,IF(VLOOKUP($C29,工时汇总!$B$2:$AH$2694,13,0)&lt;8,0))))</f>
        <v>8</v>
      </c>
      <c r="P29" s="12">
        <f ca="1">IF(VLOOKUP($C29,工时汇总!$B$2:$AH$2694,14,0)&gt;15,12,IF(VLOOKUP($C29,工时汇总!$B$2:$AH$2694,14,0)&gt;10,8,IF(VLOOKUP($C29,工时汇总!$B$2:$AH$2694,14,0)&gt;=8,4,IF(VLOOKUP($C29,工时汇总!$B$2:$AH$2694,14,0)&lt;8,0))))</f>
        <v>0</v>
      </c>
      <c r="Q29" s="12">
        <f ca="1">IF(VLOOKUP($C29,工时汇总!$B$2:$AH$2694,15,0)&gt;15,12,IF(VLOOKUP($C29,工时汇总!$B$2:$AH$2694,15,0)&gt;10,8,IF(VLOOKUP($C29,工时汇总!$B$2:$AH$2694,15,0)&gt;=8,4,IF(VLOOKUP($C29,工时汇总!$B$2:$AH$2694,15,0)&lt;8,0))))</f>
        <v>8</v>
      </c>
      <c r="R29" s="12">
        <f ca="1">IF(VLOOKUP($C29,工时汇总!$B$2:$AH$2694,16,0)&gt;15,12,IF(VLOOKUP($C29,工时汇总!$B$2:$AH$2694,16,0)&gt;10,8,IF(VLOOKUP($C29,工时汇总!$B$2:$AH$2694,16,0)&gt;=8,4,IF(VLOOKUP($C29,工时汇总!$B$2:$AH$2694,16,0)&lt;8,0))))</f>
        <v>8</v>
      </c>
      <c r="S29" s="12">
        <f ca="1">IF(VLOOKUP($C29,工时汇总!$B$2:$AH$2694,17,0)&gt;15,12,IF(VLOOKUP($C29,工时汇总!$B$2:$AH$2694,17,0)&gt;10,8,IF(VLOOKUP($C29,工时汇总!$B$2:$AH$2694,17,0)&gt;=8,4,IF(VLOOKUP($C29,工时汇总!$B$2:$AH$2694,17,0)&lt;8,0))))</f>
        <v>8</v>
      </c>
      <c r="T29" s="12">
        <f ca="1">IF(VLOOKUP($C29,工时汇总!$B$2:$AH$2694,18,0)&gt;15,12,IF(VLOOKUP($C29,工时汇总!$B$2:$AH$2694,18,0)&gt;10,8,IF(VLOOKUP($C29,工时汇总!$B$2:$AH$2694,18,0)&gt;=8,4,IF(VLOOKUP($C29,工时汇总!$B$2:$AH$2694,18,0)&lt;8,0))))</f>
        <v>8</v>
      </c>
      <c r="U29" s="12">
        <f ca="1">IF(VLOOKUP($C29,工时汇总!$B$2:$AH$2694,19,0)&gt;15,12,IF(VLOOKUP($C29,工时汇总!$B$2:$AH$2694,19,0)&gt;10,8,IF(VLOOKUP($C29,工时汇总!$B$2:$AH$2694,19,0)&gt;=8,4,IF(VLOOKUP($C29,工时汇总!$B$2:$AH$2694,19,0)&lt;8,0))))</f>
        <v>4</v>
      </c>
      <c r="V29" s="12">
        <f ca="1">IF(VLOOKUP($C29,工时汇总!$B$2:$AH$2694,20,0)&gt;15,12,IF(VLOOKUP($C29,工时汇总!$B$2:$AH$2694,20,0)&gt;10,8,IF(VLOOKUP($C29,工时汇总!$B$2:$AH$2694,20,0)&gt;=8,4,IF(VLOOKUP($C29,工时汇总!$B$2:$AH$2694,20,0)&lt;8,0))))</f>
        <v>4</v>
      </c>
      <c r="W29" s="12">
        <f ca="1">IF(VLOOKUP($C29,工时汇总!$B$2:$AH$2694,21,0)&gt;15,12,IF(VLOOKUP($C29,工时汇总!$B$2:$AH$2694,21,0)&gt;10,8,IF(VLOOKUP($C29,工时汇总!$B$2:$AH$2694,21,0)&gt;=8,4,IF(VLOOKUP($C29,工时汇总!$B$2:$AH$2694,21,0)&lt;8,0))))</f>
        <v>4</v>
      </c>
      <c r="X29" s="12">
        <f ca="1">IF(VLOOKUP($C29,工时汇总!$B$2:$AH$2694,22,0)&gt;15,12,IF(VLOOKUP($C29,工时汇总!$B$2:$AH$2694,22,0)&gt;10,8,IF(VLOOKUP($C29,工时汇总!$B$2:$AH$2694,22,0)&gt;=8,4,IF(VLOOKUP($C29,工时汇总!$B$2:$AH$2694,22,0)&lt;8,0))))</f>
        <v>4</v>
      </c>
      <c r="Y29" s="12">
        <f ca="1">IF(VLOOKUP($C29,工时汇总!$B$2:$AH$2694,23,0)&gt;15,12,IF(VLOOKUP($C29,工时汇总!$B$2:$AH$2694,23,0)&gt;10,8,IF(VLOOKUP($C29,工时汇总!$B$2:$AH$2694,23,0)&gt;=8,4,IF(VLOOKUP($C29,工时汇总!$B$2:$AH$2694,23,0)&lt;8,0))))</f>
        <v>4</v>
      </c>
      <c r="Z29" s="12">
        <f ca="1">IF(VLOOKUP($C29,工时汇总!$B$2:$AH$2694,24,0)&gt;15,12,IF(VLOOKUP($C29,工时汇总!$B$2:$AH$2694,24,0)&gt;10,8,IF(VLOOKUP($C29,工时汇总!$B$2:$AH$2694,24,0)&gt;=8,4,IF(VLOOKUP($C29,工时汇总!$B$2:$AH$2694,24,0)&lt;8,0))))</f>
        <v>0</v>
      </c>
      <c r="AA29" s="12">
        <f ca="1">IF(VLOOKUP($C29,工时汇总!$B$2:$AH$2694,25,0)&gt;15,12,IF(VLOOKUP($C29,工时汇总!$B$2:$AH$2694,25,0)&gt;10,8,IF(VLOOKUP($C29,工时汇总!$B$2:$AH$2694,25,0)&gt;=8,4,IF(VLOOKUP($C29,工时汇总!$B$2:$AH$2694,25,0)&lt;8,0))))</f>
        <v>8</v>
      </c>
      <c r="AB29" s="12">
        <f ca="1">IF(VLOOKUP($C29,工时汇总!$B$2:$AH$2694,26,0)&gt;15,12,IF(VLOOKUP($C29,工时汇总!$B$2:$AH$2694,26,0)&gt;10,8,IF(VLOOKUP($C29,工时汇总!$B$2:$AH$2694,26,0)&gt;=8,4,IF(VLOOKUP($C29,工时汇总!$B$2:$AH$2694,26,0)&lt;8,0))))</f>
        <v>8</v>
      </c>
      <c r="AC29" s="12">
        <f ca="1">IF(VLOOKUP($C29,工时汇总!$B$2:$AH$2694,27,0)&gt;15,12,IF(VLOOKUP($C29,工时汇总!$B$2:$AH$2694,27,0)&gt;10,8,IF(VLOOKUP($C29,工时汇总!$B$2:$AH$2694,27,0)&gt;=8,4,IF(VLOOKUP($C29,工时汇总!$B$2:$AH$2694,27,0)&lt;8,0))))</f>
        <v>4</v>
      </c>
      <c r="AD29" s="12">
        <f ca="1">IF(VLOOKUP($C29,工时汇总!$B$2:$AH$2694,28,0)&gt;15,12,IF(VLOOKUP($C29,工时汇总!$B$2:$AH$2694,28,0)&gt;10,8,IF(VLOOKUP($C29,工时汇总!$B$2:$AH$2694,28,0)&gt;=8,4,IF(VLOOKUP($C29,工时汇总!$B$2:$AH$2694,28,0)&lt;8,0))))</f>
        <v>0</v>
      </c>
      <c r="AE29" s="12">
        <f ca="1">IF(VLOOKUP($C29,工时汇总!$B$2:$AH$2694,29,0)&gt;15,12,IF(VLOOKUP($C29,工时汇总!$B$2:$AH$2694,29,0)&gt;10,8,IF(VLOOKUP($C29,工时汇总!$B$2:$AH$2694,29,0)&gt;=8,4,IF(VLOOKUP($C29,工时汇总!$B$2:$AH$2694,29,0)&lt;8,0))))</f>
        <v>8</v>
      </c>
      <c r="AF29" s="12">
        <f ca="1">IF(VLOOKUP($C29,工时汇总!$B$2:$AH$2694,30,0)&gt;15,12,IF(VLOOKUP($C29,工时汇总!$B$2:$AH$2694,30,0)&gt;10,8,IF(VLOOKUP($C29,工时汇总!$B$2:$AH$2694,30,0)&gt;=8,4,IF(VLOOKUP($C29,工时汇总!$B$2:$AH$2694,30,0)&lt;8,0))))</f>
        <v>4</v>
      </c>
      <c r="AG29" s="12">
        <f ca="1">IF(VLOOKUP($C29,工时汇总!$B$2:$AH$2694,31,0)&gt;15,12,IF(VLOOKUP($C29,工时汇总!$B$2:$AH$2694,31,0)&gt;10,8,IF(VLOOKUP($C29,工时汇总!$B$2:$AH$2694,31,0)&gt;=8,4,IF(VLOOKUP($C29,工时汇总!$B$2:$AH$2694,31,0)&lt;8,0))))</f>
        <v>8</v>
      </c>
      <c r="AH29" s="12">
        <f ca="1">IF(VLOOKUP($C29,工时汇总!$B$2:$AH$2694,32,0)&gt;15,12,IF(VLOOKUP($C29,工时汇总!$B$2:$AH$2694,32,0)&gt;10,8,IF(VLOOKUP($C29,工时汇总!$B$2:$AH$2694,32,0)&gt;=8,4,IF(VLOOKUP($C29,工时汇总!$B$2:$AH$2694,32,0)&lt;8,0))))</f>
        <v>0</v>
      </c>
      <c r="AI29" s="12">
        <f ca="1">IF(VLOOKUP($C29,工时汇总!$B$2:$AH$2694,33,0)&gt;15,12,IF(VLOOKUP($C29,工时汇总!$B$2:$AH$2694,33,0)&gt;10,8,IF(VLOOKUP($C29,工时汇总!$B$2:$AH$2694,33,0)&gt;=8,4,IF(VLOOKUP($C29,工时汇总!$B$2:$AH$2694,33,0)&lt;8,0))))</f>
        <v>0</v>
      </c>
    </row>
    <row r="30" customHeight="1" spans="1:35">
      <c r="A30" s="10" t="s">
        <v>597</v>
      </c>
      <c r="B30" s="18" t="s">
        <v>681</v>
      </c>
      <c r="C30" s="17" t="s">
        <v>302</v>
      </c>
      <c r="D30" s="43">
        <f ca="1" t="shared" si="10"/>
        <v>128</v>
      </c>
      <c r="E30" s="12">
        <f ca="1">IF(VLOOKUP($C30,工时汇总!$B$2:$AH$2694,3,0)&gt;15,12,IF(VLOOKUP($C30,工时汇总!$B$2:$AH$2694,3,0)&gt;10,8,IF(VLOOKUP($C30,工时汇总!$B$2:$AH$2694,3,0)&gt;=8,4,IF(VLOOKUP($C30,工时汇总!$B$2:$AH$2694,3,0)&lt;8,0))))</f>
        <v>8</v>
      </c>
      <c r="F30" s="12">
        <f ca="1">IF(VLOOKUP($C30,工时汇总!$B$2:$AH$2694,4,0)&gt;15,12,IF(VLOOKUP($C30,工时汇总!$B$2:$AH$2694,4,0)&gt;10,8,IF(VLOOKUP($C30,工时汇总!$B$2:$AH$2694,4,0)&gt;=8,4,IF(VLOOKUP($C30,工时汇总!$B$2:$AH$2694,4,0)&lt;8,0))))</f>
        <v>8</v>
      </c>
      <c r="G30" s="12">
        <f ca="1">IF(VLOOKUP($C30,工时汇总!$B$2:$AH$2694,5,0)&gt;15,12,IF(VLOOKUP($C30,工时汇总!$B$2:$AH$2694,5,0)&gt;10,8,IF(VLOOKUP($C30,工时汇总!$B$2:$AH$2694,5,0)&gt;=8,4,IF(VLOOKUP($C30,工时汇总!$B$2:$AH$2694,5,0)&lt;8,0))))</f>
        <v>8</v>
      </c>
      <c r="H30" s="12">
        <f ca="1">IF(VLOOKUP($C30,工时汇总!$B$2:$AH$2694,6,0)&gt;15,12,IF(VLOOKUP($C30,工时汇总!$B$2:$AH$2694,6,0)&gt;10,8,IF(VLOOKUP($C30,工时汇总!$B$2:$AH$2694,6,0)&gt;=8,4,IF(VLOOKUP($C30,工时汇总!$B$2:$AH$2694,6,0)&lt;8,0))))</f>
        <v>8</v>
      </c>
      <c r="I30" s="12">
        <f ca="1">IF(VLOOKUP($C30,工时汇总!$B$2:$AH$2694,7,0)&gt;15,12,IF(VLOOKUP($C30,工时汇总!$B$2:$AH$2694,7,0)&gt;10,8,IF(VLOOKUP($C30,工时汇总!$B$2:$AH$2694,7,0)&gt;=8,4,IF(VLOOKUP($C30,工时汇总!$B$2:$AH$2694,7,0)&lt;8,0))))</f>
        <v>4</v>
      </c>
      <c r="J30" s="12">
        <f ca="1">IF(VLOOKUP($C30,工时汇总!$B$2:$AH$2694,8,0)&gt;15,12,IF(VLOOKUP($C30,工时汇总!$B$2:$AH$2694,8,0)&gt;10,8,IF(VLOOKUP($C30,工时汇总!$B$2:$AH$2694,8,0)&gt;=8,4,IF(VLOOKUP($C30,工时汇总!$B$2:$AH$2694,8,0)&lt;8,0))))</f>
        <v>8</v>
      </c>
      <c r="K30" s="12">
        <f ca="1">IF(VLOOKUP($C30,工时汇总!$B$2:$AH$2694,9,0)&gt;15,12,IF(VLOOKUP($C30,工时汇总!$B$2:$AH$2694,9,0)&gt;10,8,IF(VLOOKUP($C30,工时汇总!$B$2:$AH$2694,9,0)&gt;=8,4,IF(VLOOKUP($C30,工时汇总!$B$2:$AH$2694,9,0)&lt;8,0))))</f>
        <v>4</v>
      </c>
      <c r="L30" s="12">
        <f ca="1">IF(VLOOKUP($C30,工时汇总!$B$2:$AH$2694,10,0)&gt;15,12,IF(VLOOKUP($C30,工时汇总!$B$2:$AH$2694,10,0)&gt;10,8,IF(VLOOKUP($C30,工时汇总!$B$2:$AH$2694,10,0)&gt;=8,4,IF(VLOOKUP($C30,工时汇总!$B$2:$AH$2694,10,0)&lt;8,0))))</f>
        <v>4</v>
      </c>
      <c r="M30" s="12">
        <f ca="1">IF(VLOOKUP($C30,工时汇总!$B$2:$AH$2694,11,0)&gt;15,12,IF(VLOOKUP($C30,工时汇总!$B$2:$AH$2694,11,0)&gt;10,8,IF(VLOOKUP($C30,工时汇总!$B$2:$AH$2694,11,0)&gt;=8,4,IF(VLOOKUP($C30,工时汇总!$B$2:$AH$2694,11,0)&lt;8,0))))</f>
        <v>0</v>
      </c>
      <c r="N30" s="12">
        <f ca="1">IF(VLOOKUP($C30,工时汇总!$B$2:$AH$2694,12,0)&gt;15,12,IF(VLOOKUP($C30,工时汇总!$B$2:$AH$2694,12,0)&gt;10,8,IF(VLOOKUP($C30,工时汇总!$B$2:$AH$2694,12,0)&gt;=8,4,IF(VLOOKUP($C30,工时汇总!$B$2:$AH$2694,12,0)&lt;8,0))))</f>
        <v>0</v>
      </c>
      <c r="O30" s="12">
        <f ca="1">IF(VLOOKUP($C30,工时汇总!$B$2:$AH$2694,13,0)&gt;15,12,IF(VLOOKUP($C30,工时汇总!$B$2:$AH$2694,13,0)&gt;10,8,IF(VLOOKUP($C30,工时汇总!$B$2:$AH$2694,13,0)&gt;=8,4,IF(VLOOKUP($C30,工时汇总!$B$2:$AH$2694,13,0)&lt;8,0))))</f>
        <v>0</v>
      </c>
      <c r="P30" s="12">
        <f ca="1">IF(VLOOKUP($C30,工时汇总!$B$2:$AH$2694,14,0)&gt;15,12,IF(VLOOKUP($C30,工时汇总!$B$2:$AH$2694,14,0)&gt;10,8,IF(VLOOKUP($C30,工时汇总!$B$2:$AH$2694,14,0)&gt;=8,4,IF(VLOOKUP($C30,工时汇总!$B$2:$AH$2694,14,0)&lt;8,0))))</f>
        <v>0</v>
      </c>
      <c r="Q30" s="12">
        <f ca="1">IF(VLOOKUP($C30,工时汇总!$B$2:$AH$2694,15,0)&gt;15,12,IF(VLOOKUP($C30,工时汇总!$B$2:$AH$2694,15,0)&gt;10,8,IF(VLOOKUP($C30,工时汇总!$B$2:$AH$2694,15,0)&gt;=8,4,IF(VLOOKUP($C30,工时汇总!$B$2:$AH$2694,15,0)&lt;8,0))))</f>
        <v>8</v>
      </c>
      <c r="R30" s="12">
        <f ca="1">IF(VLOOKUP($C30,工时汇总!$B$2:$AH$2694,16,0)&gt;15,12,IF(VLOOKUP($C30,工时汇总!$B$2:$AH$2694,16,0)&gt;10,8,IF(VLOOKUP($C30,工时汇总!$B$2:$AH$2694,16,0)&gt;=8,4,IF(VLOOKUP($C30,工时汇总!$B$2:$AH$2694,16,0)&lt;8,0))))</f>
        <v>8</v>
      </c>
      <c r="S30" s="12">
        <f ca="1">IF(VLOOKUP($C30,工时汇总!$B$2:$AH$2694,17,0)&gt;15,12,IF(VLOOKUP($C30,工时汇总!$B$2:$AH$2694,17,0)&gt;10,8,IF(VLOOKUP($C30,工时汇总!$B$2:$AH$2694,17,0)&gt;=8,4,IF(VLOOKUP($C30,工时汇总!$B$2:$AH$2694,17,0)&lt;8,0))))</f>
        <v>8</v>
      </c>
      <c r="T30" s="12">
        <f ca="1">IF(VLOOKUP($C30,工时汇总!$B$2:$AH$2694,18,0)&gt;15,12,IF(VLOOKUP($C30,工时汇总!$B$2:$AH$2694,18,0)&gt;10,8,IF(VLOOKUP($C30,工时汇总!$B$2:$AH$2694,18,0)&gt;=8,4,IF(VLOOKUP($C30,工时汇总!$B$2:$AH$2694,18,0)&lt;8,0))))</f>
        <v>8</v>
      </c>
      <c r="U30" s="12">
        <f ca="1">IF(VLOOKUP($C30,工时汇总!$B$2:$AH$2694,19,0)&gt;15,12,IF(VLOOKUP($C30,工时汇总!$B$2:$AH$2694,19,0)&gt;10,8,IF(VLOOKUP($C30,工时汇总!$B$2:$AH$2694,19,0)&gt;=8,4,IF(VLOOKUP($C30,工时汇总!$B$2:$AH$2694,19,0)&lt;8,0))))</f>
        <v>8</v>
      </c>
      <c r="V30" s="12">
        <f ca="1">IF(VLOOKUP($C30,工时汇总!$B$2:$AH$2694,20,0)&gt;15,12,IF(VLOOKUP($C30,工时汇总!$B$2:$AH$2694,20,0)&gt;10,8,IF(VLOOKUP($C30,工时汇总!$B$2:$AH$2694,20,0)&gt;=8,4,IF(VLOOKUP($C30,工时汇总!$B$2:$AH$2694,20,0)&lt;8,0))))</f>
        <v>4</v>
      </c>
      <c r="W30" s="12">
        <f ca="1">IF(VLOOKUP($C30,工时汇总!$B$2:$AH$2694,21,0)&gt;15,12,IF(VLOOKUP($C30,工时汇总!$B$2:$AH$2694,21,0)&gt;10,8,IF(VLOOKUP($C30,工时汇总!$B$2:$AH$2694,21,0)&gt;=8,4,IF(VLOOKUP($C30,工时汇总!$B$2:$AH$2694,21,0)&lt;8,0))))</f>
        <v>0</v>
      </c>
      <c r="X30" s="12">
        <f ca="1">IF(VLOOKUP($C30,工时汇总!$B$2:$AH$2694,22,0)&gt;15,12,IF(VLOOKUP($C30,工时汇总!$B$2:$AH$2694,22,0)&gt;10,8,IF(VLOOKUP($C30,工时汇总!$B$2:$AH$2694,22,0)&gt;=8,4,IF(VLOOKUP($C30,工时汇总!$B$2:$AH$2694,22,0)&lt;8,0))))</f>
        <v>0</v>
      </c>
      <c r="Y30" s="12">
        <f ca="1">IF(VLOOKUP($C30,工时汇总!$B$2:$AH$2694,23,0)&gt;15,12,IF(VLOOKUP($C30,工时汇总!$B$2:$AH$2694,23,0)&gt;10,8,IF(VLOOKUP($C30,工时汇总!$B$2:$AH$2694,23,0)&gt;=8,4,IF(VLOOKUP($C30,工时汇总!$B$2:$AH$2694,23,0)&lt;8,0))))</f>
        <v>0</v>
      </c>
      <c r="Z30" s="12">
        <f ca="1">IF(VLOOKUP($C30,工时汇总!$B$2:$AH$2694,24,0)&gt;15,12,IF(VLOOKUP($C30,工时汇总!$B$2:$AH$2694,24,0)&gt;10,8,IF(VLOOKUP($C30,工时汇总!$B$2:$AH$2694,24,0)&gt;=8,4,IF(VLOOKUP($C30,工时汇总!$B$2:$AH$2694,24,0)&lt;8,0))))</f>
        <v>0</v>
      </c>
      <c r="AA30" s="12">
        <f ca="1">IF(VLOOKUP($C30,工时汇总!$B$2:$AH$2694,25,0)&gt;15,12,IF(VLOOKUP($C30,工时汇总!$B$2:$AH$2694,25,0)&gt;10,8,IF(VLOOKUP($C30,工时汇总!$B$2:$AH$2694,25,0)&gt;=8,4,IF(VLOOKUP($C30,工时汇总!$B$2:$AH$2694,25,0)&lt;8,0))))</f>
        <v>8</v>
      </c>
      <c r="AB30" s="12">
        <f ca="1">IF(VLOOKUP($C30,工时汇总!$B$2:$AH$2694,26,0)&gt;15,12,IF(VLOOKUP($C30,工时汇总!$B$2:$AH$2694,26,0)&gt;10,8,IF(VLOOKUP($C30,工时汇总!$B$2:$AH$2694,26,0)&gt;=8,4,IF(VLOOKUP($C30,工时汇总!$B$2:$AH$2694,26,0)&lt;8,0))))</f>
        <v>8</v>
      </c>
      <c r="AC30" s="12">
        <f ca="1">IF(VLOOKUP($C30,工时汇总!$B$2:$AH$2694,27,0)&gt;15,12,IF(VLOOKUP($C30,工时汇总!$B$2:$AH$2694,27,0)&gt;10,8,IF(VLOOKUP($C30,工时汇总!$B$2:$AH$2694,27,0)&gt;=8,4,IF(VLOOKUP($C30,工时汇总!$B$2:$AH$2694,27,0)&lt;8,0))))</f>
        <v>4</v>
      </c>
      <c r="AD30" s="12">
        <f ca="1">IF(VLOOKUP($C30,工时汇总!$B$2:$AH$2694,28,0)&gt;15,12,IF(VLOOKUP($C30,工时汇总!$B$2:$AH$2694,28,0)&gt;10,8,IF(VLOOKUP($C30,工时汇总!$B$2:$AH$2694,28,0)&gt;=8,4,IF(VLOOKUP($C30,工时汇总!$B$2:$AH$2694,28,0)&lt;8,0))))</f>
        <v>0</v>
      </c>
      <c r="AE30" s="12">
        <f ca="1">IF(VLOOKUP($C30,工时汇总!$B$2:$AH$2694,29,0)&gt;15,12,IF(VLOOKUP($C30,工时汇总!$B$2:$AH$2694,29,0)&gt;10,8,IF(VLOOKUP($C30,工时汇总!$B$2:$AH$2694,29,0)&gt;=8,4,IF(VLOOKUP($C30,工时汇总!$B$2:$AH$2694,29,0)&lt;8,0))))</f>
        <v>4</v>
      </c>
      <c r="AF30" s="12">
        <f ca="1">IF(VLOOKUP($C30,工时汇总!$B$2:$AH$2694,30,0)&gt;15,12,IF(VLOOKUP($C30,工时汇总!$B$2:$AH$2694,30,0)&gt;10,8,IF(VLOOKUP($C30,工时汇总!$B$2:$AH$2694,30,0)&gt;=8,4,IF(VLOOKUP($C30,工时汇总!$B$2:$AH$2694,30,0)&lt;8,0))))</f>
        <v>4</v>
      </c>
      <c r="AG30" s="12">
        <f ca="1">IF(VLOOKUP($C30,工时汇总!$B$2:$AH$2694,31,0)&gt;15,12,IF(VLOOKUP($C30,工时汇总!$B$2:$AH$2694,31,0)&gt;10,8,IF(VLOOKUP($C30,工时汇总!$B$2:$AH$2694,31,0)&gt;=8,4,IF(VLOOKUP($C30,工时汇总!$B$2:$AH$2694,31,0)&lt;8,0))))</f>
        <v>4</v>
      </c>
      <c r="AH30" s="12">
        <f ca="1">IF(VLOOKUP($C30,工时汇总!$B$2:$AH$2694,32,0)&gt;15,12,IF(VLOOKUP($C30,工时汇总!$B$2:$AH$2694,32,0)&gt;10,8,IF(VLOOKUP($C30,工时汇总!$B$2:$AH$2694,32,0)&gt;=8,4,IF(VLOOKUP($C30,工时汇总!$B$2:$AH$2694,32,0)&lt;8,0))))</f>
        <v>0</v>
      </c>
      <c r="AI30" s="12">
        <f ca="1">IF(VLOOKUP($C30,工时汇总!$B$2:$AH$2694,33,0)&gt;15,12,IF(VLOOKUP($C30,工时汇总!$B$2:$AH$2694,33,0)&gt;10,8,IF(VLOOKUP($C30,工时汇总!$B$2:$AH$2694,33,0)&gt;=8,4,IF(VLOOKUP($C30,工时汇总!$B$2:$AH$2694,33,0)&lt;8,0))))</f>
        <v>0</v>
      </c>
    </row>
    <row r="31" customHeight="1" spans="1:35">
      <c r="A31" s="10" t="s">
        <v>597</v>
      </c>
      <c r="B31" s="18" t="s">
        <v>682</v>
      </c>
      <c r="C31" s="17" t="s">
        <v>304</v>
      </c>
      <c r="D31" s="43">
        <f ca="1" t="shared" ref="D31" si="12">SUM(E31:AI31)</f>
        <v>160</v>
      </c>
      <c r="E31" s="12">
        <f ca="1">IF(VLOOKUP($C31,工时汇总!$B$2:$AH$2694,3,0)&gt;15,12,IF(VLOOKUP($C31,工时汇总!$B$2:$AH$2694,3,0)&gt;10,8,IF(VLOOKUP($C31,工时汇总!$B$2:$AH$2694,3,0)&gt;=8,4,IF(VLOOKUP($C31,工时汇总!$B$2:$AH$2694,3,0)&lt;8,0))))</f>
        <v>8</v>
      </c>
      <c r="F31" s="12">
        <f ca="1">IF(VLOOKUP($C31,工时汇总!$B$2:$AH$2694,4,0)&gt;15,12,IF(VLOOKUP($C31,工时汇总!$B$2:$AH$2694,4,0)&gt;10,8,IF(VLOOKUP($C31,工时汇总!$B$2:$AH$2694,4,0)&gt;=8,4,IF(VLOOKUP($C31,工时汇总!$B$2:$AH$2694,4,0)&lt;8,0))))</f>
        <v>8</v>
      </c>
      <c r="G31" s="12">
        <f ca="1">IF(VLOOKUP($C31,工时汇总!$B$2:$AH$2694,5,0)&gt;15,12,IF(VLOOKUP($C31,工时汇总!$B$2:$AH$2694,5,0)&gt;10,8,IF(VLOOKUP($C31,工时汇总!$B$2:$AH$2694,5,0)&gt;=8,4,IF(VLOOKUP($C31,工时汇总!$B$2:$AH$2694,5,0)&lt;8,0))))</f>
        <v>8</v>
      </c>
      <c r="H31" s="12">
        <f ca="1">IF(VLOOKUP($C31,工时汇总!$B$2:$AH$2694,6,0)&gt;15,12,IF(VLOOKUP($C31,工时汇总!$B$2:$AH$2694,6,0)&gt;10,8,IF(VLOOKUP($C31,工时汇总!$B$2:$AH$2694,6,0)&gt;=8,4,IF(VLOOKUP($C31,工时汇总!$B$2:$AH$2694,6,0)&lt;8,0))))</f>
        <v>8</v>
      </c>
      <c r="I31" s="12">
        <f ca="1">IF(VLOOKUP($C31,工时汇总!$B$2:$AH$2694,7,0)&gt;15,12,IF(VLOOKUP($C31,工时汇总!$B$2:$AH$2694,7,0)&gt;10,8,IF(VLOOKUP($C31,工时汇总!$B$2:$AH$2694,7,0)&gt;=8,4,IF(VLOOKUP($C31,工时汇总!$B$2:$AH$2694,7,0)&lt;8,0))))</f>
        <v>4</v>
      </c>
      <c r="J31" s="12">
        <f ca="1">IF(VLOOKUP($C31,工时汇总!$B$2:$AH$2694,8,0)&gt;15,12,IF(VLOOKUP($C31,工时汇总!$B$2:$AH$2694,8,0)&gt;10,8,IF(VLOOKUP($C31,工时汇总!$B$2:$AH$2694,8,0)&gt;=8,4,IF(VLOOKUP($C31,工时汇总!$B$2:$AH$2694,8,0)&lt;8,0))))</f>
        <v>8</v>
      </c>
      <c r="K31" s="12">
        <f ca="1">IF(VLOOKUP($C31,工时汇总!$B$2:$AH$2694,9,0)&gt;15,12,IF(VLOOKUP($C31,工时汇总!$B$2:$AH$2694,9,0)&gt;10,8,IF(VLOOKUP($C31,工时汇总!$B$2:$AH$2694,9,0)&gt;=8,4,IF(VLOOKUP($C31,工时汇总!$B$2:$AH$2694,9,0)&lt;8,0))))</f>
        <v>4</v>
      </c>
      <c r="L31" s="12">
        <f ca="1">IF(VLOOKUP($C31,工时汇总!$B$2:$AH$2694,10,0)&gt;15,12,IF(VLOOKUP($C31,工时汇总!$B$2:$AH$2694,10,0)&gt;10,8,IF(VLOOKUP($C31,工时汇总!$B$2:$AH$2694,10,0)&gt;=8,4,IF(VLOOKUP($C31,工时汇总!$B$2:$AH$2694,10,0)&lt;8,0))))</f>
        <v>4</v>
      </c>
      <c r="M31" s="12">
        <f ca="1">IF(VLOOKUP($C31,工时汇总!$B$2:$AH$2694,11,0)&gt;15,12,IF(VLOOKUP($C31,工时汇总!$B$2:$AH$2694,11,0)&gt;10,8,IF(VLOOKUP($C31,工时汇总!$B$2:$AH$2694,11,0)&gt;=8,4,IF(VLOOKUP($C31,工时汇总!$B$2:$AH$2694,11,0)&lt;8,0))))</f>
        <v>0</v>
      </c>
      <c r="N31" s="12">
        <f ca="1">IF(VLOOKUP($C31,工时汇总!$B$2:$AH$2694,12,0)&gt;15,12,IF(VLOOKUP($C31,工时汇总!$B$2:$AH$2694,12,0)&gt;10,8,IF(VLOOKUP($C31,工时汇总!$B$2:$AH$2694,12,0)&gt;=8,4,IF(VLOOKUP($C31,工时汇总!$B$2:$AH$2694,12,0)&lt;8,0))))</f>
        <v>4</v>
      </c>
      <c r="O31" s="12">
        <f ca="1">IF(VLOOKUP($C31,工时汇总!$B$2:$AH$2694,13,0)&gt;15,12,IF(VLOOKUP($C31,工时汇总!$B$2:$AH$2694,13,0)&gt;10,8,IF(VLOOKUP($C31,工时汇总!$B$2:$AH$2694,13,0)&gt;=8,4,IF(VLOOKUP($C31,工时汇总!$B$2:$AH$2694,13,0)&lt;8,0))))</f>
        <v>8</v>
      </c>
      <c r="P31" s="12">
        <f ca="1">IF(VLOOKUP($C31,工时汇总!$B$2:$AH$2694,14,0)&gt;15,12,IF(VLOOKUP($C31,工时汇总!$B$2:$AH$2694,14,0)&gt;10,8,IF(VLOOKUP($C31,工时汇总!$B$2:$AH$2694,14,0)&gt;=8,4,IF(VLOOKUP($C31,工时汇总!$B$2:$AH$2694,14,0)&lt;8,0))))</f>
        <v>0</v>
      </c>
      <c r="Q31" s="12">
        <f ca="1">IF(VLOOKUP($C31,工时汇总!$B$2:$AH$2694,15,0)&gt;15,12,IF(VLOOKUP($C31,工时汇总!$B$2:$AH$2694,15,0)&gt;10,8,IF(VLOOKUP($C31,工时汇总!$B$2:$AH$2694,15,0)&gt;=8,4,IF(VLOOKUP($C31,工时汇总!$B$2:$AH$2694,15,0)&lt;8,0))))</f>
        <v>8</v>
      </c>
      <c r="R31" s="12">
        <f ca="1">IF(VLOOKUP($C31,工时汇总!$B$2:$AH$2694,16,0)&gt;15,12,IF(VLOOKUP($C31,工时汇总!$B$2:$AH$2694,16,0)&gt;10,8,IF(VLOOKUP($C31,工时汇总!$B$2:$AH$2694,16,0)&gt;=8,4,IF(VLOOKUP($C31,工时汇总!$B$2:$AH$2694,16,0)&lt;8,0))))</f>
        <v>8</v>
      </c>
      <c r="S31" s="12">
        <f ca="1">IF(VLOOKUP($C31,工时汇总!$B$2:$AH$2694,17,0)&gt;15,12,IF(VLOOKUP($C31,工时汇总!$B$2:$AH$2694,17,0)&gt;10,8,IF(VLOOKUP($C31,工时汇总!$B$2:$AH$2694,17,0)&gt;=8,4,IF(VLOOKUP($C31,工时汇总!$B$2:$AH$2694,17,0)&lt;8,0))))</f>
        <v>8</v>
      </c>
      <c r="T31" s="12">
        <f ca="1">IF(VLOOKUP($C31,工时汇总!$B$2:$AH$2694,18,0)&gt;15,12,IF(VLOOKUP($C31,工时汇总!$B$2:$AH$2694,18,0)&gt;10,8,IF(VLOOKUP($C31,工时汇总!$B$2:$AH$2694,18,0)&gt;=8,4,IF(VLOOKUP($C31,工时汇总!$B$2:$AH$2694,18,0)&lt;8,0))))</f>
        <v>8</v>
      </c>
      <c r="U31" s="12">
        <f ca="1">IF(VLOOKUP($C31,工时汇总!$B$2:$AH$2694,19,0)&gt;15,12,IF(VLOOKUP($C31,工时汇总!$B$2:$AH$2694,19,0)&gt;10,8,IF(VLOOKUP($C31,工时汇总!$B$2:$AH$2694,19,0)&gt;=8,4,IF(VLOOKUP($C31,工时汇总!$B$2:$AH$2694,19,0)&lt;8,0))))</f>
        <v>8</v>
      </c>
      <c r="V31" s="12">
        <f ca="1">IF(VLOOKUP($C31,工时汇总!$B$2:$AH$2694,20,0)&gt;15,12,IF(VLOOKUP($C31,工时汇总!$B$2:$AH$2694,20,0)&gt;10,8,IF(VLOOKUP($C31,工时汇总!$B$2:$AH$2694,20,0)&gt;=8,4,IF(VLOOKUP($C31,工时汇总!$B$2:$AH$2694,20,0)&lt;8,0))))</f>
        <v>4</v>
      </c>
      <c r="W31" s="12">
        <f ca="1">IF(VLOOKUP($C31,工时汇总!$B$2:$AH$2694,21,0)&gt;15,12,IF(VLOOKUP($C31,工时汇总!$B$2:$AH$2694,21,0)&gt;10,8,IF(VLOOKUP($C31,工时汇总!$B$2:$AH$2694,21,0)&gt;=8,4,IF(VLOOKUP($C31,工时汇总!$B$2:$AH$2694,21,0)&lt;8,0))))</f>
        <v>0</v>
      </c>
      <c r="X31" s="12">
        <f ca="1">IF(VLOOKUP($C31,工时汇总!$B$2:$AH$2694,22,0)&gt;15,12,IF(VLOOKUP($C31,工时汇总!$B$2:$AH$2694,22,0)&gt;10,8,IF(VLOOKUP($C31,工时汇总!$B$2:$AH$2694,22,0)&gt;=8,4,IF(VLOOKUP($C31,工时汇总!$B$2:$AH$2694,22,0)&lt;8,0))))</f>
        <v>4</v>
      </c>
      <c r="Y31" s="12">
        <f ca="1">IF(VLOOKUP($C31,工时汇总!$B$2:$AH$2694,23,0)&gt;15,12,IF(VLOOKUP($C31,工时汇总!$B$2:$AH$2694,23,0)&gt;10,8,IF(VLOOKUP($C31,工时汇总!$B$2:$AH$2694,23,0)&gt;=8,4,IF(VLOOKUP($C31,工时汇总!$B$2:$AH$2694,23,0)&lt;8,0))))</f>
        <v>4</v>
      </c>
      <c r="Z31" s="12">
        <f ca="1">IF(VLOOKUP($C31,工时汇总!$B$2:$AH$2694,24,0)&gt;15,12,IF(VLOOKUP($C31,工时汇总!$B$2:$AH$2694,24,0)&gt;10,8,IF(VLOOKUP($C31,工时汇总!$B$2:$AH$2694,24,0)&gt;=8,4,IF(VLOOKUP($C31,工时汇总!$B$2:$AH$2694,24,0)&lt;8,0))))</f>
        <v>8</v>
      </c>
      <c r="AA31" s="12">
        <f ca="1">IF(VLOOKUP($C31,工时汇总!$B$2:$AH$2694,25,0)&gt;15,12,IF(VLOOKUP($C31,工时汇总!$B$2:$AH$2694,25,0)&gt;10,8,IF(VLOOKUP($C31,工时汇总!$B$2:$AH$2694,25,0)&gt;=8,4,IF(VLOOKUP($C31,工时汇总!$B$2:$AH$2694,25,0)&lt;8,0))))</f>
        <v>8</v>
      </c>
      <c r="AB31" s="12">
        <f ca="1">IF(VLOOKUP($C31,工时汇总!$B$2:$AH$2694,26,0)&gt;15,12,IF(VLOOKUP($C31,工时汇总!$B$2:$AH$2694,26,0)&gt;10,8,IF(VLOOKUP($C31,工时汇总!$B$2:$AH$2694,26,0)&gt;=8,4,IF(VLOOKUP($C31,工时汇总!$B$2:$AH$2694,26,0)&lt;8,0))))</f>
        <v>8</v>
      </c>
      <c r="AC31" s="12">
        <f ca="1">IF(VLOOKUP($C31,工时汇总!$B$2:$AH$2694,27,0)&gt;15,12,IF(VLOOKUP($C31,工时汇总!$B$2:$AH$2694,27,0)&gt;10,8,IF(VLOOKUP($C31,工时汇总!$B$2:$AH$2694,27,0)&gt;=8,4,IF(VLOOKUP($C31,工时汇总!$B$2:$AH$2694,27,0)&lt;8,0))))</f>
        <v>4</v>
      </c>
      <c r="AD31" s="12">
        <f ca="1">IF(VLOOKUP($C31,工时汇总!$B$2:$AH$2694,28,0)&gt;15,12,IF(VLOOKUP($C31,工时汇总!$B$2:$AH$2694,28,0)&gt;10,8,IF(VLOOKUP($C31,工时汇总!$B$2:$AH$2694,28,0)&gt;=8,4,IF(VLOOKUP($C31,工时汇总!$B$2:$AH$2694,28,0)&lt;8,0))))</f>
        <v>0</v>
      </c>
      <c r="AE31" s="12">
        <f ca="1">IF(VLOOKUP($C31,工时汇总!$B$2:$AH$2694,29,0)&gt;15,12,IF(VLOOKUP($C31,工时汇总!$B$2:$AH$2694,29,0)&gt;10,8,IF(VLOOKUP($C31,工时汇总!$B$2:$AH$2694,29,0)&gt;=8,4,IF(VLOOKUP($C31,工时汇总!$B$2:$AH$2694,29,0)&lt;8,0))))</f>
        <v>4</v>
      </c>
      <c r="AF31" s="12">
        <f ca="1">IF(VLOOKUP($C31,工时汇总!$B$2:$AH$2694,30,0)&gt;15,12,IF(VLOOKUP($C31,工时汇总!$B$2:$AH$2694,30,0)&gt;10,8,IF(VLOOKUP($C31,工时汇总!$B$2:$AH$2694,30,0)&gt;=8,4,IF(VLOOKUP($C31,工时汇总!$B$2:$AH$2694,30,0)&lt;8,0))))</f>
        <v>4</v>
      </c>
      <c r="AG31" s="12">
        <f ca="1">IF(VLOOKUP($C31,工时汇总!$B$2:$AH$2694,31,0)&gt;15,12,IF(VLOOKUP($C31,工时汇总!$B$2:$AH$2694,31,0)&gt;10,8,IF(VLOOKUP($C31,工时汇总!$B$2:$AH$2694,31,0)&gt;=8,4,IF(VLOOKUP($C31,工时汇总!$B$2:$AH$2694,31,0)&lt;8,0))))</f>
        <v>4</v>
      </c>
      <c r="AH31" s="12">
        <f ca="1">IF(VLOOKUP($C31,工时汇总!$B$2:$AH$2694,32,0)&gt;15,12,IF(VLOOKUP($C31,工时汇总!$B$2:$AH$2694,32,0)&gt;10,8,IF(VLOOKUP($C31,工时汇总!$B$2:$AH$2694,32,0)&gt;=8,4,IF(VLOOKUP($C31,工时汇总!$B$2:$AH$2694,32,0)&lt;8,0))))</f>
        <v>4</v>
      </c>
      <c r="AI31" s="12">
        <f ca="1">IF(VLOOKUP($C31,工时汇总!$B$2:$AH$2694,33,0)&gt;15,12,IF(VLOOKUP($C31,工时汇总!$B$2:$AH$2694,33,0)&gt;10,8,IF(VLOOKUP($C31,工时汇总!$B$2:$AH$2694,33,0)&gt;=8,4,IF(VLOOKUP($C31,工时汇总!$B$2:$AH$2694,33,0)&lt;8,0))))</f>
        <v>0</v>
      </c>
    </row>
    <row r="32" customHeight="1" spans="1:35">
      <c r="A32" s="10" t="s">
        <v>597</v>
      </c>
      <c r="B32" s="18" t="s">
        <v>683</v>
      </c>
      <c r="C32" s="17" t="s">
        <v>306</v>
      </c>
      <c r="D32" s="43">
        <f ca="1" t="shared" ref="D32:D41" si="13">SUM(E32:AI32)</f>
        <v>108</v>
      </c>
      <c r="E32" s="12">
        <f ca="1">IF(VLOOKUP($C32,工时汇总!$B$2:$AH$2694,3,0)&gt;15,12,IF(VLOOKUP($C32,工时汇总!$B$2:$AH$2694,3,0)&gt;10,8,IF(VLOOKUP($C32,工时汇总!$B$2:$AH$2694,3,0)&gt;=8,4,IF(VLOOKUP($C32,工时汇总!$B$2:$AH$2694,3,0)&lt;8,0))))</f>
        <v>8</v>
      </c>
      <c r="F32" s="12">
        <f ca="1">IF(VLOOKUP($C32,工时汇总!$B$2:$AH$2694,4,0)&gt;15,12,IF(VLOOKUP($C32,工时汇总!$B$2:$AH$2694,4,0)&gt;10,8,IF(VLOOKUP($C32,工时汇总!$B$2:$AH$2694,4,0)&gt;=8,4,IF(VLOOKUP($C32,工时汇总!$B$2:$AH$2694,4,0)&lt;8,0))))</f>
        <v>8</v>
      </c>
      <c r="G32" s="12">
        <f ca="1">IF(VLOOKUP($C32,工时汇总!$B$2:$AH$2694,5,0)&gt;15,12,IF(VLOOKUP($C32,工时汇总!$B$2:$AH$2694,5,0)&gt;10,8,IF(VLOOKUP($C32,工时汇总!$B$2:$AH$2694,5,0)&gt;=8,4,IF(VLOOKUP($C32,工时汇总!$B$2:$AH$2694,5,0)&lt;8,0))))</f>
        <v>8</v>
      </c>
      <c r="H32" s="12">
        <f ca="1">IF(VLOOKUP($C32,工时汇总!$B$2:$AH$2694,6,0)&gt;15,12,IF(VLOOKUP($C32,工时汇总!$B$2:$AH$2694,6,0)&gt;10,8,IF(VLOOKUP($C32,工时汇总!$B$2:$AH$2694,6,0)&gt;=8,4,IF(VLOOKUP($C32,工时汇总!$B$2:$AH$2694,6,0)&lt;8,0))))</f>
        <v>8</v>
      </c>
      <c r="I32" s="12">
        <f ca="1">IF(VLOOKUP($C32,工时汇总!$B$2:$AH$2694,7,0)&gt;15,12,IF(VLOOKUP($C32,工时汇总!$B$2:$AH$2694,7,0)&gt;10,8,IF(VLOOKUP($C32,工时汇总!$B$2:$AH$2694,7,0)&gt;=8,4,IF(VLOOKUP($C32,工时汇总!$B$2:$AH$2694,7,0)&lt;8,0))))</f>
        <v>0</v>
      </c>
      <c r="J32" s="12">
        <f ca="1">IF(VLOOKUP($C32,工时汇总!$B$2:$AH$2694,8,0)&gt;15,12,IF(VLOOKUP($C32,工时汇总!$B$2:$AH$2694,8,0)&gt;10,8,IF(VLOOKUP($C32,工时汇总!$B$2:$AH$2694,8,0)&gt;=8,4,IF(VLOOKUP($C32,工时汇总!$B$2:$AH$2694,8,0)&lt;8,0))))</f>
        <v>8</v>
      </c>
      <c r="K32" s="12">
        <f ca="1">IF(VLOOKUP($C32,工时汇总!$B$2:$AH$2694,9,0)&gt;15,12,IF(VLOOKUP($C32,工时汇总!$B$2:$AH$2694,9,0)&gt;10,8,IF(VLOOKUP($C32,工时汇总!$B$2:$AH$2694,9,0)&gt;=8,4,IF(VLOOKUP($C32,工时汇总!$B$2:$AH$2694,9,0)&lt;8,0))))</f>
        <v>4</v>
      </c>
      <c r="L32" s="12">
        <f ca="1">IF(VLOOKUP($C32,工时汇总!$B$2:$AH$2694,10,0)&gt;15,12,IF(VLOOKUP($C32,工时汇总!$B$2:$AH$2694,10,0)&gt;10,8,IF(VLOOKUP($C32,工时汇总!$B$2:$AH$2694,10,0)&gt;=8,4,IF(VLOOKUP($C32,工时汇总!$B$2:$AH$2694,10,0)&lt;8,0))))</f>
        <v>4</v>
      </c>
      <c r="M32" s="12">
        <f ca="1">IF(VLOOKUP($C32,工时汇总!$B$2:$AH$2694,11,0)&gt;15,12,IF(VLOOKUP($C32,工时汇总!$B$2:$AH$2694,11,0)&gt;10,8,IF(VLOOKUP($C32,工时汇总!$B$2:$AH$2694,11,0)&gt;=8,4,IF(VLOOKUP($C32,工时汇总!$B$2:$AH$2694,11,0)&lt;8,0))))</f>
        <v>0</v>
      </c>
      <c r="N32" s="12">
        <f ca="1">IF(VLOOKUP($C32,工时汇总!$B$2:$AH$2694,12,0)&gt;15,12,IF(VLOOKUP($C32,工时汇总!$B$2:$AH$2694,12,0)&gt;10,8,IF(VLOOKUP($C32,工时汇总!$B$2:$AH$2694,12,0)&gt;=8,4,IF(VLOOKUP($C32,工时汇总!$B$2:$AH$2694,12,0)&lt;8,0))))</f>
        <v>4</v>
      </c>
      <c r="O32" s="12">
        <f ca="1">IF(VLOOKUP($C32,工时汇总!$B$2:$AH$2694,13,0)&gt;15,12,IF(VLOOKUP($C32,工时汇总!$B$2:$AH$2694,13,0)&gt;10,8,IF(VLOOKUP($C32,工时汇总!$B$2:$AH$2694,13,0)&gt;=8,4,IF(VLOOKUP($C32,工时汇总!$B$2:$AH$2694,13,0)&lt;8,0))))</f>
        <v>0</v>
      </c>
      <c r="P32" s="12">
        <f ca="1">IF(VLOOKUP($C32,工时汇总!$B$2:$AH$2694,14,0)&gt;15,12,IF(VLOOKUP($C32,工时汇总!$B$2:$AH$2694,14,0)&gt;10,8,IF(VLOOKUP($C32,工时汇总!$B$2:$AH$2694,14,0)&gt;=8,4,IF(VLOOKUP($C32,工时汇总!$B$2:$AH$2694,14,0)&lt;8,0))))</f>
        <v>0</v>
      </c>
      <c r="Q32" s="12">
        <f ca="1">IF(VLOOKUP($C32,工时汇总!$B$2:$AH$2694,15,0)&gt;15,12,IF(VLOOKUP($C32,工时汇总!$B$2:$AH$2694,15,0)&gt;10,8,IF(VLOOKUP($C32,工时汇总!$B$2:$AH$2694,15,0)&gt;=8,4,IF(VLOOKUP($C32,工时汇总!$B$2:$AH$2694,15,0)&lt;8,0))))</f>
        <v>8</v>
      </c>
      <c r="R32" s="12">
        <f ca="1">IF(VLOOKUP($C32,工时汇总!$B$2:$AH$2694,16,0)&gt;15,12,IF(VLOOKUP($C32,工时汇总!$B$2:$AH$2694,16,0)&gt;10,8,IF(VLOOKUP($C32,工时汇总!$B$2:$AH$2694,16,0)&gt;=8,4,IF(VLOOKUP($C32,工时汇总!$B$2:$AH$2694,16,0)&lt;8,0))))</f>
        <v>8</v>
      </c>
      <c r="S32" s="12">
        <f ca="1">IF(VLOOKUP($C32,工时汇总!$B$2:$AH$2694,17,0)&gt;15,12,IF(VLOOKUP($C32,工时汇总!$B$2:$AH$2694,17,0)&gt;10,8,IF(VLOOKUP($C32,工时汇总!$B$2:$AH$2694,17,0)&gt;=8,4,IF(VLOOKUP($C32,工时汇总!$B$2:$AH$2694,17,0)&lt;8,0))))</f>
        <v>0</v>
      </c>
      <c r="T32" s="12">
        <f ca="1">IF(VLOOKUP($C32,工时汇总!$B$2:$AH$2694,18,0)&gt;15,12,IF(VLOOKUP($C32,工时汇总!$B$2:$AH$2694,18,0)&gt;10,8,IF(VLOOKUP($C32,工时汇总!$B$2:$AH$2694,18,0)&gt;=8,4,IF(VLOOKUP($C32,工时汇总!$B$2:$AH$2694,18,0)&lt;8,0))))</f>
        <v>8</v>
      </c>
      <c r="U32" s="12">
        <f ca="1">IF(VLOOKUP($C32,工时汇总!$B$2:$AH$2694,19,0)&gt;15,12,IF(VLOOKUP($C32,工时汇总!$B$2:$AH$2694,19,0)&gt;10,8,IF(VLOOKUP($C32,工时汇总!$B$2:$AH$2694,19,0)&gt;=8,4,IF(VLOOKUP($C32,工时汇总!$B$2:$AH$2694,19,0)&lt;8,0))))</f>
        <v>8</v>
      </c>
      <c r="V32" s="12">
        <f ca="1">IF(VLOOKUP($C32,工时汇总!$B$2:$AH$2694,20,0)&gt;15,12,IF(VLOOKUP($C32,工时汇总!$B$2:$AH$2694,20,0)&gt;10,8,IF(VLOOKUP($C32,工时汇总!$B$2:$AH$2694,20,0)&gt;=8,4,IF(VLOOKUP($C32,工时汇总!$B$2:$AH$2694,20,0)&lt;8,0))))</f>
        <v>4</v>
      </c>
      <c r="W32" s="12">
        <f ca="1">IF(VLOOKUP($C32,工时汇总!$B$2:$AH$2694,21,0)&gt;15,12,IF(VLOOKUP($C32,工时汇总!$B$2:$AH$2694,21,0)&gt;10,8,IF(VLOOKUP($C32,工时汇总!$B$2:$AH$2694,21,0)&gt;=8,4,IF(VLOOKUP($C32,工时汇总!$B$2:$AH$2694,21,0)&lt;8,0))))</f>
        <v>0</v>
      </c>
      <c r="X32" s="12">
        <f ca="1">IF(VLOOKUP($C32,工时汇总!$B$2:$AH$2694,22,0)&gt;15,12,IF(VLOOKUP($C32,工时汇总!$B$2:$AH$2694,22,0)&gt;10,8,IF(VLOOKUP($C32,工时汇总!$B$2:$AH$2694,22,0)&gt;=8,4,IF(VLOOKUP($C32,工时汇总!$B$2:$AH$2694,22,0)&lt;8,0))))</f>
        <v>0</v>
      </c>
      <c r="Y32" s="12">
        <f ca="1">IF(VLOOKUP($C32,工时汇总!$B$2:$AH$2694,23,0)&gt;15,12,IF(VLOOKUP($C32,工时汇总!$B$2:$AH$2694,23,0)&gt;10,8,IF(VLOOKUP($C32,工时汇总!$B$2:$AH$2694,23,0)&gt;=8,4,IF(VLOOKUP($C32,工时汇总!$B$2:$AH$2694,23,0)&lt;8,0))))</f>
        <v>0</v>
      </c>
      <c r="Z32" s="12">
        <f ca="1">IF(VLOOKUP($C32,工时汇总!$B$2:$AH$2694,24,0)&gt;15,12,IF(VLOOKUP($C32,工时汇总!$B$2:$AH$2694,24,0)&gt;10,8,IF(VLOOKUP($C32,工时汇总!$B$2:$AH$2694,24,0)&gt;=8,4,IF(VLOOKUP($C32,工时汇总!$B$2:$AH$2694,24,0)&lt;8,0))))</f>
        <v>0</v>
      </c>
      <c r="AA32" s="12">
        <f ca="1">IF(VLOOKUP($C32,工时汇总!$B$2:$AH$2694,25,0)&gt;15,12,IF(VLOOKUP($C32,工时汇总!$B$2:$AH$2694,25,0)&gt;10,8,IF(VLOOKUP($C32,工时汇总!$B$2:$AH$2694,25,0)&gt;=8,4,IF(VLOOKUP($C32,工时汇总!$B$2:$AH$2694,25,0)&lt;8,0))))</f>
        <v>8</v>
      </c>
      <c r="AB32" s="12">
        <f ca="1">IF(VLOOKUP($C32,工时汇总!$B$2:$AH$2694,26,0)&gt;15,12,IF(VLOOKUP($C32,工时汇总!$B$2:$AH$2694,26,0)&gt;10,8,IF(VLOOKUP($C32,工时汇总!$B$2:$AH$2694,26,0)&gt;=8,4,IF(VLOOKUP($C32,工时汇总!$B$2:$AH$2694,26,0)&lt;8,0))))</f>
        <v>8</v>
      </c>
      <c r="AC32" s="12">
        <f ca="1">IF(VLOOKUP($C32,工时汇总!$B$2:$AH$2694,27,0)&gt;15,12,IF(VLOOKUP($C32,工时汇总!$B$2:$AH$2694,27,0)&gt;10,8,IF(VLOOKUP($C32,工时汇总!$B$2:$AH$2694,27,0)&gt;=8,4,IF(VLOOKUP($C32,工时汇总!$B$2:$AH$2694,27,0)&lt;8,0))))</f>
        <v>4</v>
      </c>
      <c r="AD32" s="12">
        <f ca="1">IF(VLOOKUP($C32,工时汇总!$B$2:$AH$2694,28,0)&gt;15,12,IF(VLOOKUP($C32,工时汇总!$B$2:$AH$2694,28,0)&gt;10,8,IF(VLOOKUP($C32,工时汇总!$B$2:$AH$2694,28,0)&gt;=8,4,IF(VLOOKUP($C32,工时汇总!$B$2:$AH$2694,28,0)&lt;8,0))))</f>
        <v>0</v>
      </c>
      <c r="AE32" s="12">
        <f ca="1">IF(VLOOKUP($C32,工时汇总!$B$2:$AH$2694,29,0)&gt;15,12,IF(VLOOKUP($C32,工时汇总!$B$2:$AH$2694,29,0)&gt;10,8,IF(VLOOKUP($C32,工时汇总!$B$2:$AH$2694,29,0)&gt;=8,4,IF(VLOOKUP($C32,工时汇总!$B$2:$AH$2694,29,0)&lt;8,0))))</f>
        <v>0</v>
      </c>
      <c r="AF32" s="12">
        <f ca="1">IF(VLOOKUP($C32,工时汇总!$B$2:$AH$2694,30,0)&gt;15,12,IF(VLOOKUP($C32,工时汇总!$B$2:$AH$2694,30,0)&gt;10,8,IF(VLOOKUP($C32,工时汇总!$B$2:$AH$2694,30,0)&gt;=8,4,IF(VLOOKUP($C32,工时汇总!$B$2:$AH$2694,30,0)&lt;8,0))))</f>
        <v>0</v>
      </c>
      <c r="AG32" s="12">
        <f ca="1">IF(VLOOKUP($C32,工时汇总!$B$2:$AH$2694,31,0)&gt;15,12,IF(VLOOKUP($C32,工时汇总!$B$2:$AH$2694,31,0)&gt;10,8,IF(VLOOKUP($C32,工时汇总!$B$2:$AH$2694,31,0)&gt;=8,4,IF(VLOOKUP($C32,工时汇总!$B$2:$AH$2694,31,0)&lt;8,0))))</f>
        <v>0</v>
      </c>
      <c r="AH32" s="12">
        <f ca="1">IF(VLOOKUP($C32,工时汇总!$B$2:$AH$2694,32,0)&gt;15,12,IF(VLOOKUP($C32,工时汇总!$B$2:$AH$2694,32,0)&gt;10,8,IF(VLOOKUP($C32,工时汇总!$B$2:$AH$2694,32,0)&gt;=8,4,IF(VLOOKUP($C32,工时汇总!$B$2:$AH$2694,32,0)&lt;8,0))))</f>
        <v>0</v>
      </c>
      <c r="AI32" s="12">
        <f ca="1">IF(VLOOKUP($C32,工时汇总!$B$2:$AH$2694,33,0)&gt;15,12,IF(VLOOKUP($C32,工时汇总!$B$2:$AH$2694,33,0)&gt;10,8,IF(VLOOKUP($C32,工时汇总!$B$2:$AH$2694,33,0)&gt;=8,4,IF(VLOOKUP($C32,工时汇总!$B$2:$AH$2694,33,0)&lt;8,0))))</f>
        <v>0</v>
      </c>
    </row>
    <row r="33" customHeight="1" spans="1:35">
      <c r="A33" s="10" t="s">
        <v>597</v>
      </c>
      <c r="B33" s="18" t="s">
        <v>684</v>
      </c>
      <c r="C33" s="17" t="s">
        <v>308</v>
      </c>
      <c r="D33" s="43">
        <f ca="1" t="shared" si="13"/>
        <v>108</v>
      </c>
      <c r="E33" s="12">
        <f ca="1">IF(VLOOKUP($C33,工时汇总!$B$2:$AH$2694,3,0)&gt;15,12,IF(VLOOKUP($C33,工时汇总!$B$2:$AH$2694,3,0)&gt;10,8,IF(VLOOKUP($C33,工时汇总!$B$2:$AH$2694,3,0)&gt;=8,4,IF(VLOOKUP($C33,工时汇总!$B$2:$AH$2694,3,0)&lt;8,0))))</f>
        <v>8</v>
      </c>
      <c r="F33" s="12">
        <f ca="1">IF(VLOOKUP($C33,工时汇总!$B$2:$AH$2694,4,0)&gt;15,12,IF(VLOOKUP($C33,工时汇总!$B$2:$AH$2694,4,0)&gt;10,8,IF(VLOOKUP($C33,工时汇总!$B$2:$AH$2694,4,0)&gt;=8,4,IF(VLOOKUP($C33,工时汇总!$B$2:$AH$2694,4,0)&lt;8,0))))</f>
        <v>8</v>
      </c>
      <c r="G33" s="12">
        <f ca="1">IF(VLOOKUP($C33,工时汇总!$B$2:$AH$2694,5,0)&gt;15,12,IF(VLOOKUP($C33,工时汇总!$B$2:$AH$2694,5,0)&gt;10,8,IF(VLOOKUP($C33,工时汇总!$B$2:$AH$2694,5,0)&gt;=8,4,IF(VLOOKUP($C33,工时汇总!$B$2:$AH$2694,5,0)&lt;8,0))))</f>
        <v>8</v>
      </c>
      <c r="H33" s="12">
        <f ca="1">IF(VLOOKUP($C33,工时汇总!$B$2:$AH$2694,6,0)&gt;15,12,IF(VLOOKUP($C33,工时汇总!$B$2:$AH$2694,6,0)&gt;10,8,IF(VLOOKUP($C33,工时汇总!$B$2:$AH$2694,6,0)&gt;=8,4,IF(VLOOKUP($C33,工时汇总!$B$2:$AH$2694,6,0)&lt;8,0))))</f>
        <v>8</v>
      </c>
      <c r="I33" s="12">
        <f ca="1">IF(VLOOKUP($C33,工时汇总!$B$2:$AH$2694,7,0)&gt;15,12,IF(VLOOKUP($C33,工时汇总!$B$2:$AH$2694,7,0)&gt;10,8,IF(VLOOKUP($C33,工时汇总!$B$2:$AH$2694,7,0)&gt;=8,4,IF(VLOOKUP($C33,工时汇总!$B$2:$AH$2694,7,0)&lt;8,0))))</f>
        <v>4</v>
      </c>
      <c r="J33" s="12">
        <f ca="1">IF(VLOOKUP($C33,工时汇总!$B$2:$AH$2694,8,0)&gt;15,12,IF(VLOOKUP($C33,工时汇总!$B$2:$AH$2694,8,0)&gt;10,8,IF(VLOOKUP($C33,工时汇总!$B$2:$AH$2694,8,0)&gt;=8,4,IF(VLOOKUP($C33,工时汇总!$B$2:$AH$2694,8,0)&lt;8,0))))</f>
        <v>8</v>
      </c>
      <c r="K33" s="12">
        <f ca="1">IF(VLOOKUP($C33,工时汇总!$B$2:$AH$2694,9,0)&gt;15,12,IF(VLOOKUP($C33,工时汇总!$B$2:$AH$2694,9,0)&gt;10,8,IF(VLOOKUP($C33,工时汇总!$B$2:$AH$2694,9,0)&gt;=8,4,IF(VLOOKUP($C33,工时汇总!$B$2:$AH$2694,9,0)&lt;8,0))))</f>
        <v>4</v>
      </c>
      <c r="L33" s="12">
        <f ca="1">IF(VLOOKUP($C33,工时汇总!$B$2:$AH$2694,10,0)&gt;15,12,IF(VLOOKUP($C33,工时汇总!$B$2:$AH$2694,10,0)&gt;10,8,IF(VLOOKUP($C33,工时汇总!$B$2:$AH$2694,10,0)&gt;=8,4,IF(VLOOKUP($C33,工时汇总!$B$2:$AH$2694,10,0)&lt;8,0))))</f>
        <v>4</v>
      </c>
      <c r="M33" s="12">
        <f ca="1">IF(VLOOKUP($C33,工时汇总!$B$2:$AH$2694,11,0)&gt;15,12,IF(VLOOKUP($C33,工时汇总!$B$2:$AH$2694,11,0)&gt;10,8,IF(VLOOKUP($C33,工时汇总!$B$2:$AH$2694,11,0)&gt;=8,4,IF(VLOOKUP($C33,工时汇总!$B$2:$AH$2694,11,0)&lt;8,0))))</f>
        <v>0</v>
      </c>
      <c r="N33" s="12">
        <f ca="1">IF(VLOOKUP($C33,工时汇总!$B$2:$AH$2694,12,0)&gt;15,12,IF(VLOOKUP($C33,工时汇总!$B$2:$AH$2694,12,0)&gt;10,8,IF(VLOOKUP($C33,工时汇总!$B$2:$AH$2694,12,0)&gt;=8,4,IF(VLOOKUP($C33,工时汇总!$B$2:$AH$2694,12,0)&lt;8,0))))</f>
        <v>0</v>
      </c>
      <c r="O33" s="12">
        <f ca="1">IF(VLOOKUP($C33,工时汇总!$B$2:$AH$2694,13,0)&gt;15,12,IF(VLOOKUP($C33,工时汇总!$B$2:$AH$2694,13,0)&gt;10,8,IF(VLOOKUP($C33,工时汇总!$B$2:$AH$2694,13,0)&gt;=8,4,IF(VLOOKUP($C33,工时汇总!$B$2:$AH$2694,13,0)&lt;8,0))))</f>
        <v>0</v>
      </c>
      <c r="P33" s="12">
        <f ca="1">IF(VLOOKUP($C33,工时汇总!$B$2:$AH$2694,14,0)&gt;15,12,IF(VLOOKUP($C33,工时汇总!$B$2:$AH$2694,14,0)&gt;10,8,IF(VLOOKUP($C33,工时汇总!$B$2:$AH$2694,14,0)&gt;=8,4,IF(VLOOKUP($C33,工时汇总!$B$2:$AH$2694,14,0)&lt;8,0))))</f>
        <v>0</v>
      </c>
      <c r="Q33" s="12">
        <f ca="1">IF(VLOOKUP($C33,工时汇总!$B$2:$AH$2694,15,0)&gt;15,12,IF(VLOOKUP($C33,工时汇总!$B$2:$AH$2694,15,0)&gt;10,8,IF(VLOOKUP($C33,工时汇总!$B$2:$AH$2694,15,0)&gt;=8,4,IF(VLOOKUP($C33,工时汇总!$B$2:$AH$2694,15,0)&lt;8,0))))</f>
        <v>0</v>
      </c>
      <c r="R33" s="12">
        <f ca="1">IF(VLOOKUP($C33,工时汇总!$B$2:$AH$2694,16,0)&gt;15,12,IF(VLOOKUP($C33,工时汇总!$B$2:$AH$2694,16,0)&gt;10,8,IF(VLOOKUP($C33,工时汇总!$B$2:$AH$2694,16,0)&gt;=8,4,IF(VLOOKUP($C33,工时汇总!$B$2:$AH$2694,16,0)&lt;8,0))))</f>
        <v>8</v>
      </c>
      <c r="S33" s="12">
        <f ca="1">IF(VLOOKUP($C33,工时汇总!$B$2:$AH$2694,17,0)&gt;15,12,IF(VLOOKUP($C33,工时汇总!$B$2:$AH$2694,17,0)&gt;10,8,IF(VLOOKUP($C33,工时汇总!$B$2:$AH$2694,17,0)&gt;=8,4,IF(VLOOKUP($C33,工时汇总!$B$2:$AH$2694,17,0)&lt;8,0))))</f>
        <v>8</v>
      </c>
      <c r="T33" s="12">
        <f ca="1">IF(VLOOKUP($C33,工时汇总!$B$2:$AH$2694,18,0)&gt;15,12,IF(VLOOKUP($C33,工时汇总!$B$2:$AH$2694,18,0)&gt;10,8,IF(VLOOKUP($C33,工时汇总!$B$2:$AH$2694,18,0)&gt;=8,4,IF(VLOOKUP($C33,工时汇总!$B$2:$AH$2694,18,0)&lt;8,0))))</f>
        <v>8</v>
      </c>
      <c r="U33" s="12">
        <f ca="1">IF(VLOOKUP($C33,工时汇总!$B$2:$AH$2694,19,0)&gt;15,12,IF(VLOOKUP($C33,工时汇总!$B$2:$AH$2694,19,0)&gt;10,8,IF(VLOOKUP($C33,工时汇总!$B$2:$AH$2694,19,0)&gt;=8,4,IF(VLOOKUP($C33,工时汇总!$B$2:$AH$2694,19,0)&lt;8,0))))</f>
        <v>8</v>
      </c>
      <c r="V33" s="12">
        <f ca="1">IF(VLOOKUP($C33,工时汇总!$B$2:$AH$2694,20,0)&gt;15,12,IF(VLOOKUP($C33,工时汇总!$B$2:$AH$2694,20,0)&gt;10,8,IF(VLOOKUP($C33,工时汇总!$B$2:$AH$2694,20,0)&gt;=8,4,IF(VLOOKUP($C33,工时汇总!$B$2:$AH$2694,20,0)&lt;8,0))))</f>
        <v>4</v>
      </c>
      <c r="W33" s="12">
        <f ca="1">IF(VLOOKUP($C33,工时汇总!$B$2:$AH$2694,21,0)&gt;15,12,IF(VLOOKUP($C33,工时汇总!$B$2:$AH$2694,21,0)&gt;10,8,IF(VLOOKUP($C33,工时汇总!$B$2:$AH$2694,21,0)&gt;=8,4,IF(VLOOKUP($C33,工时汇总!$B$2:$AH$2694,21,0)&lt;8,0))))</f>
        <v>0</v>
      </c>
      <c r="X33" s="12">
        <f ca="1">IF(VLOOKUP($C33,工时汇总!$B$2:$AH$2694,22,0)&gt;15,12,IF(VLOOKUP($C33,工时汇总!$B$2:$AH$2694,22,0)&gt;10,8,IF(VLOOKUP($C33,工时汇总!$B$2:$AH$2694,22,0)&gt;=8,4,IF(VLOOKUP($C33,工时汇总!$B$2:$AH$2694,22,0)&lt;8,0))))</f>
        <v>0</v>
      </c>
      <c r="Y33" s="12">
        <f ca="1">IF(VLOOKUP($C33,工时汇总!$B$2:$AH$2694,23,0)&gt;15,12,IF(VLOOKUP($C33,工时汇总!$B$2:$AH$2694,23,0)&gt;10,8,IF(VLOOKUP($C33,工时汇总!$B$2:$AH$2694,23,0)&gt;=8,4,IF(VLOOKUP($C33,工时汇总!$B$2:$AH$2694,23,0)&lt;8,0))))</f>
        <v>0</v>
      </c>
      <c r="Z33" s="12">
        <f ca="1">IF(VLOOKUP($C33,工时汇总!$B$2:$AH$2694,24,0)&gt;15,12,IF(VLOOKUP($C33,工时汇总!$B$2:$AH$2694,24,0)&gt;10,8,IF(VLOOKUP($C33,工时汇总!$B$2:$AH$2694,24,0)&gt;=8,4,IF(VLOOKUP($C33,工时汇总!$B$2:$AH$2694,24,0)&lt;8,0))))</f>
        <v>0</v>
      </c>
      <c r="AA33" s="12">
        <f ca="1">IF(VLOOKUP($C33,工时汇总!$B$2:$AH$2694,25,0)&gt;15,12,IF(VLOOKUP($C33,工时汇总!$B$2:$AH$2694,25,0)&gt;10,8,IF(VLOOKUP($C33,工时汇总!$B$2:$AH$2694,25,0)&gt;=8,4,IF(VLOOKUP($C33,工时汇总!$B$2:$AH$2694,25,0)&lt;8,0))))</f>
        <v>0</v>
      </c>
      <c r="AB33" s="12">
        <f ca="1">IF(VLOOKUP($C33,工时汇总!$B$2:$AH$2694,26,0)&gt;15,12,IF(VLOOKUP($C33,工时汇总!$B$2:$AH$2694,26,0)&gt;10,8,IF(VLOOKUP($C33,工时汇总!$B$2:$AH$2694,26,0)&gt;=8,4,IF(VLOOKUP($C33,工时汇总!$B$2:$AH$2694,26,0)&lt;8,0))))</f>
        <v>8</v>
      </c>
      <c r="AC33" s="12">
        <f ca="1">IF(VLOOKUP($C33,工时汇总!$B$2:$AH$2694,27,0)&gt;15,12,IF(VLOOKUP($C33,工时汇总!$B$2:$AH$2694,27,0)&gt;10,8,IF(VLOOKUP($C33,工时汇总!$B$2:$AH$2694,27,0)&gt;=8,4,IF(VLOOKUP($C33,工时汇总!$B$2:$AH$2694,27,0)&lt;8,0))))</f>
        <v>4</v>
      </c>
      <c r="AD33" s="12">
        <f ca="1">IF(VLOOKUP($C33,工时汇总!$B$2:$AH$2694,28,0)&gt;15,12,IF(VLOOKUP($C33,工时汇总!$B$2:$AH$2694,28,0)&gt;10,8,IF(VLOOKUP($C33,工时汇总!$B$2:$AH$2694,28,0)&gt;=8,4,IF(VLOOKUP($C33,工时汇总!$B$2:$AH$2694,28,0)&lt;8,0))))</f>
        <v>0</v>
      </c>
      <c r="AE33" s="12">
        <f ca="1">IF(VLOOKUP($C33,工时汇总!$B$2:$AH$2694,29,0)&gt;15,12,IF(VLOOKUP($C33,工时汇总!$B$2:$AH$2694,29,0)&gt;10,8,IF(VLOOKUP($C33,工时汇总!$B$2:$AH$2694,29,0)&gt;=8,4,IF(VLOOKUP($C33,工时汇总!$B$2:$AH$2694,29,0)&lt;8,0))))</f>
        <v>4</v>
      </c>
      <c r="AF33" s="12">
        <f ca="1">IF(VLOOKUP($C33,工时汇总!$B$2:$AH$2694,30,0)&gt;15,12,IF(VLOOKUP($C33,工时汇总!$B$2:$AH$2694,30,0)&gt;10,8,IF(VLOOKUP($C33,工时汇总!$B$2:$AH$2694,30,0)&gt;=8,4,IF(VLOOKUP($C33,工时汇总!$B$2:$AH$2694,30,0)&lt;8,0))))</f>
        <v>4</v>
      </c>
      <c r="AG33" s="12">
        <f ca="1">IF(VLOOKUP($C33,工时汇总!$B$2:$AH$2694,31,0)&gt;15,12,IF(VLOOKUP($C33,工时汇总!$B$2:$AH$2694,31,0)&gt;10,8,IF(VLOOKUP($C33,工时汇总!$B$2:$AH$2694,31,0)&gt;=8,4,IF(VLOOKUP($C33,工时汇总!$B$2:$AH$2694,31,0)&lt;8,0))))</f>
        <v>0</v>
      </c>
      <c r="AH33" s="12">
        <f ca="1">IF(VLOOKUP($C33,工时汇总!$B$2:$AH$2694,32,0)&gt;15,12,IF(VLOOKUP($C33,工时汇总!$B$2:$AH$2694,32,0)&gt;10,8,IF(VLOOKUP($C33,工时汇总!$B$2:$AH$2694,32,0)&gt;=8,4,IF(VLOOKUP($C33,工时汇总!$B$2:$AH$2694,32,0)&lt;8,0))))</f>
        <v>0</v>
      </c>
      <c r="AI33" s="12">
        <f ca="1">IF(VLOOKUP($C33,工时汇总!$B$2:$AH$2694,33,0)&gt;15,12,IF(VLOOKUP($C33,工时汇总!$B$2:$AH$2694,33,0)&gt;10,8,IF(VLOOKUP($C33,工时汇总!$B$2:$AH$2694,33,0)&gt;=8,4,IF(VLOOKUP($C33,工时汇总!$B$2:$AH$2694,33,0)&lt;8,0))))</f>
        <v>0</v>
      </c>
    </row>
    <row r="34" customHeight="1" spans="1:35">
      <c r="A34" s="10" t="s">
        <v>597</v>
      </c>
      <c r="B34" s="18" t="s">
        <v>685</v>
      </c>
      <c r="C34" s="17" t="s">
        <v>310</v>
      </c>
      <c r="D34" s="43">
        <f ca="1" t="shared" si="13"/>
        <v>188</v>
      </c>
      <c r="E34" s="12">
        <f ca="1">IF(VLOOKUP($C34,工时汇总!$B$2:$AH$2694,3,0)&gt;15,12,IF(VLOOKUP($C34,工时汇总!$B$2:$AH$2694,3,0)&gt;10,8,IF(VLOOKUP($C34,工时汇总!$B$2:$AH$2694,3,0)&gt;=8,4,IF(VLOOKUP($C34,工时汇总!$B$2:$AH$2694,3,0)&lt;8,0))))</f>
        <v>8</v>
      </c>
      <c r="F34" s="12">
        <f ca="1">IF(VLOOKUP($C34,工时汇总!$B$2:$AH$2694,4,0)&gt;15,12,IF(VLOOKUP($C34,工时汇总!$B$2:$AH$2694,4,0)&gt;10,8,IF(VLOOKUP($C34,工时汇总!$B$2:$AH$2694,4,0)&gt;=8,4,IF(VLOOKUP($C34,工时汇总!$B$2:$AH$2694,4,0)&lt;8,0))))</f>
        <v>8</v>
      </c>
      <c r="G34" s="12">
        <f ca="1">IF(VLOOKUP($C34,工时汇总!$B$2:$AH$2694,5,0)&gt;15,12,IF(VLOOKUP($C34,工时汇总!$B$2:$AH$2694,5,0)&gt;10,8,IF(VLOOKUP($C34,工时汇总!$B$2:$AH$2694,5,0)&gt;=8,4,IF(VLOOKUP($C34,工时汇总!$B$2:$AH$2694,5,0)&lt;8,0))))</f>
        <v>8</v>
      </c>
      <c r="H34" s="12">
        <f ca="1">IF(VLOOKUP($C34,工时汇总!$B$2:$AH$2694,6,0)&gt;15,12,IF(VLOOKUP($C34,工时汇总!$B$2:$AH$2694,6,0)&gt;10,8,IF(VLOOKUP($C34,工时汇总!$B$2:$AH$2694,6,0)&gt;=8,4,IF(VLOOKUP($C34,工时汇总!$B$2:$AH$2694,6,0)&lt;8,0))))</f>
        <v>8</v>
      </c>
      <c r="I34" s="12">
        <f ca="1">IF(VLOOKUP($C34,工时汇总!$B$2:$AH$2694,7,0)&gt;15,12,IF(VLOOKUP($C34,工时汇总!$B$2:$AH$2694,7,0)&gt;10,8,IF(VLOOKUP($C34,工时汇总!$B$2:$AH$2694,7,0)&gt;=8,4,IF(VLOOKUP($C34,工时汇总!$B$2:$AH$2694,7,0)&lt;8,0))))</f>
        <v>4</v>
      </c>
      <c r="J34" s="12">
        <f ca="1">IF(VLOOKUP($C34,工时汇总!$B$2:$AH$2694,8,0)&gt;15,12,IF(VLOOKUP($C34,工时汇总!$B$2:$AH$2694,8,0)&gt;10,8,IF(VLOOKUP($C34,工时汇总!$B$2:$AH$2694,8,0)&gt;=8,4,IF(VLOOKUP($C34,工时汇总!$B$2:$AH$2694,8,0)&lt;8,0))))</f>
        <v>8</v>
      </c>
      <c r="K34" s="12">
        <f ca="1">IF(VLOOKUP($C34,工时汇总!$B$2:$AH$2694,9,0)&gt;15,12,IF(VLOOKUP($C34,工时汇总!$B$2:$AH$2694,9,0)&gt;10,8,IF(VLOOKUP($C34,工时汇总!$B$2:$AH$2694,9,0)&gt;=8,4,IF(VLOOKUP($C34,工时汇总!$B$2:$AH$2694,9,0)&lt;8,0))))</f>
        <v>4</v>
      </c>
      <c r="L34" s="12">
        <f ca="1">IF(VLOOKUP($C34,工时汇总!$B$2:$AH$2694,10,0)&gt;15,12,IF(VLOOKUP($C34,工时汇总!$B$2:$AH$2694,10,0)&gt;10,8,IF(VLOOKUP($C34,工时汇总!$B$2:$AH$2694,10,0)&gt;=8,4,IF(VLOOKUP($C34,工时汇总!$B$2:$AH$2694,10,0)&lt;8,0))))</f>
        <v>4</v>
      </c>
      <c r="M34" s="12">
        <f ca="1">IF(VLOOKUP($C34,工时汇总!$B$2:$AH$2694,11,0)&gt;15,12,IF(VLOOKUP($C34,工时汇总!$B$2:$AH$2694,11,0)&gt;10,8,IF(VLOOKUP($C34,工时汇总!$B$2:$AH$2694,11,0)&gt;=8,4,IF(VLOOKUP($C34,工时汇总!$B$2:$AH$2694,11,0)&lt;8,0))))</f>
        <v>4</v>
      </c>
      <c r="N34" s="12">
        <f ca="1">IF(VLOOKUP($C34,工时汇总!$B$2:$AH$2694,12,0)&gt;15,12,IF(VLOOKUP($C34,工时汇总!$B$2:$AH$2694,12,0)&gt;10,8,IF(VLOOKUP($C34,工时汇总!$B$2:$AH$2694,12,0)&gt;=8,4,IF(VLOOKUP($C34,工时汇总!$B$2:$AH$2694,12,0)&lt;8,0))))</f>
        <v>4</v>
      </c>
      <c r="O34" s="12">
        <f ca="1">IF(VLOOKUP($C34,工时汇总!$B$2:$AH$2694,13,0)&gt;15,12,IF(VLOOKUP($C34,工时汇总!$B$2:$AH$2694,13,0)&gt;10,8,IF(VLOOKUP($C34,工时汇总!$B$2:$AH$2694,13,0)&gt;=8,4,IF(VLOOKUP($C34,工时汇总!$B$2:$AH$2694,13,0)&lt;8,0))))</f>
        <v>8</v>
      </c>
      <c r="P34" s="12">
        <f ca="1">IF(VLOOKUP($C34,工时汇总!$B$2:$AH$2694,14,0)&gt;15,12,IF(VLOOKUP($C34,工时汇总!$B$2:$AH$2694,14,0)&gt;10,8,IF(VLOOKUP($C34,工时汇总!$B$2:$AH$2694,14,0)&gt;=8,4,IF(VLOOKUP($C34,工时汇总!$B$2:$AH$2694,14,0)&lt;8,0))))</f>
        <v>0</v>
      </c>
      <c r="Q34" s="12">
        <f ca="1">IF(VLOOKUP($C34,工时汇总!$B$2:$AH$2694,15,0)&gt;15,12,IF(VLOOKUP($C34,工时汇总!$B$2:$AH$2694,15,0)&gt;10,8,IF(VLOOKUP($C34,工时汇总!$B$2:$AH$2694,15,0)&gt;=8,4,IF(VLOOKUP($C34,工时汇总!$B$2:$AH$2694,15,0)&lt;8,0))))</f>
        <v>0</v>
      </c>
      <c r="R34" s="12">
        <f ca="1">IF(VLOOKUP($C34,工时汇总!$B$2:$AH$2694,16,0)&gt;15,12,IF(VLOOKUP($C34,工时汇总!$B$2:$AH$2694,16,0)&gt;10,8,IF(VLOOKUP($C34,工时汇总!$B$2:$AH$2694,16,0)&gt;=8,4,IF(VLOOKUP($C34,工时汇总!$B$2:$AH$2694,16,0)&lt;8,0))))</f>
        <v>8</v>
      </c>
      <c r="S34" s="12">
        <f ca="1">IF(VLOOKUP($C34,工时汇总!$B$2:$AH$2694,17,0)&gt;15,12,IF(VLOOKUP($C34,工时汇总!$B$2:$AH$2694,17,0)&gt;10,8,IF(VLOOKUP($C34,工时汇总!$B$2:$AH$2694,17,0)&gt;=8,4,IF(VLOOKUP($C34,工时汇总!$B$2:$AH$2694,17,0)&lt;8,0))))</f>
        <v>8</v>
      </c>
      <c r="T34" s="12">
        <f ca="1">IF(VLOOKUP($C34,工时汇总!$B$2:$AH$2694,18,0)&gt;15,12,IF(VLOOKUP($C34,工时汇总!$B$2:$AH$2694,18,0)&gt;10,8,IF(VLOOKUP($C34,工时汇总!$B$2:$AH$2694,18,0)&gt;=8,4,IF(VLOOKUP($C34,工时汇总!$B$2:$AH$2694,18,0)&lt;8,0))))</f>
        <v>8</v>
      </c>
      <c r="U34" s="12">
        <f ca="1">IF(VLOOKUP($C34,工时汇总!$B$2:$AH$2694,19,0)&gt;15,12,IF(VLOOKUP($C34,工时汇总!$B$2:$AH$2694,19,0)&gt;10,8,IF(VLOOKUP($C34,工时汇总!$B$2:$AH$2694,19,0)&gt;=8,4,IF(VLOOKUP($C34,工时汇总!$B$2:$AH$2694,19,0)&lt;8,0))))</f>
        <v>8</v>
      </c>
      <c r="V34" s="12">
        <f ca="1">IF(VLOOKUP($C34,工时汇总!$B$2:$AH$2694,20,0)&gt;15,12,IF(VLOOKUP($C34,工时汇总!$B$2:$AH$2694,20,0)&gt;10,8,IF(VLOOKUP($C34,工时汇总!$B$2:$AH$2694,20,0)&gt;=8,4,IF(VLOOKUP($C34,工时汇总!$B$2:$AH$2694,20,0)&lt;8,0))))</f>
        <v>4</v>
      </c>
      <c r="W34" s="12">
        <f ca="1">IF(VLOOKUP($C34,工时汇总!$B$2:$AH$2694,21,0)&gt;15,12,IF(VLOOKUP($C34,工时汇总!$B$2:$AH$2694,21,0)&gt;10,8,IF(VLOOKUP($C34,工时汇总!$B$2:$AH$2694,21,0)&gt;=8,4,IF(VLOOKUP($C34,工时汇总!$B$2:$AH$2694,21,0)&lt;8,0))))</f>
        <v>4</v>
      </c>
      <c r="X34" s="12">
        <f ca="1">IF(VLOOKUP($C34,工时汇总!$B$2:$AH$2694,22,0)&gt;15,12,IF(VLOOKUP($C34,工时汇总!$B$2:$AH$2694,22,0)&gt;10,8,IF(VLOOKUP($C34,工时汇总!$B$2:$AH$2694,22,0)&gt;=8,4,IF(VLOOKUP($C34,工时汇总!$B$2:$AH$2694,22,0)&lt;8,0))))</f>
        <v>8</v>
      </c>
      <c r="Y34" s="12">
        <f ca="1">IF(VLOOKUP($C34,工时汇总!$B$2:$AH$2694,23,0)&gt;15,12,IF(VLOOKUP($C34,工时汇总!$B$2:$AH$2694,23,0)&gt;10,8,IF(VLOOKUP($C34,工时汇总!$B$2:$AH$2694,23,0)&gt;=8,4,IF(VLOOKUP($C34,工时汇总!$B$2:$AH$2694,23,0)&lt;8,0))))</f>
        <v>8</v>
      </c>
      <c r="Z34" s="12">
        <f ca="1">IF(VLOOKUP($C34,工时汇总!$B$2:$AH$2694,24,0)&gt;15,12,IF(VLOOKUP($C34,工时汇总!$B$2:$AH$2694,24,0)&gt;10,8,IF(VLOOKUP($C34,工时汇总!$B$2:$AH$2694,24,0)&gt;=8,4,IF(VLOOKUP($C34,工时汇总!$B$2:$AH$2694,24,0)&lt;8,0))))</f>
        <v>4</v>
      </c>
      <c r="AA34" s="12">
        <f ca="1">IF(VLOOKUP($C34,工时汇总!$B$2:$AH$2694,25,0)&gt;15,12,IF(VLOOKUP($C34,工时汇总!$B$2:$AH$2694,25,0)&gt;10,8,IF(VLOOKUP($C34,工时汇总!$B$2:$AH$2694,25,0)&gt;=8,4,IF(VLOOKUP($C34,工时汇总!$B$2:$AH$2694,25,0)&lt;8,0))))</f>
        <v>8</v>
      </c>
      <c r="AB34" s="12">
        <f ca="1">IF(VLOOKUP($C34,工时汇总!$B$2:$AH$2694,26,0)&gt;15,12,IF(VLOOKUP($C34,工时汇总!$B$2:$AH$2694,26,0)&gt;10,8,IF(VLOOKUP($C34,工时汇总!$B$2:$AH$2694,26,0)&gt;=8,4,IF(VLOOKUP($C34,工时汇总!$B$2:$AH$2694,26,0)&lt;8,0))))</f>
        <v>8</v>
      </c>
      <c r="AC34" s="12">
        <f ca="1">IF(VLOOKUP($C34,工时汇总!$B$2:$AH$2694,27,0)&gt;15,12,IF(VLOOKUP($C34,工时汇总!$B$2:$AH$2694,27,0)&gt;10,8,IF(VLOOKUP($C34,工时汇总!$B$2:$AH$2694,27,0)&gt;=8,4,IF(VLOOKUP($C34,工时汇总!$B$2:$AH$2694,27,0)&lt;8,0))))</f>
        <v>8</v>
      </c>
      <c r="AD34" s="12">
        <f ca="1">IF(VLOOKUP($C34,工时汇总!$B$2:$AH$2694,28,0)&gt;15,12,IF(VLOOKUP($C34,工时汇总!$B$2:$AH$2694,28,0)&gt;10,8,IF(VLOOKUP($C34,工时汇总!$B$2:$AH$2694,28,0)&gt;=8,4,IF(VLOOKUP($C34,工时汇总!$B$2:$AH$2694,28,0)&lt;8,0))))</f>
        <v>4</v>
      </c>
      <c r="AE34" s="12">
        <f ca="1">IF(VLOOKUP($C34,工时汇总!$B$2:$AH$2694,29,0)&gt;15,12,IF(VLOOKUP($C34,工时汇总!$B$2:$AH$2694,29,0)&gt;10,8,IF(VLOOKUP($C34,工时汇总!$B$2:$AH$2694,29,0)&gt;=8,4,IF(VLOOKUP($C34,工时汇总!$B$2:$AH$2694,29,0)&lt;8,0))))</f>
        <v>8</v>
      </c>
      <c r="AF34" s="12">
        <f ca="1">IF(VLOOKUP($C34,工时汇总!$B$2:$AH$2694,30,0)&gt;15,12,IF(VLOOKUP($C34,工时汇总!$B$2:$AH$2694,30,0)&gt;10,8,IF(VLOOKUP($C34,工时汇总!$B$2:$AH$2694,30,0)&gt;=8,4,IF(VLOOKUP($C34,工时汇总!$B$2:$AH$2694,30,0)&lt;8,0))))</f>
        <v>8</v>
      </c>
      <c r="AG34" s="12">
        <f ca="1">IF(VLOOKUP($C34,工时汇总!$B$2:$AH$2694,31,0)&gt;15,12,IF(VLOOKUP($C34,工时汇总!$B$2:$AH$2694,31,0)&gt;10,8,IF(VLOOKUP($C34,工时汇总!$B$2:$AH$2694,31,0)&gt;=8,4,IF(VLOOKUP($C34,工时汇总!$B$2:$AH$2694,31,0)&lt;8,0))))</f>
        <v>8</v>
      </c>
      <c r="AH34" s="12">
        <f ca="1">IF(VLOOKUP($C34,工时汇总!$B$2:$AH$2694,32,0)&gt;15,12,IF(VLOOKUP($C34,工时汇总!$B$2:$AH$2694,32,0)&gt;10,8,IF(VLOOKUP($C34,工时汇总!$B$2:$AH$2694,32,0)&gt;=8,4,IF(VLOOKUP($C34,工时汇总!$B$2:$AH$2694,32,0)&lt;8,0))))</f>
        <v>8</v>
      </c>
      <c r="AI34" s="12">
        <f ca="1">IF(VLOOKUP($C34,工时汇总!$B$2:$AH$2694,33,0)&gt;15,12,IF(VLOOKUP($C34,工时汇总!$B$2:$AH$2694,33,0)&gt;10,8,IF(VLOOKUP($C34,工时汇总!$B$2:$AH$2694,33,0)&gt;=8,4,IF(VLOOKUP($C34,工时汇总!$B$2:$AH$2694,33,0)&lt;8,0))))</f>
        <v>0</v>
      </c>
    </row>
    <row r="35" customHeight="1" spans="1:35">
      <c r="A35" s="10" t="s">
        <v>597</v>
      </c>
      <c r="B35" s="18" t="s">
        <v>686</v>
      </c>
      <c r="C35" s="17" t="s">
        <v>312</v>
      </c>
      <c r="D35" s="43">
        <f ca="1" t="shared" si="13"/>
        <v>152</v>
      </c>
      <c r="E35" s="12">
        <f ca="1">IF(VLOOKUP($C35,工时汇总!$B$2:$AH$2694,3,0)&gt;15,12,IF(VLOOKUP($C35,工时汇总!$B$2:$AH$2694,3,0)&gt;10,8,IF(VLOOKUP($C35,工时汇总!$B$2:$AH$2694,3,0)&gt;=8,4,IF(VLOOKUP($C35,工时汇总!$B$2:$AH$2694,3,0)&lt;8,0))))</f>
        <v>8</v>
      </c>
      <c r="F35" s="12">
        <f ca="1">IF(VLOOKUP($C35,工时汇总!$B$2:$AH$2694,4,0)&gt;15,12,IF(VLOOKUP($C35,工时汇总!$B$2:$AH$2694,4,0)&gt;10,8,IF(VLOOKUP($C35,工时汇总!$B$2:$AH$2694,4,0)&gt;=8,4,IF(VLOOKUP($C35,工时汇总!$B$2:$AH$2694,4,0)&lt;8,0))))</f>
        <v>8</v>
      </c>
      <c r="G35" s="12">
        <f ca="1">IF(VLOOKUP($C35,工时汇总!$B$2:$AH$2694,5,0)&gt;15,12,IF(VLOOKUP($C35,工时汇总!$B$2:$AH$2694,5,0)&gt;10,8,IF(VLOOKUP($C35,工时汇总!$B$2:$AH$2694,5,0)&gt;=8,4,IF(VLOOKUP($C35,工时汇总!$B$2:$AH$2694,5,0)&lt;8,0))))</f>
        <v>8</v>
      </c>
      <c r="H35" s="12">
        <f ca="1">IF(VLOOKUP($C35,工时汇总!$B$2:$AH$2694,6,0)&gt;15,12,IF(VLOOKUP($C35,工时汇总!$B$2:$AH$2694,6,0)&gt;10,8,IF(VLOOKUP($C35,工时汇总!$B$2:$AH$2694,6,0)&gt;=8,4,IF(VLOOKUP($C35,工时汇总!$B$2:$AH$2694,6,0)&lt;8,0))))</f>
        <v>8</v>
      </c>
      <c r="I35" s="12">
        <f ca="1">IF(VLOOKUP($C35,工时汇总!$B$2:$AH$2694,7,0)&gt;15,12,IF(VLOOKUP($C35,工时汇总!$B$2:$AH$2694,7,0)&gt;10,8,IF(VLOOKUP($C35,工时汇总!$B$2:$AH$2694,7,0)&gt;=8,4,IF(VLOOKUP($C35,工时汇总!$B$2:$AH$2694,7,0)&lt;8,0))))</f>
        <v>4</v>
      </c>
      <c r="J35" s="12">
        <f ca="1">IF(VLOOKUP($C35,工时汇总!$B$2:$AH$2694,8,0)&gt;15,12,IF(VLOOKUP($C35,工时汇总!$B$2:$AH$2694,8,0)&gt;10,8,IF(VLOOKUP($C35,工时汇总!$B$2:$AH$2694,8,0)&gt;=8,4,IF(VLOOKUP($C35,工时汇总!$B$2:$AH$2694,8,0)&lt;8,0))))</f>
        <v>8</v>
      </c>
      <c r="K35" s="12">
        <f ca="1">IF(VLOOKUP($C35,工时汇总!$B$2:$AH$2694,9,0)&gt;15,12,IF(VLOOKUP($C35,工时汇总!$B$2:$AH$2694,9,0)&gt;10,8,IF(VLOOKUP($C35,工时汇总!$B$2:$AH$2694,9,0)&gt;=8,4,IF(VLOOKUP($C35,工时汇总!$B$2:$AH$2694,9,0)&lt;8,0))))</f>
        <v>4</v>
      </c>
      <c r="L35" s="12">
        <f ca="1">IF(VLOOKUP($C35,工时汇总!$B$2:$AH$2694,10,0)&gt;15,12,IF(VLOOKUP($C35,工时汇总!$B$2:$AH$2694,10,0)&gt;10,8,IF(VLOOKUP($C35,工时汇总!$B$2:$AH$2694,10,0)&gt;=8,4,IF(VLOOKUP($C35,工时汇总!$B$2:$AH$2694,10,0)&lt;8,0))))</f>
        <v>4</v>
      </c>
      <c r="M35" s="12">
        <f ca="1">IF(VLOOKUP($C35,工时汇总!$B$2:$AH$2694,11,0)&gt;15,12,IF(VLOOKUP($C35,工时汇总!$B$2:$AH$2694,11,0)&gt;10,8,IF(VLOOKUP($C35,工时汇总!$B$2:$AH$2694,11,0)&gt;=8,4,IF(VLOOKUP($C35,工时汇总!$B$2:$AH$2694,11,0)&lt;8,0))))</f>
        <v>0</v>
      </c>
      <c r="N35" s="12">
        <f ca="1">IF(VLOOKUP($C35,工时汇总!$B$2:$AH$2694,12,0)&gt;15,12,IF(VLOOKUP($C35,工时汇总!$B$2:$AH$2694,12,0)&gt;10,8,IF(VLOOKUP($C35,工时汇总!$B$2:$AH$2694,12,0)&gt;=8,4,IF(VLOOKUP($C35,工时汇总!$B$2:$AH$2694,12,0)&lt;8,0))))</f>
        <v>4</v>
      </c>
      <c r="O35" s="12">
        <f ca="1">IF(VLOOKUP($C35,工时汇总!$B$2:$AH$2694,13,0)&gt;15,12,IF(VLOOKUP($C35,工时汇总!$B$2:$AH$2694,13,0)&gt;10,8,IF(VLOOKUP($C35,工时汇总!$B$2:$AH$2694,13,0)&gt;=8,4,IF(VLOOKUP($C35,工时汇总!$B$2:$AH$2694,13,0)&lt;8,0))))</f>
        <v>8</v>
      </c>
      <c r="P35" s="12">
        <f ca="1">IF(VLOOKUP($C35,工时汇总!$B$2:$AH$2694,14,0)&gt;15,12,IF(VLOOKUP($C35,工时汇总!$B$2:$AH$2694,14,0)&gt;10,8,IF(VLOOKUP($C35,工时汇总!$B$2:$AH$2694,14,0)&gt;=8,4,IF(VLOOKUP($C35,工时汇总!$B$2:$AH$2694,14,0)&lt;8,0))))</f>
        <v>0</v>
      </c>
      <c r="Q35" s="12">
        <f ca="1">IF(VLOOKUP($C35,工时汇总!$B$2:$AH$2694,15,0)&gt;15,12,IF(VLOOKUP($C35,工时汇总!$B$2:$AH$2694,15,0)&gt;10,8,IF(VLOOKUP($C35,工时汇总!$B$2:$AH$2694,15,0)&gt;=8,4,IF(VLOOKUP($C35,工时汇总!$B$2:$AH$2694,15,0)&lt;8,0))))</f>
        <v>8</v>
      </c>
      <c r="R35" s="12">
        <f ca="1">IF(VLOOKUP($C35,工时汇总!$B$2:$AH$2694,16,0)&gt;15,12,IF(VLOOKUP($C35,工时汇总!$B$2:$AH$2694,16,0)&gt;10,8,IF(VLOOKUP($C35,工时汇总!$B$2:$AH$2694,16,0)&gt;=8,4,IF(VLOOKUP($C35,工时汇总!$B$2:$AH$2694,16,0)&lt;8,0))))</f>
        <v>8</v>
      </c>
      <c r="S35" s="12">
        <f ca="1">IF(VLOOKUP($C35,工时汇总!$B$2:$AH$2694,17,0)&gt;15,12,IF(VLOOKUP($C35,工时汇总!$B$2:$AH$2694,17,0)&gt;10,8,IF(VLOOKUP($C35,工时汇总!$B$2:$AH$2694,17,0)&gt;=8,4,IF(VLOOKUP($C35,工时汇总!$B$2:$AH$2694,17,0)&lt;8,0))))</f>
        <v>8</v>
      </c>
      <c r="T35" s="12">
        <f ca="1">IF(VLOOKUP($C35,工时汇总!$B$2:$AH$2694,18,0)&gt;15,12,IF(VLOOKUP($C35,工时汇总!$B$2:$AH$2694,18,0)&gt;10,8,IF(VLOOKUP($C35,工时汇总!$B$2:$AH$2694,18,0)&gt;=8,4,IF(VLOOKUP($C35,工时汇总!$B$2:$AH$2694,18,0)&lt;8,0))))</f>
        <v>8</v>
      </c>
      <c r="U35" s="12">
        <f ca="1">IF(VLOOKUP($C35,工时汇总!$B$2:$AH$2694,19,0)&gt;15,12,IF(VLOOKUP($C35,工时汇总!$B$2:$AH$2694,19,0)&gt;10,8,IF(VLOOKUP($C35,工时汇总!$B$2:$AH$2694,19,0)&gt;=8,4,IF(VLOOKUP($C35,工时汇总!$B$2:$AH$2694,19,0)&lt;8,0))))</f>
        <v>8</v>
      </c>
      <c r="V35" s="12">
        <f ca="1">IF(VLOOKUP($C35,工时汇总!$B$2:$AH$2694,20,0)&gt;15,12,IF(VLOOKUP($C35,工时汇总!$B$2:$AH$2694,20,0)&gt;10,8,IF(VLOOKUP($C35,工时汇总!$B$2:$AH$2694,20,0)&gt;=8,4,IF(VLOOKUP($C35,工时汇总!$B$2:$AH$2694,20,0)&lt;8,0))))</f>
        <v>4</v>
      </c>
      <c r="W35" s="12">
        <f ca="1">IF(VLOOKUP($C35,工时汇总!$B$2:$AH$2694,21,0)&gt;15,12,IF(VLOOKUP($C35,工时汇总!$B$2:$AH$2694,21,0)&gt;10,8,IF(VLOOKUP($C35,工时汇总!$B$2:$AH$2694,21,0)&gt;=8,4,IF(VLOOKUP($C35,工时汇总!$B$2:$AH$2694,21,0)&lt;8,0))))</f>
        <v>0</v>
      </c>
      <c r="X35" s="12">
        <f ca="1">IF(VLOOKUP($C35,工时汇总!$B$2:$AH$2694,22,0)&gt;15,12,IF(VLOOKUP($C35,工时汇总!$B$2:$AH$2694,22,0)&gt;10,8,IF(VLOOKUP($C35,工时汇总!$B$2:$AH$2694,22,0)&gt;=8,4,IF(VLOOKUP($C35,工时汇总!$B$2:$AH$2694,22,0)&lt;8,0))))</f>
        <v>4</v>
      </c>
      <c r="Y35" s="12">
        <f ca="1">IF(VLOOKUP($C35,工时汇总!$B$2:$AH$2694,23,0)&gt;15,12,IF(VLOOKUP($C35,工时汇总!$B$2:$AH$2694,23,0)&gt;10,8,IF(VLOOKUP($C35,工时汇总!$B$2:$AH$2694,23,0)&gt;=8,4,IF(VLOOKUP($C35,工时汇总!$B$2:$AH$2694,23,0)&lt;8,0))))</f>
        <v>4</v>
      </c>
      <c r="Z35" s="12">
        <f ca="1">IF(VLOOKUP($C35,工时汇总!$B$2:$AH$2694,24,0)&gt;15,12,IF(VLOOKUP($C35,工时汇总!$B$2:$AH$2694,24,0)&gt;10,8,IF(VLOOKUP($C35,工时汇总!$B$2:$AH$2694,24,0)&gt;=8,4,IF(VLOOKUP($C35,工时汇总!$B$2:$AH$2694,24,0)&lt;8,0))))</f>
        <v>8</v>
      </c>
      <c r="AA35" s="12">
        <f ca="1">IF(VLOOKUP($C35,工时汇总!$B$2:$AH$2694,25,0)&gt;15,12,IF(VLOOKUP($C35,工时汇总!$B$2:$AH$2694,25,0)&gt;10,8,IF(VLOOKUP($C35,工时汇总!$B$2:$AH$2694,25,0)&gt;=8,4,IF(VLOOKUP($C35,工时汇总!$B$2:$AH$2694,25,0)&lt;8,0))))</f>
        <v>4</v>
      </c>
      <c r="AB35" s="12">
        <f ca="1">IF(VLOOKUP($C35,工时汇总!$B$2:$AH$2694,26,0)&gt;15,12,IF(VLOOKUP($C35,工时汇总!$B$2:$AH$2694,26,0)&gt;10,8,IF(VLOOKUP($C35,工时汇总!$B$2:$AH$2694,26,0)&gt;=8,4,IF(VLOOKUP($C35,工时汇总!$B$2:$AH$2694,26,0)&lt;8,0))))</f>
        <v>4</v>
      </c>
      <c r="AC35" s="12">
        <f ca="1">IF(VLOOKUP($C35,工时汇总!$B$2:$AH$2694,27,0)&gt;15,12,IF(VLOOKUP($C35,工时汇总!$B$2:$AH$2694,27,0)&gt;10,8,IF(VLOOKUP($C35,工时汇总!$B$2:$AH$2694,27,0)&gt;=8,4,IF(VLOOKUP($C35,工时汇总!$B$2:$AH$2694,27,0)&lt;8,0))))</f>
        <v>4</v>
      </c>
      <c r="AD35" s="12">
        <f ca="1">IF(VLOOKUP($C35,工时汇总!$B$2:$AH$2694,28,0)&gt;15,12,IF(VLOOKUP($C35,工时汇总!$B$2:$AH$2694,28,0)&gt;10,8,IF(VLOOKUP($C35,工时汇总!$B$2:$AH$2694,28,0)&gt;=8,4,IF(VLOOKUP($C35,工时汇总!$B$2:$AH$2694,28,0)&lt;8,0))))</f>
        <v>0</v>
      </c>
      <c r="AE35" s="12">
        <f ca="1">IF(VLOOKUP($C35,工时汇总!$B$2:$AH$2694,29,0)&gt;15,12,IF(VLOOKUP($C35,工时汇总!$B$2:$AH$2694,29,0)&gt;10,8,IF(VLOOKUP($C35,工时汇总!$B$2:$AH$2694,29,0)&gt;=8,4,IF(VLOOKUP($C35,工时汇总!$B$2:$AH$2694,29,0)&lt;8,0))))</f>
        <v>4</v>
      </c>
      <c r="AF35" s="12">
        <f ca="1">IF(VLOOKUP($C35,工时汇总!$B$2:$AH$2694,30,0)&gt;15,12,IF(VLOOKUP($C35,工时汇总!$B$2:$AH$2694,30,0)&gt;10,8,IF(VLOOKUP($C35,工时汇总!$B$2:$AH$2694,30,0)&gt;=8,4,IF(VLOOKUP($C35,工时汇总!$B$2:$AH$2694,30,0)&lt;8,0))))</f>
        <v>4</v>
      </c>
      <c r="AG35" s="12">
        <f ca="1">IF(VLOOKUP($C35,工时汇总!$B$2:$AH$2694,31,0)&gt;15,12,IF(VLOOKUP($C35,工时汇总!$B$2:$AH$2694,31,0)&gt;10,8,IF(VLOOKUP($C35,工时汇总!$B$2:$AH$2694,31,0)&gt;=8,4,IF(VLOOKUP($C35,工时汇总!$B$2:$AH$2694,31,0)&lt;8,0))))</f>
        <v>4</v>
      </c>
      <c r="AH35" s="12">
        <f ca="1">IF(VLOOKUP($C35,工时汇总!$B$2:$AH$2694,32,0)&gt;15,12,IF(VLOOKUP($C35,工时汇总!$B$2:$AH$2694,32,0)&gt;10,8,IF(VLOOKUP($C35,工时汇总!$B$2:$AH$2694,32,0)&gt;=8,4,IF(VLOOKUP($C35,工时汇总!$B$2:$AH$2694,32,0)&lt;8,0))))</f>
        <v>4</v>
      </c>
      <c r="AI35" s="12">
        <f ca="1">IF(VLOOKUP($C35,工时汇总!$B$2:$AH$2694,33,0)&gt;15,12,IF(VLOOKUP($C35,工时汇总!$B$2:$AH$2694,33,0)&gt;10,8,IF(VLOOKUP($C35,工时汇总!$B$2:$AH$2694,33,0)&gt;=8,4,IF(VLOOKUP($C35,工时汇总!$B$2:$AH$2694,33,0)&lt;8,0))))</f>
        <v>0</v>
      </c>
    </row>
    <row r="36" customHeight="1" spans="1:35">
      <c r="A36" s="10" t="s">
        <v>597</v>
      </c>
      <c r="B36" s="18" t="s">
        <v>687</v>
      </c>
      <c r="C36" s="17" t="s">
        <v>314</v>
      </c>
      <c r="D36" s="43">
        <f ca="1" t="shared" si="13"/>
        <v>180</v>
      </c>
      <c r="E36" s="12">
        <f ca="1">IF(VLOOKUP($C36,工时汇总!$B$2:$AH$2694,3,0)&gt;15,12,IF(VLOOKUP($C36,工时汇总!$B$2:$AH$2694,3,0)&gt;10,8,IF(VLOOKUP($C36,工时汇总!$B$2:$AH$2694,3,0)&gt;=8,4,IF(VLOOKUP($C36,工时汇总!$B$2:$AH$2694,3,0)&lt;8,0))))</f>
        <v>8</v>
      </c>
      <c r="F36" s="12">
        <f ca="1">IF(VLOOKUP($C36,工时汇总!$B$2:$AH$2694,4,0)&gt;15,12,IF(VLOOKUP($C36,工时汇总!$B$2:$AH$2694,4,0)&gt;10,8,IF(VLOOKUP($C36,工时汇总!$B$2:$AH$2694,4,0)&gt;=8,4,IF(VLOOKUP($C36,工时汇总!$B$2:$AH$2694,4,0)&lt;8,0))))</f>
        <v>8</v>
      </c>
      <c r="G36" s="12">
        <f ca="1">IF(VLOOKUP($C36,工时汇总!$B$2:$AH$2694,5,0)&gt;15,12,IF(VLOOKUP($C36,工时汇总!$B$2:$AH$2694,5,0)&gt;10,8,IF(VLOOKUP($C36,工时汇总!$B$2:$AH$2694,5,0)&gt;=8,4,IF(VLOOKUP($C36,工时汇总!$B$2:$AH$2694,5,0)&lt;8,0))))</f>
        <v>8</v>
      </c>
      <c r="H36" s="12">
        <f ca="1">IF(VLOOKUP($C36,工时汇总!$B$2:$AH$2694,6,0)&gt;15,12,IF(VLOOKUP($C36,工时汇总!$B$2:$AH$2694,6,0)&gt;10,8,IF(VLOOKUP($C36,工时汇总!$B$2:$AH$2694,6,0)&gt;=8,4,IF(VLOOKUP($C36,工时汇总!$B$2:$AH$2694,6,0)&lt;8,0))))</f>
        <v>8</v>
      </c>
      <c r="I36" s="12">
        <f ca="1">IF(VLOOKUP($C36,工时汇总!$B$2:$AH$2694,7,0)&gt;15,12,IF(VLOOKUP($C36,工时汇总!$B$2:$AH$2694,7,0)&gt;10,8,IF(VLOOKUP($C36,工时汇总!$B$2:$AH$2694,7,0)&gt;=8,4,IF(VLOOKUP($C36,工时汇总!$B$2:$AH$2694,7,0)&lt;8,0))))</f>
        <v>4</v>
      </c>
      <c r="J36" s="12">
        <f ca="1">IF(VLOOKUP($C36,工时汇总!$B$2:$AH$2694,8,0)&gt;15,12,IF(VLOOKUP($C36,工时汇总!$B$2:$AH$2694,8,0)&gt;10,8,IF(VLOOKUP($C36,工时汇总!$B$2:$AH$2694,8,0)&gt;=8,4,IF(VLOOKUP($C36,工时汇总!$B$2:$AH$2694,8,0)&lt;8,0))))</f>
        <v>8</v>
      </c>
      <c r="K36" s="12">
        <f ca="1">IF(VLOOKUP($C36,工时汇总!$B$2:$AH$2694,9,0)&gt;15,12,IF(VLOOKUP($C36,工时汇总!$B$2:$AH$2694,9,0)&gt;10,8,IF(VLOOKUP($C36,工时汇总!$B$2:$AH$2694,9,0)&gt;=8,4,IF(VLOOKUP($C36,工时汇总!$B$2:$AH$2694,9,0)&lt;8,0))))</f>
        <v>4</v>
      </c>
      <c r="L36" s="12">
        <f ca="1">IF(VLOOKUP($C36,工时汇总!$B$2:$AH$2694,10,0)&gt;15,12,IF(VLOOKUP($C36,工时汇总!$B$2:$AH$2694,10,0)&gt;10,8,IF(VLOOKUP($C36,工时汇总!$B$2:$AH$2694,10,0)&gt;=8,4,IF(VLOOKUP($C36,工时汇总!$B$2:$AH$2694,10,0)&lt;8,0))))</f>
        <v>4</v>
      </c>
      <c r="M36" s="12">
        <f ca="1">IF(VLOOKUP($C36,工时汇总!$B$2:$AH$2694,11,0)&gt;15,12,IF(VLOOKUP($C36,工时汇总!$B$2:$AH$2694,11,0)&gt;10,8,IF(VLOOKUP($C36,工时汇总!$B$2:$AH$2694,11,0)&gt;=8,4,IF(VLOOKUP($C36,工时汇总!$B$2:$AH$2694,11,0)&lt;8,0))))</f>
        <v>0</v>
      </c>
      <c r="N36" s="12">
        <f ca="1">IF(VLOOKUP($C36,工时汇总!$B$2:$AH$2694,12,0)&gt;15,12,IF(VLOOKUP($C36,工时汇总!$B$2:$AH$2694,12,0)&gt;10,8,IF(VLOOKUP($C36,工时汇总!$B$2:$AH$2694,12,0)&gt;=8,4,IF(VLOOKUP($C36,工时汇总!$B$2:$AH$2694,12,0)&lt;8,0))))</f>
        <v>4</v>
      </c>
      <c r="O36" s="12">
        <f ca="1">IF(VLOOKUP($C36,工时汇总!$B$2:$AH$2694,13,0)&gt;15,12,IF(VLOOKUP($C36,工时汇总!$B$2:$AH$2694,13,0)&gt;10,8,IF(VLOOKUP($C36,工时汇总!$B$2:$AH$2694,13,0)&gt;=8,4,IF(VLOOKUP($C36,工时汇总!$B$2:$AH$2694,13,0)&lt;8,0))))</f>
        <v>8</v>
      </c>
      <c r="P36" s="12">
        <f ca="1">IF(VLOOKUP($C36,工时汇总!$B$2:$AH$2694,14,0)&gt;15,12,IF(VLOOKUP($C36,工时汇总!$B$2:$AH$2694,14,0)&gt;10,8,IF(VLOOKUP($C36,工时汇总!$B$2:$AH$2694,14,0)&gt;=8,4,IF(VLOOKUP($C36,工时汇总!$B$2:$AH$2694,14,0)&lt;8,0))))</f>
        <v>0</v>
      </c>
      <c r="Q36" s="12">
        <f ca="1">IF(VLOOKUP($C36,工时汇总!$B$2:$AH$2694,15,0)&gt;15,12,IF(VLOOKUP($C36,工时汇总!$B$2:$AH$2694,15,0)&gt;10,8,IF(VLOOKUP($C36,工时汇总!$B$2:$AH$2694,15,0)&gt;=8,4,IF(VLOOKUP($C36,工时汇总!$B$2:$AH$2694,15,0)&lt;8,0))))</f>
        <v>8</v>
      </c>
      <c r="R36" s="12">
        <f ca="1">IF(VLOOKUP($C36,工时汇总!$B$2:$AH$2694,16,0)&gt;15,12,IF(VLOOKUP($C36,工时汇总!$B$2:$AH$2694,16,0)&gt;10,8,IF(VLOOKUP($C36,工时汇总!$B$2:$AH$2694,16,0)&gt;=8,4,IF(VLOOKUP($C36,工时汇总!$B$2:$AH$2694,16,0)&lt;8,0))))</f>
        <v>8</v>
      </c>
      <c r="S36" s="12">
        <f ca="1">IF(VLOOKUP($C36,工时汇总!$B$2:$AH$2694,17,0)&gt;15,12,IF(VLOOKUP($C36,工时汇总!$B$2:$AH$2694,17,0)&gt;10,8,IF(VLOOKUP($C36,工时汇总!$B$2:$AH$2694,17,0)&gt;=8,4,IF(VLOOKUP($C36,工时汇总!$B$2:$AH$2694,17,0)&lt;8,0))))</f>
        <v>8</v>
      </c>
      <c r="T36" s="12">
        <f ca="1">IF(VLOOKUP($C36,工时汇总!$B$2:$AH$2694,18,0)&gt;15,12,IF(VLOOKUP($C36,工时汇总!$B$2:$AH$2694,18,0)&gt;10,8,IF(VLOOKUP($C36,工时汇总!$B$2:$AH$2694,18,0)&gt;=8,4,IF(VLOOKUP($C36,工时汇总!$B$2:$AH$2694,18,0)&lt;8,0))))</f>
        <v>8</v>
      </c>
      <c r="U36" s="12">
        <f ca="1">IF(VLOOKUP($C36,工时汇总!$B$2:$AH$2694,19,0)&gt;15,12,IF(VLOOKUP($C36,工时汇总!$B$2:$AH$2694,19,0)&gt;10,8,IF(VLOOKUP($C36,工时汇总!$B$2:$AH$2694,19,0)&gt;=8,4,IF(VLOOKUP($C36,工时汇总!$B$2:$AH$2694,19,0)&lt;8,0))))</f>
        <v>8</v>
      </c>
      <c r="V36" s="12">
        <f ca="1">IF(VLOOKUP($C36,工时汇总!$B$2:$AH$2694,20,0)&gt;15,12,IF(VLOOKUP($C36,工时汇总!$B$2:$AH$2694,20,0)&gt;10,8,IF(VLOOKUP($C36,工时汇总!$B$2:$AH$2694,20,0)&gt;=8,4,IF(VLOOKUP($C36,工时汇总!$B$2:$AH$2694,20,0)&lt;8,0))))</f>
        <v>4</v>
      </c>
      <c r="W36" s="12">
        <f ca="1">IF(VLOOKUP($C36,工时汇总!$B$2:$AH$2694,21,0)&gt;15,12,IF(VLOOKUP($C36,工时汇总!$B$2:$AH$2694,21,0)&gt;10,8,IF(VLOOKUP($C36,工时汇总!$B$2:$AH$2694,21,0)&gt;=8,4,IF(VLOOKUP($C36,工时汇总!$B$2:$AH$2694,21,0)&lt;8,0))))</f>
        <v>0</v>
      </c>
      <c r="X36" s="12">
        <f ca="1">IF(VLOOKUP($C36,工时汇总!$B$2:$AH$2694,22,0)&gt;15,12,IF(VLOOKUP($C36,工时汇总!$B$2:$AH$2694,22,0)&gt;10,8,IF(VLOOKUP($C36,工时汇总!$B$2:$AH$2694,22,0)&gt;=8,4,IF(VLOOKUP($C36,工时汇总!$B$2:$AH$2694,22,0)&lt;8,0))))</f>
        <v>8</v>
      </c>
      <c r="Y36" s="12">
        <f ca="1">IF(VLOOKUP($C36,工时汇总!$B$2:$AH$2694,23,0)&gt;15,12,IF(VLOOKUP($C36,工时汇总!$B$2:$AH$2694,23,0)&gt;10,8,IF(VLOOKUP($C36,工时汇总!$B$2:$AH$2694,23,0)&gt;=8,4,IF(VLOOKUP($C36,工时汇总!$B$2:$AH$2694,23,0)&lt;8,0))))</f>
        <v>4</v>
      </c>
      <c r="Z36" s="12">
        <f ca="1">IF(VLOOKUP($C36,工时汇总!$B$2:$AH$2694,24,0)&gt;15,12,IF(VLOOKUP($C36,工时汇总!$B$2:$AH$2694,24,0)&gt;10,8,IF(VLOOKUP($C36,工时汇总!$B$2:$AH$2694,24,0)&gt;=8,4,IF(VLOOKUP($C36,工时汇总!$B$2:$AH$2694,24,0)&lt;8,0))))</f>
        <v>8</v>
      </c>
      <c r="AA36" s="12">
        <f ca="1">IF(VLOOKUP($C36,工时汇总!$B$2:$AH$2694,25,0)&gt;15,12,IF(VLOOKUP($C36,工时汇总!$B$2:$AH$2694,25,0)&gt;10,8,IF(VLOOKUP($C36,工时汇总!$B$2:$AH$2694,25,0)&gt;=8,4,IF(VLOOKUP($C36,工时汇总!$B$2:$AH$2694,25,0)&lt;8,0))))</f>
        <v>8</v>
      </c>
      <c r="AB36" s="12">
        <f ca="1">IF(VLOOKUP($C36,工时汇总!$B$2:$AH$2694,26,0)&gt;15,12,IF(VLOOKUP($C36,工时汇总!$B$2:$AH$2694,26,0)&gt;10,8,IF(VLOOKUP($C36,工时汇总!$B$2:$AH$2694,26,0)&gt;=8,4,IF(VLOOKUP($C36,工时汇总!$B$2:$AH$2694,26,0)&lt;8,0))))</f>
        <v>8</v>
      </c>
      <c r="AC36" s="12">
        <f ca="1">IF(VLOOKUP($C36,工时汇总!$B$2:$AH$2694,27,0)&gt;15,12,IF(VLOOKUP($C36,工时汇总!$B$2:$AH$2694,27,0)&gt;10,8,IF(VLOOKUP($C36,工时汇总!$B$2:$AH$2694,27,0)&gt;=8,4,IF(VLOOKUP($C36,工时汇总!$B$2:$AH$2694,27,0)&lt;8,0))))</f>
        <v>8</v>
      </c>
      <c r="AD36" s="12">
        <f ca="1">IF(VLOOKUP($C36,工时汇总!$B$2:$AH$2694,28,0)&gt;15,12,IF(VLOOKUP($C36,工时汇总!$B$2:$AH$2694,28,0)&gt;10,8,IF(VLOOKUP($C36,工时汇总!$B$2:$AH$2694,28,0)&gt;=8,4,IF(VLOOKUP($C36,工时汇总!$B$2:$AH$2694,28,0)&lt;8,0))))</f>
        <v>4</v>
      </c>
      <c r="AE36" s="12">
        <f ca="1">IF(VLOOKUP($C36,工时汇总!$B$2:$AH$2694,29,0)&gt;15,12,IF(VLOOKUP($C36,工时汇总!$B$2:$AH$2694,29,0)&gt;10,8,IF(VLOOKUP($C36,工时汇总!$B$2:$AH$2694,29,0)&gt;=8,4,IF(VLOOKUP($C36,工时汇总!$B$2:$AH$2694,29,0)&lt;8,0))))</f>
        <v>4</v>
      </c>
      <c r="AF36" s="12">
        <f ca="1">IF(VLOOKUP($C36,工时汇总!$B$2:$AH$2694,30,0)&gt;15,12,IF(VLOOKUP($C36,工时汇总!$B$2:$AH$2694,30,0)&gt;10,8,IF(VLOOKUP($C36,工时汇总!$B$2:$AH$2694,30,0)&gt;=8,4,IF(VLOOKUP($C36,工时汇总!$B$2:$AH$2694,30,0)&lt;8,0))))</f>
        <v>8</v>
      </c>
      <c r="AG36" s="12">
        <f ca="1">IF(VLOOKUP($C36,工时汇总!$B$2:$AH$2694,31,0)&gt;15,12,IF(VLOOKUP($C36,工时汇总!$B$2:$AH$2694,31,0)&gt;10,8,IF(VLOOKUP($C36,工时汇总!$B$2:$AH$2694,31,0)&gt;=8,4,IF(VLOOKUP($C36,工时汇总!$B$2:$AH$2694,31,0)&lt;8,0))))</f>
        <v>4</v>
      </c>
      <c r="AH36" s="12">
        <f ca="1">IF(VLOOKUP($C36,工时汇总!$B$2:$AH$2694,32,0)&gt;15,12,IF(VLOOKUP($C36,工时汇总!$B$2:$AH$2694,32,0)&gt;10,8,IF(VLOOKUP($C36,工时汇总!$B$2:$AH$2694,32,0)&gt;=8,4,IF(VLOOKUP($C36,工时汇总!$B$2:$AH$2694,32,0)&lt;8,0))))</f>
        <v>8</v>
      </c>
      <c r="AI36" s="12">
        <f ca="1">IF(VLOOKUP($C36,工时汇总!$B$2:$AH$2694,33,0)&gt;15,12,IF(VLOOKUP($C36,工时汇总!$B$2:$AH$2694,33,0)&gt;10,8,IF(VLOOKUP($C36,工时汇总!$B$2:$AH$2694,33,0)&gt;=8,4,IF(VLOOKUP($C36,工时汇总!$B$2:$AH$2694,33,0)&lt;8,0))))</f>
        <v>0</v>
      </c>
    </row>
    <row r="37" customHeight="1" spans="1:35">
      <c r="A37" s="10" t="s">
        <v>597</v>
      </c>
      <c r="B37" s="18" t="s">
        <v>688</v>
      </c>
      <c r="C37" s="17" t="s">
        <v>316</v>
      </c>
      <c r="D37" s="43">
        <f ca="1" t="shared" si="13"/>
        <v>204</v>
      </c>
      <c r="E37" s="12">
        <f ca="1">IF(VLOOKUP($C37,工时汇总!$B$2:$AH$2694,3,0)&gt;15,12,IF(VLOOKUP($C37,工时汇总!$B$2:$AH$2694,3,0)&gt;10,8,IF(VLOOKUP($C37,工时汇总!$B$2:$AH$2694,3,0)&gt;=8,4,IF(VLOOKUP($C37,工时汇总!$B$2:$AH$2694,3,0)&lt;8,0))))</f>
        <v>8</v>
      </c>
      <c r="F37" s="12">
        <f ca="1">IF(VLOOKUP($C37,工时汇总!$B$2:$AH$2694,4,0)&gt;15,12,IF(VLOOKUP($C37,工时汇总!$B$2:$AH$2694,4,0)&gt;10,8,IF(VLOOKUP($C37,工时汇总!$B$2:$AH$2694,4,0)&gt;=8,4,IF(VLOOKUP($C37,工时汇总!$B$2:$AH$2694,4,0)&lt;8,0))))</f>
        <v>8</v>
      </c>
      <c r="G37" s="12">
        <f ca="1">IF(VLOOKUP($C37,工时汇总!$B$2:$AH$2694,5,0)&gt;15,12,IF(VLOOKUP($C37,工时汇总!$B$2:$AH$2694,5,0)&gt;10,8,IF(VLOOKUP($C37,工时汇总!$B$2:$AH$2694,5,0)&gt;=8,4,IF(VLOOKUP($C37,工时汇总!$B$2:$AH$2694,5,0)&lt;8,0))))</f>
        <v>8</v>
      </c>
      <c r="H37" s="12">
        <f ca="1">IF(VLOOKUP($C37,工时汇总!$B$2:$AH$2694,6,0)&gt;15,12,IF(VLOOKUP($C37,工时汇总!$B$2:$AH$2694,6,0)&gt;10,8,IF(VLOOKUP($C37,工时汇总!$B$2:$AH$2694,6,0)&gt;=8,4,IF(VLOOKUP($C37,工时汇总!$B$2:$AH$2694,6,0)&lt;8,0))))</f>
        <v>8</v>
      </c>
      <c r="I37" s="12">
        <f ca="1">IF(VLOOKUP($C37,工时汇总!$B$2:$AH$2694,7,0)&gt;15,12,IF(VLOOKUP($C37,工时汇总!$B$2:$AH$2694,7,0)&gt;10,8,IF(VLOOKUP($C37,工时汇总!$B$2:$AH$2694,7,0)&gt;=8,4,IF(VLOOKUP($C37,工时汇总!$B$2:$AH$2694,7,0)&lt;8,0))))</f>
        <v>4</v>
      </c>
      <c r="J37" s="12">
        <f ca="1">IF(VLOOKUP($C37,工时汇总!$B$2:$AH$2694,8,0)&gt;15,12,IF(VLOOKUP($C37,工时汇总!$B$2:$AH$2694,8,0)&gt;10,8,IF(VLOOKUP($C37,工时汇总!$B$2:$AH$2694,8,0)&gt;=8,4,IF(VLOOKUP($C37,工时汇总!$B$2:$AH$2694,8,0)&lt;8,0))))</f>
        <v>8</v>
      </c>
      <c r="K37" s="12">
        <f ca="1">IF(VLOOKUP($C37,工时汇总!$B$2:$AH$2694,9,0)&gt;15,12,IF(VLOOKUP($C37,工时汇总!$B$2:$AH$2694,9,0)&gt;10,8,IF(VLOOKUP($C37,工时汇总!$B$2:$AH$2694,9,0)&gt;=8,4,IF(VLOOKUP($C37,工时汇总!$B$2:$AH$2694,9,0)&lt;8,0))))</f>
        <v>4</v>
      </c>
      <c r="L37" s="12">
        <f ca="1">IF(VLOOKUP($C37,工时汇总!$B$2:$AH$2694,10,0)&gt;15,12,IF(VLOOKUP($C37,工时汇总!$B$2:$AH$2694,10,0)&gt;10,8,IF(VLOOKUP($C37,工时汇总!$B$2:$AH$2694,10,0)&gt;=8,4,IF(VLOOKUP($C37,工时汇总!$B$2:$AH$2694,10,0)&lt;8,0))))</f>
        <v>4</v>
      </c>
      <c r="M37" s="12">
        <f ca="1">IF(VLOOKUP($C37,工时汇总!$B$2:$AH$2694,11,0)&gt;15,12,IF(VLOOKUP($C37,工时汇总!$B$2:$AH$2694,11,0)&gt;10,8,IF(VLOOKUP($C37,工时汇总!$B$2:$AH$2694,11,0)&gt;=8,4,IF(VLOOKUP($C37,工时汇总!$B$2:$AH$2694,11,0)&lt;8,0))))</f>
        <v>4</v>
      </c>
      <c r="N37" s="12">
        <f ca="1">IF(VLOOKUP($C37,工时汇总!$B$2:$AH$2694,12,0)&gt;15,12,IF(VLOOKUP($C37,工时汇总!$B$2:$AH$2694,12,0)&gt;10,8,IF(VLOOKUP($C37,工时汇总!$B$2:$AH$2694,12,0)&gt;=8,4,IF(VLOOKUP($C37,工时汇总!$B$2:$AH$2694,12,0)&lt;8,0))))</f>
        <v>4</v>
      </c>
      <c r="O37" s="12">
        <f ca="1">IF(VLOOKUP($C37,工时汇总!$B$2:$AH$2694,13,0)&gt;15,12,IF(VLOOKUP($C37,工时汇总!$B$2:$AH$2694,13,0)&gt;10,8,IF(VLOOKUP($C37,工时汇总!$B$2:$AH$2694,13,0)&gt;=8,4,IF(VLOOKUP($C37,工时汇总!$B$2:$AH$2694,13,0)&lt;8,0))))</f>
        <v>8</v>
      </c>
      <c r="P37" s="12">
        <f ca="1">IF(VLOOKUP($C37,工时汇总!$B$2:$AH$2694,14,0)&gt;15,12,IF(VLOOKUP($C37,工时汇总!$B$2:$AH$2694,14,0)&gt;10,8,IF(VLOOKUP($C37,工时汇总!$B$2:$AH$2694,14,0)&gt;=8,4,IF(VLOOKUP($C37,工时汇总!$B$2:$AH$2694,14,0)&lt;8,0))))</f>
        <v>0</v>
      </c>
      <c r="Q37" s="12">
        <f ca="1">IF(VLOOKUP($C37,工时汇总!$B$2:$AH$2694,15,0)&gt;15,12,IF(VLOOKUP($C37,工时汇总!$B$2:$AH$2694,15,0)&gt;10,8,IF(VLOOKUP($C37,工时汇总!$B$2:$AH$2694,15,0)&gt;=8,4,IF(VLOOKUP($C37,工时汇总!$B$2:$AH$2694,15,0)&lt;8,0))))</f>
        <v>8</v>
      </c>
      <c r="R37" s="12">
        <f ca="1">IF(VLOOKUP($C37,工时汇总!$B$2:$AH$2694,16,0)&gt;15,12,IF(VLOOKUP($C37,工时汇总!$B$2:$AH$2694,16,0)&gt;10,8,IF(VLOOKUP($C37,工时汇总!$B$2:$AH$2694,16,0)&gt;=8,4,IF(VLOOKUP($C37,工时汇总!$B$2:$AH$2694,16,0)&lt;8,0))))</f>
        <v>8</v>
      </c>
      <c r="S37" s="12">
        <f ca="1">IF(VLOOKUP($C37,工时汇总!$B$2:$AH$2694,17,0)&gt;15,12,IF(VLOOKUP($C37,工时汇总!$B$2:$AH$2694,17,0)&gt;10,8,IF(VLOOKUP($C37,工时汇总!$B$2:$AH$2694,17,0)&gt;=8,4,IF(VLOOKUP($C37,工时汇总!$B$2:$AH$2694,17,0)&lt;8,0))))</f>
        <v>8</v>
      </c>
      <c r="T37" s="12">
        <f ca="1">IF(VLOOKUP($C37,工时汇总!$B$2:$AH$2694,18,0)&gt;15,12,IF(VLOOKUP($C37,工时汇总!$B$2:$AH$2694,18,0)&gt;10,8,IF(VLOOKUP($C37,工时汇总!$B$2:$AH$2694,18,0)&gt;=8,4,IF(VLOOKUP($C37,工时汇总!$B$2:$AH$2694,18,0)&lt;8,0))))</f>
        <v>8</v>
      </c>
      <c r="U37" s="12">
        <f ca="1">IF(VLOOKUP($C37,工时汇总!$B$2:$AH$2694,19,0)&gt;15,12,IF(VLOOKUP($C37,工时汇总!$B$2:$AH$2694,19,0)&gt;10,8,IF(VLOOKUP($C37,工时汇总!$B$2:$AH$2694,19,0)&gt;=8,4,IF(VLOOKUP($C37,工时汇总!$B$2:$AH$2694,19,0)&lt;8,0))))</f>
        <v>8</v>
      </c>
      <c r="V37" s="12">
        <f ca="1">IF(VLOOKUP($C37,工时汇总!$B$2:$AH$2694,20,0)&gt;15,12,IF(VLOOKUP($C37,工时汇总!$B$2:$AH$2694,20,0)&gt;10,8,IF(VLOOKUP($C37,工时汇总!$B$2:$AH$2694,20,0)&gt;=8,4,IF(VLOOKUP($C37,工时汇总!$B$2:$AH$2694,20,0)&lt;8,0))))</f>
        <v>8</v>
      </c>
      <c r="W37" s="12">
        <f ca="1">IF(VLOOKUP($C37,工时汇总!$B$2:$AH$2694,21,0)&gt;15,12,IF(VLOOKUP($C37,工时汇总!$B$2:$AH$2694,21,0)&gt;10,8,IF(VLOOKUP($C37,工时汇总!$B$2:$AH$2694,21,0)&gt;=8,4,IF(VLOOKUP($C37,工时汇总!$B$2:$AH$2694,21,0)&lt;8,0))))</f>
        <v>4</v>
      </c>
      <c r="X37" s="12">
        <f ca="1">IF(VLOOKUP($C37,工时汇总!$B$2:$AH$2694,22,0)&gt;15,12,IF(VLOOKUP($C37,工时汇总!$B$2:$AH$2694,22,0)&gt;10,8,IF(VLOOKUP($C37,工时汇总!$B$2:$AH$2694,22,0)&gt;=8,4,IF(VLOOKUP($C37,工时汇总!$B$2:$AH$2694,22,0)&lt;8,0))))</f>
        <v>8</v>
      </c>
      <c r="Y37" s="12">
        <f ca="1">IF(VLOOKUP($C37,工时汇总!$B$2:$AH$2694,23,0)&gt;15,12,IF(VLOOKUP($C37,工时汇总!$B$2:$AH$2694,23,0)&gt;10,8,IF(VLOOKUP($C37,工时汇总!$B$2:$AH$2694,23,0)&gt;=8,4,IF(VLOOKUP($C37,工时汇总!$B$2:$AH$2694,23,0)&lt;8,0))))</f>
        <v>8</v>
      </c>
      <c r="Z37" s="12">
        <f ca="1">IF(VLOOKUP($C37,工时汇总!$B$2:$AH$2694,24,0)&gt;15,12,IF(VLOOKUP($C37,工时汇总!$B$2:$AH$2694,24,0)&gt;10,8,IF(VLOOKUP($C37,工时汇总!$B$2:$AH$2694,24,0)&gt;=8,4,IF(VLOOKUP($C37,工时汇总!$B$2:$AH$2694,24,0)&lt;8,0))))</f>
        <v>8</v>
      </c>
      <c r="AA37" s="12">
        <f ca="1">IF(VLOOKUP($C37,工时汇总!$B$2:$AH$2694,25,0)&gt;15,12,IF(VLOOKUP($C37,工时汇总!$B$2:$AH$2694,25,0)&gt;10,8,IF(VLOOKUP($C37,工时汇总!$B$2:$AH$2694,25,0)&gt;=8,4,IF(VLOOKUP($C37,工时汇总!$B$2:$AH$2694,25,0)&lt;8,0))))</f>
        <v>8</v>
      </c>
      <c r="AB37" s="12">
        <f ca="1">IF(VLOOKUP($C37,工时汇总!$B$2:$AH$2694,26,0)&gt;15,12,IF(VLOOKUP($C37,工时汇总!$B$2:$AH$2694,26,0)&gt;10,8,IF(VLOOKUP($C37,工时汇总!$B$2:$AH$2694,26,0)&gt;=8,4,IF(VLOOKUP($C37,工时汇总!$B$2:$AH$2694,26,0)&lt;8,0))))</f>
        <v>8</v>
      </c>
      <c r="AC37" s="12">
        <f ca="1">IF(VLOOKUP($C37,工时汇总!$B$2:$AH$2694,27,0)&gt;15,12,IF(VLOOKUP($C37,工时汇总!$B$2:$AH$2694,27,0)&gt;10,8,IF(VLOOKUP($C37,工时汇总!$B$2:$AH$2694,27,0)&gt;=8,4,IF(VLOOKUP($C37,工时汇总!$B$2:$AH$2694,27,0)&lt;8,0))))</f>
        <v>8</v>
      </c>
      <c r="AD37" s="12">
        <f ca="1">IF(VLOOKUP($C37,工时汇总!$B$2:$AH$2694,28,0)&gt;15,12,IF(VLOOKUP($C37,工时汇总!$B$2:$AH$2694,28,0)&gt;10,8,IF(VLOOKUP($C37,工时汇总!$B$2:$AH$2694,28,0)&gt;=8,4,IF(VLOOKUP($C37,工时汇总!$B$2:$AH$2694,28,0)&lt;8,0))))</f>
        <v>4</v>
      </c>
      <c r="AE37" s="12">
        <f ca="1">IF(VLOOKUP($C37,工时汇总!$B$2:$AH$2694,29,0)&gt;15,12,IF(VLOOKUP($C37,工时汇总!$B$2:$AH$2694,29,0)&gt;10,8,IF(VLOOKUP($C37,工时汇总!$B$2:$AH$2694,29,0)&gt;=8,4,IF(VLOOKUP($C37,工时汇总!$B$2:$AH$2694,29,0)&lt;8,0))))</f>
        <v>8</v>
      </c>
      <c r="AF37" s="12">
        <f ca="1">IF(VLOOKUP($C37,工时汇总!$B$2:$AH$2694,30,0)&gt;15,12,IF(VLOOKUP($C37,工时汇总!$B$2:$AH$2694,30,0)&gt;10,8,IF(VLOOKUP($C37,工时汇总!$B$2:$AH$2694,30,0)&gt;=8,4,IF(VLOOKUP($C37,工时汇总!$B$2:$AH$2694,30,0)&lt;8,0))))</f>
        <v>8</v>
      </c>
      <c r="AG37" s="12">
        <f ca="1">IF(VLOOKUP($C37,工时汇总!$B$2:$AH$2694,31,0)&gt;15,12,IF(VLOOKUP($C37,工时汇总!$B$2:$AH$2694,31,0)&gt;10,8,IF(VLOOKUP($C37,工时汇总!$B$2:$AH$2694,31,0)&gt;=8,4,IF(VLOOKUP($C37,工时汇总!$B$2:$AH$2694,31,0)&lt;8,0))))</f>
        <v>8</v>
      </c>
      <c r="AH37" s="12">
        <f ca="1">IF(VLOOKUP($C37,工时汇总!$B$2:$AH$2694,32,0)&gt;15,12,IF(VLOOKUP($C37,工时汇总!$B$2:$AH$2694,32,0)&gt;10,8,IF(VLOOKUP($C37,工时汇总!$B$2:$AH$2694,32,0)&gt;=8,4,IF(VLOOKUP($C37,工时汇总!$B$2:$AH$2694,32,0)&lt;8,0))))</f>
        <v>8</v>
      </c>
      <c r="AI37" s="12">
        <f ca="1">IF(VLOOKUP($C37,工时汇总!$B$2:$AH$2694,33,0)&gt;15,12,IF(VLOOKUP($C37,工时汇总!$B$2:$AH$2694,33,0)&gt;10,8,IF(VLOOKUP($C37,工时汇总!$B$2:$AH$2694,33,0)&gt;=8,4,IF(VLOOKUP($C37,工时汇总!$B$2:$AH$2694,33,0)&lt;8,0))))</f>
        <v>0</v>
      </c>
    </row>
    <row r="38" customHeight="1" spans="1:35">
      <c r="A38" s="10" t="s">
        <v>597</v>
      </c>
      <c r="B38" s="18" t="s">
        <v>689</v>
      </c>
      <c r="C38" s="17" t="s">
        <v>318</v>
      </c>
      <c r="D38" s="43">
        <f ca="1" t="shared" si="13"/>
        <v>204</v>
      </c>
      <c r="E38" s="12">
        <f ca="1">IF(VLOOKUP($C38,工时汇总!$B$2:$AH$2694,3,0)&gt;15,12,IF(VLOOKUP($C38,工时汇总!$B$2:$AH$2694,3,0)&gt;10,8,IF(VLOOKUP($C38,工时汇总!$B$2:$AH$2694,3,0)&gt;=8,4,IF(VLOOKUP($C38,工时汇总!$B$2:$AH$2694,3,0)&lt;8,0))))</f>
        <v>8</v>
      </c>
      <c r="F38" s="12">
        <f ca="1">IF(VLOOKUP($C38,工时汇总!$B$2:$AH$2694,4,0)&gt;15,12,IF(VLOOKUP($C38,工时汇总!$B$2:$AH$2694,4,0)&gt;10,8,IF(VLOOKUP($C38,工时汇总!$B$2:$AH$2694,4,0)&gt;=8,4,IF(VLOOKUP($C38,工时汇总!$B$2:$AH$2694,4,0)&lt;8,0))))</f>
        <v>8</v>
      </c>
      <c r="G38" s="12">
        <f ca="1">IF(VLOOKUP($C38,工时汇总!$B$2:$AH$2694,5,0)&gt;15,12,IF(VLOOKUP($C38,工时汇总!$B$2:$AH$2694,5,0)&gt;10,8,IF(VLOOKUP($C38,工时汇总!$B$2:$AH$2694,5,0)&gt;=8,4,IF(VLOOKUP($C38,工时汇总!$B$2:$AH$2694,5,0)&lt;8,0))))</f>
        <v>8</v>
      </c>
      <c r="H38" s="12">
        <f ca="1">IF(VLOOKUP($C38,工时汇总!$B$2:$AH$2694,6,0)&gt;15,12,IF(VLOOKUP($C38,工时汇总!$B$2:$AH$2694,6,0)&gt;10,8,IF(VLOOKUP($C38,工时汇总!$B$2:$AH$2694,6,0)&gt;=8,4,IF(VLOOKUP($C38,工时汇总!$B$2:$AH$2694,6,0)&lt;8,0))))</f>
        <v>8</v>
      </c>
      <c r="I38" s="12">
        <f ca="1">IF(VLOOKUP($C38,工时汇总!$B$2:$AH$2694,7,0)&gt;15,12,IF(VLOOKUP($C38,工时汇总!$B$2:$AH$2694,7,0)&gt;10,8,IF(VLOOKUP($C38,工时汇总!$B$2:$AH$2694,7,0)&gt;=8,4,IF(VLOOKUP($C38,工时汇总!$B$2:$AH$2694,7,0)&lt;8,0))))</f>
        <v>4</v>
      </c>
      <c r="J38" s="12">
        <f ca="1">IF(VLOOKUP($C38,工时汇总!$B$2:$AH$2694,8,0)&gt;15,12,IF(VLOOKUP($C38,工时汇总!$B$2:$AH$2694,8,0)&gt;10,8,IF(VLOOKUP($C38,工时汇总!$B$2:$AH$2694,8,0)&gt;=8,4,IF(VLOOKUP($C38,工时汇总!$B$2:$AH$2694,8,0)&lt;8,0))))</f>
        <v>8</v>
      </c>
      <c r="K38" s="12">
        <f ca="1">IF(VLOOKUP($C38,工时汇总!$B$2:$AH$2694,9,0)&gt;15,12,IF(VLOOKUP($C38,工时汇总!$B$2:$AH$2694,9,0)&gt;10,8,IF(VLOOKUP($C38,工时汇总!$B$2:$AH$2694,9,0)&gt;=8,4,IF(VLOOKUP($C38,工时汇总!$B$2:$AH$2694,9,0)&lt;8,0))))</f>
        <v>4</v>
      </c>
      <c r="L38" s="12">
        <f ca="1">IF(VLOOKUP($C38,工时汇总!$B$2:$AH$2694,10,0)&gt;15,12,IF(VLOOKUP($C38,工时汇总!$B$2:$AH$2694,10,0)&gt;10,8,IF(VLOOKUP($C38,工时汇总!$B$2:$AH$2694,10,0)&gt;=8,4,IF(VLOOKUP($C38,工时汇总!$B$2:$AH$2694,10,0)&lt;8,0))))</f>
        <v>4</v>
      </c>
      <c r="M38" s="12">
        <f ca="1">IF(VLOOKUP($C38,工时汇总!$B$2:$AH$2694,11,0)&gt;15,12,IF(VLOOKUP($C38,工时汇总!$B$2:$AH$2694,11,0)&gt;10,8,IF(VLOOKUP($C38,工时汇总!$B$2:$AH$2694,11,0)&gt;=8,4,IF(VLOOKUP($C38,工时汇总!$B$2:$AH$2694,11,0)&lt;8,0))))</f>
        <v>4</v>
      </c>
      <c r="N38" s="12">
        <f ca="1">IF(VLOOKUP($C38,工时汇总!$B$2:$AH$2694,12,0)&gt;15,12,IF(VLOOKUP($C38,工时汇总!$B$2:$AH$2694,12,0)&gt;10,8,IF(VLOOKUP($C38,工时汇总!$B$2:$AH$2694,12,0)&gt;=8,4,IF(VLOOKUP($C38,工时汇总!$B$2:$AH$2694,12,0)&lt;8,0))))</f>
        <v>4</v>
      </c>
      <c r="O38" s="12">
        <f ca="1">IF(VLOOKUP($C38,工时汇总!$B$2:$AH$2694,13,0)&gt;15,12,IF(VLOOKUP($C38,工时汇总!$B$2:$AH$2694,13,0)&gt;10,8,IF(VLOOKUP($C38,工时汇总!$B$2:$AH$2694,13,0)&gt;=8,4,IF(VLOOKUP($C38,工时汇总!$B$2:$AH$2694,13,0)&lt;8,0))))</f>
        <v>8</v>
      </c>
      <c r="P38" s="12">
        <f ca="1">IF(VLOOKUP($C38,工时汇总!$B$2:$AH$2694,14,0)&gt;15,12,IF(VLOOKUP($C38,工时汇总!$B$2:$AH$2694,14,0)&gt;10,8,IF(VLOOKUP($C38,工时汇总!$B$2:$AH$2694,14,0)&gt;=8,4,IF(VLOOKUP($C38,工时汇总!$B$2:$AH$2694,14,0)&lt;8,0))))</f>
        <v>0</v>
      </c>
      <c r="Q38" s="12">
        <f ca="1">IF(VLOOKUP($C38,工时汇总!$B$2:$AH$2694,15,0)&gt;15,12,IF(VLOOKUP($C38,工时汇总!$B$2:$AH$2694,15,0)&gt;10,8,IF(VLOOKUP($C38,工时汇总!$B$2:$AH$2694,15,0)&gt;=8,4,IF(VLOOKUP($C38,工时汇总!$B$2:$AH$2694,15,0)&lt;8,0))))</f>
        <v>8</v>
      </c>
      <c r="R38" s="12">
        <f ca="1">IF(VLOOKUP($C38,工时汇总!$B$2:$AH$2694,16,0)&gt;15,12,IF(VLOOKUP($C38,工时汇总!$B$2:$AH$2694,16,0)&gt;10,8,IF(VLOOKUP($C38,工时汇总!$B$2:$AH$2694,16,0)&gt;=8,4,IF(VLOOKUP($C38,工时汇总!$B$2:$AH$2694,16,0)&lt;8,0))))</f>
        <v>8</v>
      </c>
      <c r="S38" s="12">
        <f ca="1">IF(VLOOKUP($C38,工时汇总!$B$2:$AH$2694,17,0)&gt;15,12,IF(VLOOKUP($C38,工时汇总!$B$2:$AH$2694,17,0)&gt;10,8,IF(VLOOKUP($C38,工时汇总!$B$2:$AH$2694,17,0)&gt;=8,4,IF(VLOOKUP($C38,工时汇总!$B$2:$AH$2694,17,0)&lt;8,0))))</f>
        <v>8</v>
      </c>
      <c r="T38" s="12">
        <f ca="1">IF(VLOOKUP($C38,工时汇总!$B$2:$AH$2694,18,0)&gt;15,12,IF(VLOOKUP($C38,工时汇总!$B$2:$AH$2694,18,0)&gt;10,8,IF(VLOOKUP($C38,工时汇总!$B$2:$AH$2694,18,0)&gt;=8,4,IF(VLOOKUP($C38,工时汇总!$B$2:$AH$2694,18,0)&lt;8,0))))</f>
        <v>8</v>
      </c>
      <c r="U38" s="12">
        <f ca="1">IF(VLOOKUP($C38,工时汇总!$B$2:$AH$2694,19,0)&gt;15,12,IF(VLOOKUP($C38,工时汇总!$B$2:$AH$2694,19,0)&gt;10,8,IF(VLOOKUP($C38,工时汇总!$B$2:$AH$2694,19,0)&gt;=8,4,IF(VLOOKUP($C38,工时汇总!$B$2:$AH$2694,19,0)&lt;8,0))))</f>
        <v>8</v>
      </c>
      <c r="V38" s="12">
        <f ca="1">IF(VLOOKUP($C38,工时汇总!$B$2:$AH$2694,20,0)&gt;15,12,IF(VLOOKUP($C38,工时汇总!$B$2:$AH$2694,20,0)&gt;10,8,IF(VLOOKUP($C38,工时汇总!$B$2:$AH$2694,20,0)&gt;=8,4,IF(VLOOKUP($C38,工时汇总!$B$2:$AH$2694,20,0)&lt;8,0))))</f>
        <v>8</v>
      </c>
      <c r="W38" s="12">
        <f ca="1">IF(VLOOKUP($C38,工时汇总!$B$2:$AH$2694,21,0)&gt;15,12,IF(VLOOKUP($C38,工时汇总!$B$2:$AH$2694,21,0)&gt;10,8,IF(VLOOKUP($C38,工时汇总!$B$2:$AH$2694,21,0)&gt;=8,4,IF(VLOOKUP($C38,工时汇总!$B$2:$AH$2694,21,0)&lt;8,0))))</f>
        <v>4</v>
      </c>
      <c r="X38" s="12">
        <f ca="1">IF(VLOOKUP($C38,工时汇总!$B$2:$AH$2694,22,0)&gt;15,12,IF(VLOOKUP($C38,工时汇总!$B$2:$AH$2694,22,0)&gt;10,8,IF(VLOOKUP($C38,工时汇总!$B$2:$AH$2694,22,0)&gt;=8,4,IF(VLOOKUP($C38,工时汇总!$B$2:$AH$2694,22,0)&lt;8,0))))</f>
        <v>8</v>
      </c>
      <c r="Y38" s="12">
        <f ca="1">IF(VLOOKUP($C38,工时汇总!$B$2:$AH$2694,23,0)&gt;15,12,IF(VLOOKUP($C38,工时汇总!$B$2:$AH$2694,23,0)&gt;10,8,IF(VLOOKUP($C38,工时汇总!$B$2:$AH$2694,23,0)&gt;=8,4,IF(VLOOKUP($C38,工时汇总!$B$2:$AH$2694,23,0)&lt;8,0))))</f>
        <v>8</v>
      </c>
      <c r="Z38" s="12">
        <f ca="1">IF(VLOOKUP($C38,工时汇总!$B$2:$AH$2694,24,0)&gt;15,12,IF(VLOOKUP($C38,工时汇总!$B$2:$AH$2694,24,0)&gt;10,8,IF(VLOOKUP($C38,工时汇总!$B$2:$AH$2694,24,0)&gt;=8,4,IF(VLOOKUP($C38,工时汇总!$B$2:$AH$2694,24,0)&lt;8,0))))</f>
        <v>8</v>
      </c>
      <c r="AA38" s="12">
        <f ca="1">IF(VLOOKUP($C38,工时汇总!$B$2:$AH$2694,25,0)&gt;15,12,IF(VLOOKUP($C38,工时汇总!$B$2:$AH$2694,25,0)&gt;10,8,IF(VLOOKUP($C38,工时汇总!$B$2:$AH$2694,25,0)&gt;=8,4,IF(VLOOKUP($C38,工时汇总!$B$2:$AH$2694,25,0)&lt;8,0))))</f>
        <v>8</v>
      </c>
      <c r="AB38" s="12">
        <f ca="1">IF(VLOOKUP($C38,工时汇总!$B$2:$AH$2694,26,0)&gt;15,12,IF(VLOOKUP($C38,工时汇总!$B$2:$AH$2694,26,0)&gt;10,8,IF(VLOOKUP($C38,工时汇总!$B$2:$AH$2694,26,0)&gt;=8,4,IF(VLOOKUP($C38,工时汇总!$B$2:$AH$2694,26,0)&lt;8,0))))</f>
        <v>8</v>
      </c>
      <c r="AC38" s="12">
        <f ca="1">IF(VLOOKUP($C38,工时汇总!$B$2:$AH$2694,27,0)&gt;15,12,IF(VLOOKUP($C38,工时汇总!$B$2:$AH$2694,27,0)&gt;10,8,IF(VLOOKUP($C38,工时汇总!$B$2:$AH$2694,27,0)&gt;=8,4,IF(VLOOKUP($C38,工时汇总!$B$2:$AH$2694,27,0)&lt;8,0))))</f>
        <v>8</v>
      </c>
      <c r="AD38" s="12">
        <f ca="1">IF(VLOOKUP($C38,工时汇总!$B$2:$AH$2694,28,0)&gt;15,12,IF(VLOOKUP($C38,工时汇总!$B$2:$AH$2694,28,0)&gt;10,8,IF(VLOOKUP($C38,工时汇总!$B$2:$AH$2694,28,0)&gt;=8,4,IF(VLOOKUP($C38,工时汇总!$B$2:$AH$2694,28,0)&lt;8,0))))</f>
        <v>4</v>
      </c>
      <c r="AE38" s="12">
        <f ca="1">IF(VLOOKUP($C38,工时汇总!$B$2:$AH$2694,29,0)&gt;15,12,IF(VLOOKUP($C38,工时汇总!$B$2:$AH$2694,29,0)&gt;10,8,IF(VLOOKUP($C38,工时汇总!$B$2:$AH$2694,29,0)&gt;=8,4,IF(VLOOKUP($C38,工时汇总!$B$2:$AH$2694,29,0)&lt;8,0))))</f>
        <v>8</v>
      </c>
      <c r="AF38" s="12">
        <f ca="1">IF(VLOOKUP($C38,工时汇总!$B$2:$AH$2694,30,0)&gt;15,12,IF(VLOOKUP($C38,工时汇总!$B$2:$AH$2694,30,0)&gt;10,8,IF(VLOOKUP($C38,工时汇总!$B$2:$AH$2694,30,0)&gt;=8,4,IF(VLOOKUP($C38,工时汇总!$B$2:$AH$2694,30,0)&lt;8,0))))</f>
        <v>8</v>
      </c>
      <c r="AG38" s="12">
        <f ca="1">IF(VLOOKUP($C38,工时汇总!$B$2:$AH$2694,31,0)&gt;15,12,IF(VLOOKUP($C38,工时汇总!$B$2:$AH$2694,31,0)&gt;10,8,IF(VLOOKUP($C38,工时汇总!$B$2:$AH$2694,31,0)&gt;=8,4,IF(VLOOKUP($C38,工时汇总!$B$2:$AH$2694,31,0)&lt;8,0))))</f>
        <v>8</v>
      </c>
      <c r="AH38" s="12">
        <f ca="1">IF(VLOOKUP($C38,工时汇总!$B$2:$AH$2694,32,0)&gt;15,12,IF(VLOOKUP($C38,工时汇总!$B$2:$AH$2694,32,0)&gt;10,8,IF(VLOOKUP($C38,工时汇总!$B$2:$AH$2694,32,0)&gt;=8,4,IF(VLOOKUP($C38,工时汇总!$B$2:$AH$2694,32,0)&lt;8,0))))</f>
        <v>8</v>
      </c>
      <c r="AI38" s="12">
        <f ca="1">IF(VLOOKUP($C38,工时汇总!$B$2:$AH$2694,33,0)&gt;15,12,IF(VLOOKUP($C38,工时汇总!$B$2:$AH$2694,33,0)&gt;10,8,IF(VLOOKUP($C38,工时汇总!$B$2:$AH$2694,33,0)&gt;=8,4,IF(VLOOKUP($C38,工时汇总!$B$2:$AH$2694,33,0)&lt;8,0))))</f>
        <v>0</v>
      </c>
    </row>
    <row r="39" customHeight="1" spans="1:35">
      <c r="A39" s="10" t="s">
        <v>597</v>
      </c>
      <c r="B39" s="18" t="s">
        <v>690</v>
      </c>
      <c r="C39" s="17" t="s">
        <v>320</v>
      </c>
      <c r="D39" s="43">
        <f ca="1" t="shared" si="13"/>
        <v>204</v>
      </c>
      <c r="E39" s="12">
        <f ca="1">IF(VLOOKUP($C39,工时汇总!$B$2:$AH$2694,3,0)&gt;15,12,IF(VLOOKUP($C39,工时汇总!$B$2:$AH$2694,3,0)&gt;10,8,IF(VLOOKUP($C39,工时汇总!$B$2:$AH$2694,3,0)&gt;=8,4,IF(VLOOKUP($C39,工时汇总!$B$2:$AH$2694,3,0)&lt;8,0))))</f>
        <v>8</v>
      </c>
      <c r="F39" s="12">
        <f ca="1">IF(VLOOKUP($C39,工时汇总!$B$2:$AH$2694,4,0)&gt;15,12,IF(VLOOKUP($C39,工时汇总!$B$2:$AH$2694,4,0)&gt;10,8,IF(VLOOKUP($C39,工时汇总!$B$2:$AH$2694,4,0)&gt;=8,4,IF(VLOOKUP($C39,工时汇总!$B$2:$AH$2694,4,0)&lt;8,0))))</f>
        <v>8</v>
      </c>
      <c r="G39" s="12">
        <f ca="1">IF(VLOOKUP($C39,工时汇总!$B$2:$AH$2694,5,0)&gt;15,12,IF(VLOOKUP($C39,工时汇总!$B$2:$AH$2694,5,0)&gt;10,8,IF(VLOOKUP($C39,工时汇总!$B$2:$AH$2694,5,0)&gt;=8,4,IF(VLOOKUP($C39,工时汇总!$B$2:$AH$2694,5,0)&lt;8,0))))</f>
        <v>8</v>
      </c>
      <c r="H39" s="12">
        <f ca="1">IF(VLOOKUP($C39,工时汇总!$B$2:$AH$2694,6,0)&gt;15,12,IF(VLOOKUP($C39,工时汇总!$B$2:$AH$2694,6,0)&gt;10,8,IF(VLOOKUP($C39,工时汇总!$B$2:$AH$2694,6,0)&gt;=8,4,IF(VLOOKUP($C39,工时汇总!$B$2:$AH$2694,6,0)&lt;8,0))))</f>
        <v>8</v>
      </c>
      <c r="I39" s="12">
        <f ca="1">IF(VLOOKUP($C39,工时汇总!$B$2:$AH$2694,7,0)&gt;15,12,IF(VLOOKUP($C39,工时汇总!$B$2:$AH$2694,7,0)&gt;10,8,IF(VLOOKUP($C39,工时汇总!$B$2:$AH$2694,7,0)&gt;=8,4,IF(VLOOKUP($C39,工时汇总!$B$2:$AH$2694,7,0)&lt;8,0))))</f>
        <v>4</v>
      </c>
      <c r="J39" s="12">
        <f ca="1">IF(VLOOKUP($C39,工时汇总!$B$2:$AH$2694,8,0)&gt;15,12,IF(VLOOKUP($C39,工时汇总!$B$2:$AH$2694,8,0)&gt;10,8,IF(VLOOKUP($C39,工时汇总!$B$2:$AH$2694,8,0)&gt;=8,4,IF(VLOOKUP($C39,工时汇总!$B$2:$AH$2694,8,0)&lt;8,0))))</f>
        <v>8</v>
      </c>
      <c r="K39" s="12">
        <f ca="1">IF(VLOOKUP($C39,工时汇总!$B$2:$AH$2694,9,0)&gt;15,12,IF(VLOOKUP($C39,工时汇总!$B$2:$AH$2694,9,0)&gt;10,8,IF(VLOOKUP($C39,工时汇总!$B$2:$AH$2694,9,0)&gt;=8,4,IF(VLOOKUP($C39,工时汇总!$B$2:$AH$2694,9,0)&lt;8,0))))</f>
        <v>4</v>
      </c>
      <c r="L39" s="12">
        <f ca="1">IF(VLOOKUP($C39,工时汇总!$B$2:$AH$2694,10,0)&gt;15,12,IF(VLOOKUP($C39,工时汇总!$B$2:$AH$2694,10,0)&gt;10,8,IF(VLOOKUP($C39,工时汇总!$B$2:$AH$2694,10,0)&gt;=8,4,IF(VLOOKUP($C39,工时汇总!$B$2:$AH$2694,10,0)&lt;8,0))))</f>
        <v>4</v>
      </c>
      <c r="M39" s="12">
        <f ca="1">IF(VLOOKUP($C39,工时汇总!$B$2:$AH$2694,11,0)&gt;15,12,IF(VLOOKUP($C39,工时汇总!$B$2:$AH$2694,11,0)&gt;10,8,IF(VLOOKUP($C39,工时汇总!$B$2:$AH$2694,11,0)&gt;=8,4,IF(VLOOKUP($C39,工时汇总!$B$2:$AH$2694,11,0)&lt;8,0))))</f>
        <v>4</v>
      </c>
      <c r="N39" s="12">
        <f ca="1">IF(VLOOKUP($C39,工时汇总!$B$2:$AH$2694,12,0)&gt;15,12,IF(VLOOKUP($C39,工时汇总!$B$2:$AH$2694,12,0)&gt;10,8,IF(VLOOKUP($C39,工时汇总!$B$2:$AH$2694,12,0)&gt;=8,4,IF(VLOOKUP($C39,工时汇总!$B$2:$AH$2694,12,0)&lt;8,0))))</f>
        <v>4</v>
      </c>
      <c r="O39" s="12">
        <f ca="1">IF(VLOOKUP($C39,工时汇总!$B$2:$AH$2694,13,0)&gt;15,12,IF(VLOOKUP($C39,工时汇总!$B$2:$AH$2694,13,0)&gt;10,8,IF(VLOOKUP($C39,工时汇总!$B$2:$AH$2694,13,0)&gt;=8,4,IF(VLOOKUP($C39,工时汇总!$B$2:$AH$2694,13,0)&lt;8,0))))</f>
        <v>8</v>
      </c>
      <c r="P39" s="12">
        <f ca="1">IF(VLOOKUP($C39,工时汇总!$B$2:$AH$2694,14,0)&gt;15,12,IF(VLOOKUP($C39,工时汇总!$B$2:$AH$2694,14,0)&gt;10,8,IF(VLOOKUP($C39,工时汇总!$B$2:$AH$2694,14,0)&gt;=8,4,IF(VLOOKUP($C39,工时汇总!$B$2:$AH$2694,14,0)&lt;8,0))))</f>
        <v>0</v>
      </c>
      <c r="Q39" s="12">
        <f ca="1">IF(VLOOKUP($C39,工时汇总!$B$2:$AH$2694,15,0)&gt;15,12,IF(VLOOKUP($C39,工时汇总!$B$2:$AH$2694,15,0)&gt;10,8,IF(VLOOKUP($C39,工时汇总!$B$2:$AH$2694,15,0)&gt;=8,4,IF(VLOOKUP($C39,工时汇总!$B$2:$AH$2694,15,0)&lt;8,0))))</f>
        <v>8</v>
      </c>
      <c r="R39" s="12">
        <f ca="1">IF(VLOOKUP($C39,工时汇总!$B$2:$AH$2694,16,0)&gt;15,12,IF(VLOOKUP($C39,工时汇总!$B$2:$AH$2694,16,0)&gt;10,8,IF(VLOOKUP($C39,工时汇总!$B$2:$AH$2694,16,0)&gt;=8,4,IF(VLOOKUP($C39,工时汇总!$B$2:$AH$2694,16,0)&lt;8,0))))</f>
        <v>8</v>
      </c>
      <c r="S39" s="12">
        <f ca="1">IF(VLOOKUP($C39,工时汇总!$B$2:$AH$2694,17,0)&gt;15,12,IF(VLOOKUP($C39,工时汇总!$B$2:$AH$2694,17,0)&gt;10,8,IF(VLOOKUP($C39,工时汇总!$B$2:$AH$2694,17,0)&gt;=8,4,IF(VLOOKUP($C39,工时汇总!$B$2:$AH$2694,17,0)&lt;8,0))))</f>
        <v>8</v>
      </c>
      <c r="T39" s="12">
        <f ca="1">IF(VLOOKUP($C39,工时汇总!$B$2:$AH$2694,18,0)&gt;15,12,IF(VLOOKUP($C39,工时汇总!$B$2:$AH$2694,18,0)&gt;10,8,IF(VLOOKUP($C39,工时汇总!$B$2:$AH$2694,18,0)&gt;=8,4,IF(VLOOKUP($C39,工时汇总!$B$2:$AH$2694,18,0)&lt;8,0))))</f>
        <v>8</v>
      </c>
      <c r="U39" s="12">
        <f ca="1">IF(VLOOKUP($C39,工时汇总!$B$2:$AH$2694,19,0)&gt;15,12,IF(VLOOKUP($C39,工时汇总!$B$2:$AH$2694,19,0)&gt;10,8,IF(VLOOKUP($C39,工时汇总!$B$2:$AH$2694,19,0)&gt;=8,4,IF(VLOOKUP($C39,工时汇总!$B$2:$AH$2694,19,0)&lt;8,0))))</f>
        <v>8</v>
      </c>
      <c r="V39" s="12">
        <f ca="1">IF(VLOOKUP($C39,工时汇总!$B$2:$AH$2694,20,0)&gt;15,12,IF(VLOOKUP($C39,工时汇总!$B$2:$AH$2694,20,0)&gt;10,8,IF(VLOOKUP($C39,工时汇总!$B$2:$AH$2694,20,0)&gt;=8,4,IF(VLOOKUP($C39,工时汇总!$B$2:$AH$2694,20,0)&lt;8,0))))</f>
        <v>8</v>
      </c>
      <c r="W39" s="12">
        <f ca="1">IF(VLOOKUP($C39,工时汇总!$B$2:$AH$2694,21,0)&gt;15,12,IF(VLOOKUP($C39,工时汇总!$B$2:$AH$2694,21,0)&gt;10,8,IF(VLOOKUP($C39,工时汇总!$B$2:$AH$2694,21,0)&gt;=8,4,IF(VLOOKUP($C39,工时汇总!$B$2:$AH$2694,21,0)&lt;8,0))))</f>
        <v>4</v>
      </c>
      <c r="X39" s="12">
        <f ca="1">IF(VLOOKUP($C39,工时汇总!$B$2:$AH$2694,22,0)&gt;15,12,IF(VLOOKUP($C39,工时汇总!$B$2:$AH$2694,22,0)&gt;10,8,IF(VLOOKUP($C39,工时汇总!$B$2:$AH$2694,22,0)&gt;=8,4,IF(VLOOKUP($C39,工时汇总!$B$2:$AH$2694,22,0)&lt;8,0))))</f>
        <v>8</v>
      </c>
      <c r="Y39" s="12">
        <f ca="1">IF(VLOOKUP($C39,工时汇总!$B$2:$AH$2694,23,0)&gt;15,12,IF(VLOOKUP($C39,工时汇总!$B$2:$AH$2694,23,0)&gt;10,8,IF(VLOOKUP($C39,工时汇总!$B$2:$AH$2694,23,0)&gt;=8,4,IF(VLOOKUP($C39,工时汇总!$B$2:$AH$2694,23,0)&lt;8,0))))</f>
        <v>8</v>
      </c>
      <c r="Z39" s="12">
        <f ca="1">IF(VLOOKUP($C39,工时汇总!$B$2:$AH$2694,24,0)&gt;15,12,IF(VLOOKUP($C39,工时汇总!$B$2:$AH$2694,24,0)&gt;10,8,IF(VLOOKUP($C39,工时汇总!$B$2:$AH$2694,24,0)&gt;=8,4,IF(VLOOKUP($C39,工时汇总!$B$2:$AH$2694,24,0)&lt;8,0))))</f>
        <v>8</v>
      </c>
      <c r="AA39" s="12">
        <f ca="1">IF(VLOOKUP($C39,工时汇总!$B$2:$AH$2694,25,0)&gt;15,12,IF(VLOOKUP($C39,工时汇总!$B$2:$AH$2694,25,0)&gt;10,8,IF(VLOOKUP($C39,工时汇总!$B$2:$AH$2694,25,0)&gt;=8,4,IF(VLOOKUP($C39,工时汇总!$B$2:$AH$2694,25,0)&lt;8,0))))</f>
        <v>8</v>
      </c>
      <c r="AB39" s="12">
        <f ca="1">IF(VLOOKUP($C39,工时汇总!$B$2:$AH$2694,26,0)&gt;15,12,IF(VLOOKUP($C39,工时汇总!$B$2:$AH$2694,26,0)&gt;10,8,IF(VLOOKUP($C39,工时汇总!$B$2:$AH$2694,26,0)&gt;=8,4,IF(VLOOKUP($C39,工时汇总!$B$2:$AH$2694,26,0)&lt;8,0))))</f>
        <v>8</v>
      </c>
      <c r="AC39" s="12">
        <f ca="1">IF(VLOOKUP($C39,工时汇总!$B$2:$AH$2694,27,0)&gt;15,12,IF(VLOOKUP($C39,工时汇总!$B$2:$AH$2694,27,0)&gt;10,8,IF(VLOOKUP($C39,工时汇总!$B$2:$AH$2694,27,0)&gt;=8,4,IF(VLOOKUP($C39,工时汇总!$B$2:$AH$2694,27,0)&lt;8,0))))</f>
        <v>8</v>
      </c>
      <c r="AD39" s="12">
        <f ca="1">IF(VLOOKUP($C39,工时汇总!$B$2:$AH$2694,28,0)&gt;15,12,IF(VLOOKUP($C39,工时汇总!$B$2:$AH$2694,28,0)&gt;10,8,IF(VLOOKUP($C39,工时汇总!$B$2:$AH$2694,28,0)&gt;=8,4,IF(VLOOKUP($C39,工时汇总!$B$2:$AH$2694,28,0)&lt;8,0))))</f>
        <v>4</v>
      </c>
      <c r="AE39" s="12">
        <f ca="1">IF(VLOOKUP($C39,工时汇总!$B$2:$AH$2694,29,0)&gt;15,12,IF(VLOOKUP($C39,工时汇总!$B$2:$AH$2694,29,0)&gt;10,8,IF(VLOOKUP($C39,工时汇总!$B$2:$AH$2694,29,0)&gt;=8,4,IF(VLOOKUP($C39,工时汇总!$B$2:$AH$2694,29,0)&lt;8,0))))</f>
        <v>8</v>
      </c>
      <c r="AF39" s="12">
        <f ca="1">IF(VLOOKUP($C39,工时汇总!$B$2:$AH$2694,30,0)&gt;15,12,IF(VLOOKUP($C39,工时汇总!$B$2:$AH$2694,30,0)&gt;10,8,IF(VLOOKUP($C39,工时汇总!$B$2:$AH$2694,30,0)&gt;=8,4,IF(VLOOKUP($C39,工时汇总!$B$2:$AH$2694,30,0)&lt;8,0))))</f>
        <v>8</v>
      </c>
      <c r="AG39" s="12">
        <f ca="1">IF(VLOOKUP($C39,工时汇总!$B$2:$AH$2694,31,0)&gt;15,12,IF(VLOOKUP($C39,工时汇总!$B$2:$AH$2694,31,0)&gt;10,8,IF(VLOOKUP($C39,工时汇总!$B$2:$AH$2694,31,0)&gt;=8,4,IF(VLOOKUP($C39,工时汇总!$B$2:$AH$2694,31,0)&lt;8,0))))</f>
        <v>8</v>
      </c>
      <c r="AH39" s="12">
        <f ca="1">IF(VLOOKUP($C39,工时汇总!$B$2:$AH$2694,32,0)&gt;15,12,IF(VLOOKUP($C39,工时汇总!$B$2:$AH$2694,32,0)&gt;10,8,IF(VLOOKUP($C39,工时汇总!$B$2:$AH$2694,32,0)&gt;=8,4,IF(VLOOKUP($C39,工时汇总!$B$2:$AH$2694,32,0)&lt;8,0))))</f>
        <v>8</v>
      </c>
      <c r="AI39" s="12">
        <f ca="1">IF(VLOOKUP($C39,工时汇总!$B$2:$AH$2694,33,0)&gt;15,12,IF(VLOOKUP($C39,工时汇总!$B$2:$AH$2694,33,0)&gt;10,8,IF(VLOOKUP($C39,工时汇总!$B$2:$AH$2694,33,0)&gt;=8,4,IF(VLOOKUP($C39,工时汇总!$B$2:$AH$2694,33,0)&lt;8,0))))</f>
        <v>0</v>
      </c>
    </row>
    <row r="40" customHeight="1" spans="1:35">
      <c r="A40" s="10" t="s">
        <v>597</v>
      </c>
      <c r="B40" s="18" t="s">
        <v>691</v>
      </c>
      <c r="C40" s="17" t="s">
        <v>322</v>
      </c>
      <c r="D40" s="43">
        <f ca="1" t="shared" si="13"/>
        <v>188</v>
      </c>
      <c r="E40" s="12">
        <f ca="1">IF(VLOOKUP($C40,工时汇总!$B$2:$AH$2694,3,0)&gt;15,12,IF(VLOOKUP($C40,工时汇总!$B$2:$AH$2694,3,0)&gt;10,8,IF(VLOOKUP($C40,工时汇总!$B$2:$AH$2694,3,0)&gt;=8,4,IF(VLOOKUP($C40,工时汇总!$B$2:$AH$2694,3,0)&lt;8,0))))</f>
        <v>8</v>
      </c>
      <c r="F40" s="12">
        <f ca="1">IF(VLOOKUP($C40,工时汇总!$B$2:$AH$2694,4,0)&gt;15,12,IF(VLOOKUP($C40,工时汇总!$B$2:$AH$2694,4,0)&gt;10,8,IF(VLOOKUP($C40,工时汇总!$B$2:$AH$2694,4,0)&gt;=8,4,IF(VLOOKUP($C40,工时汇总!$B$2:$AH$2694,4,0)&lt;8,0))))</f>
        <v>8</v>
      </c>
      <c r="G40" s="12">
        <f ca="1">IF(VLOOKUP($C40,工时汇总!$B$2:$AH$2694,5,0)&gt;15,12,IF(VLOOKUP($C40,工时汇总!$B$2:$AH$2694,5,0)&gt;10,8,IF(VLOOKUP($C40,工时汇总!$B$2:$AH$2694,5,0)&gt;=8,4,IF(VLOOKUP($C40,工时汇总!$B$2:$AH$2694,5,0)&lt;8,0))))</f>
        <v>8</v>
      </c>
      <c r="H40" s="12">
        <f ca="1">IF(VLOOKUP($C40,工时汇总!$B$2:$AH$2694,6,0)&gt;15,12,IF(VLOOKUP($C40,工时汇总!$B$2:$AH$2694,6,0)&gt;10,8,IF(VLOOKUP($C40,工时汇总!$B$2:$AH$2694,6,0)&gt;=8,4,IF(VLOOKUP($C40,工时汇总!$B$2:$AH$2694,6,0)&lt;8,0))))</f>
        <v>8</v>
      </c>
      <c r="I40" s="12">
        <f ca="1">IF(VLOOKUP($C40,工时汇总!$B$2:$AH$2694,7,0)&gt;15,12,IF(VLOOKUP($C40,工时汇总!$B$2:$AH$2694,7,0)&gt;10,8,IF(VLOOKUP($C40,工时汇总!$B$2:$AH$2694,7,0)&gt;=8,4,IF(VLOOKUP($C40,工时汇总!$B$2:$AH$2694,7,0)&lt;8,0))))</f>
        <v>4</v>
      </c>
      <c r="J40" s="12">
        <f ca="1">IF(VLOOKUP($C40,工时汇总!$B$2:$AH$2694,8,0)&gt;15,12,IF(VLOOKUP($C40,工时汇总!$B$2:$AH$2694,8,0)&gt;10,8,IF(VLOOKUP($C40,工时汇总!$B$2:$AH$2694,8,0)&gt;=8,4,IF(VLOOKUP($C40,工时汇总!$B$2:$AH$2694,8,0)&lt;8,0))))</f>
        <v>8</v>
      </c>
      <c r="K40" s="12">
        <f ca="1">IF(VLOOKUP($C40,工时汇总!$B$2:$AH$2694,9,0)&gt;15,12,IF(VLOOKUP($C40,工时汇总!$B$2:$AH$2694,9,0)&gt;10,8,IF(VLOOKUP($C40,工时汇总!$B$2:$AH$2694,9,0)&gt;=8,4,IF(VLOOKUP($C40,工时汇总!$B$2:$AH$2694,9,0)&lt;8,0))))</f>
        <v>4</v>
      </c>
      <c r="L40" s="12">
        <f ca="1">IF(VLOOKUP($C40,工时汇总!$B$2:$AH$2694,10,0)&gt;15,12,IF(VLOOKUP($C40,工时汇总!$B$2:$AH$2694,10,0)&gt;10,8,IF(VLOOKUP($C40,工时汇总!$B$2:$AH$2694,10,0)&gt;=8,4,IF(VLOOKUP($C40,工时汇总!$B$2:$AH$2694,10,0)&lt;8,0))))</f>
        <v>4</v>
      </c>
      <c r="M40" s="12">
        <f ca="1">IF(VLOOKUP($C40,工时汇总!$B$2:$AH$2694,11,0)&gt;15,12,IF(VLOOKUP($C40,工时汇总!$B$2:$AH$2694,11,0)&gt;10,8,IF(VLOOKUP($C40,工时汇总!$B$2:$AH$2694,11,0)&gt;=8,4,IF(VLOOKUP($C40,工时汇总!$B$2:$AH$2694,11,0)&lt;8,0))))</f>
        <v>0</v>
      </c>
      <c r="N40" s="12">
        <f ca="1">IF(VLOOKUP($C40,工时汇总!$B$2:$AH$2694,12,0)&gt;15,12,IF(VLOOKUP($C40,工时汇总!$B$2:$AH$2694,12,0)&gt;10,8,IF(VLOOKUP($C40,工时汇总!$B$2:$AH$2694,12,0)&gt;=8,4,IF(VLOOKUP($C40,工时汇总!$B$2:$AH$2694,12,0)&lt;8,0))))</f>
        <v>8</v>
      </c>
      <c r="O40" s="12">
        <f ca="1">IF(VLOOKUP($C40,工时汇总!$B$2:$AH$2694,13,0)&gt;15,12,IF(VLOOKUP($C40,工时汇总!$B$2:$AH$2694,13,0)&gt;10,8,IF(VLOOKUP($C40,工时汇总!$B$2:$AH$2694,13,0)&gt;=8,4,IF(VLOOKUP($C40,工时汇总!$B$2:$AH$2694,13,0)&lt;8,0))))</f>
        <v>8</v>
      </c>
      <c r="P40" s="12">
        <f ca="1">IF(VLOOKUP($C40,工时汇总!$B$2:$AH$2694,14,0)&gt;15,12,IF(VLOOKUP($C40,工时汇总!$B$2:$AH$2694,14,0)&gt;10,8,IF(VLOOKUP($C40,工时汇总!$B$2:$AH$2694,14,0)&gt;=8,4,IF(VLOOKUP($C40,工时汇总!$B$2:$AH$2694,14,0)&lt;8,0))))</f>
        <v>8</v>
      </c>
      <c r="Q40" s="12">
        <f ca="1">IF(VLOOKUP($C40,工时汇总!$B$2:$AH$2694,15,0)&gt;15,12,IF(VLOOKUP($C40,工时汇总!$B$2:$AH$2694,15,0)&gt;10,8,IF(VLOOKUP($C40,工时汇总!$B$2:$AH$2694,15,0)&gt;=8,4,IF(VLOOKUP($C40,工时汇总!$B$2:$AH$2694,15,0)&lt;8,0))))</f>
        <v>0</v>
      </c>
      <c r="R40" s="12">
        <f ca="1">IF(VLOOKUP($C40,工时汇总!$B$2:$AH$2694,16,0)&gt;15,12,IF(VLOOKUP($C40,工时汇总!$B$2:$AH$2694,16,0)&gt;10,8,IF(VLOOKUP($C40,工时汇总!$B$2:$AH$2694,16,0)&gt;=8,4,IF(VLOOKUP($C40,工时汇总!$B$2:$AH$2694,16,0)&lt;8,0))))</f>
        <v>8</v>
      </c>
      <c r="S40" s="12">
        <f ca="1">IF(VLOOKUP($C40,工时汇总!$B$2:$AH$2694,17,0)&gt;15,12,IF(VLOOKUP($C40,工时汇总!$B$2:$AH$2694,17,0)&gt;10,8,IF(VLOOKUP($C40,工时汇总!$B$2:$AH$2694,17,0)&gt;=8,4,IF(VLOOKUP($C40,工时汇总!$B$2:$AH$2694,17,0)&lt;8,0))))</f>
        <v>8</v>
      </c>
      <c r="T40" s="12">
        <f ca="1">IF(VLOOKUP($C40,工时汇总!$B$2:$AH$2694,18,0)&gt;15,12,IF(VLOOKUP($C40,工时汇总!$B$2:$AH$2694,18,0)&gt;10,8,IF(VLOOKUP($C40,工时汇总!$B$2:$AH$2694,18,0)&gt;=8,4,IF(VLOOKUP($C40,工时汇总!$B$2:$AH$2694,18,0)&lt;8,0))))</f>
        <v>8</v>
      </c>
      <c r="U40" s="12">
        <f ca="1">IF(VLOOKUP($C40,工时汇总!$B$2:$AH$2694,19,0)&gt;15,12,IF(VLOOKUP($C40,工时汇总!$B$2:$AH$2694,19,0)&gt;10,8,IF(VLOOKUP($C40,工时汇总!$B$2:$AH$2694,19,0)&gt;=8,4,IF(VLOOKUP($C40,工时汇总!$B$2:$AH$2694,19,0)&lt;8,0))))</f>
        <v>8</v>
      </c>
      <c r="V40" s="12">
        <f ca="1">IF(VLOOKUP($C40,工时汇总!$B$2:$AH$2694,20,0)&gt;15,12,IF(VLOOKUP($C40,工时汇总!$B$2:$AH$2694,20,0)&gt;10,8,IF(VLOOKUP($C40,工时汇总!$B$2:$AH$2694,20,0)&gt;=8,4,IF(VLOOKUP($C40,工时汇总!$B$2:$AH$2694,20,0)&lt;8,0))))</f>
        <v>4</v>
      </c>
      <c r="W40" s="12">
        <f ca="1">IF(VLOOKUP($C40,工时汇总!$B$2:$AH$2694,21,0)&gt;15,12,IF(VLOOKUP($C40,工时汇总!$B$2:$AH$2694,21,0)&gt;10,8,IF(VLOOKUP($C40,工时汇总!$B$2:$AH$2694,21,0)&gt;=8,4,IF(VLOOKUP($C40,工时汇总!$B$2:$AH$2694,21,0)&lt;8,0))))</f>
        <v>0</v>
      </c>
      <c r="X40" s="12">
        <f ca="1">IF(VLOOKUP($C40,工时汇总!$B$2:$AH$2694,22,0)&gt;15,12,IF(VLOOKUP($C40,工时汇总!$B$2:$AH$2694,22,0)&gt;10,8,IF(VLOOKUP($C40,工时汇总!$B$2:$AH$2694,22,0)&gt;=8,4,IF(VLOOKUP($C40,工时汇总!$B$2:$AH$2694,22,0)&lt;8,0))))</f>
        <v>4</v>
      </c>
      <c r="Y40" s="12">
        <f ca="1">IF(VLOOKUP($C40,工时汇总!$B$2:$AH$2694,23,0)&gt;15,12,IF(VLOOKUP($C40,工时汇总!$B$2:$AH$2694,23,0)&gt;10,8,IF(VLOOKUP($C40,工时汇总!$B$2:$AH$2694,23,0)&gt;=8,4,IF(VLOOKUP($C40,工时汇总!$B$2:$AH$2694,23,0)&lt;8,0))))</f>
        <v>4</v>
      </c>
      <c r="Z40" s="12">
        <f ca="1">IF(VLOOKUP($C40,工时汇总!$B$2:$AH$2694,24,0)&gt;15,12,IF(VLOOKUP($C40,工时汇总!$B$2:$AH$2694,24,0)&gt;10,8,IF(VLOOKUP($C40,工时汇总!$B$2:$AH$2694,24,0)&gt;=8,4,IF(VLOOKUP($C40,工时汇总!$B$2:$AH$2694,24,0)&lt;8,0))))</f>
        <v>8</v>
      </c>
      <c r="AA40" s="12">
        <f ca="1">IF(VLOOKUP($C40,工时汇总!$B$2:$AH$2694,25,0)&gt;15,12,IF(VLOOKUP($C40,工时汇总!$B$2:$AH$2694,25,0)&gt;10,8,IF(VLOOKUP($C40,工时汇总!$B$2:$AH$2694,25,0)&gt;=8,4,IF(VLOOKUP($C40,工时汇总!$B$2:$AH$2694,25,0)&lt;8,0))))</f>
        <v>8</v>
      </c>
      <c r="AB40" s="12">
        <f ca="1">IF(VLOOKUP($C40,工时汇总!$B$2:$AH$2694,26,0)&gt;15,12,IF(VLOOKUP($C40,工时汇总!$B$2:$AH$2694,26,0)&gt;10,8,IF(VLOOKUP($C40,工时汇总!$B$2:$AH$2694,26,0)&gt;=8,4,IF(VLOOKUP($C40,工时汇总!$B$2:$AH$2694,26,0)&lt;8,0))))</f>
        <v>8</v>
      </c>
      <c r="AC40" s="12">
        <f ca="1">IF(VLOOKUP($C40,工时汇总!$B$2:$AH$2694,27,0)&gt;15,12,IF(VLOOKUP($C40,工时汇总!$B$2:$AH$2694,27,0)&gt;10,8,IF(VLOOKUP($C40,工时汇总!$B$2:$AH$2694,27,0)&gt;=8,4,IF(VLOOKUP($C40,工时汇总!$B$2:$AH$2694,27,0)&lt;8,0))))</f>
        <v>4</v>
      </c>
      <c r="AD40" s="12">
        <f ca="1">IF(VLOOKUP($C40,工时汇总!$B$2:$AH$2694,28,0)&gt;15,12,IF(VLOOKUP($C40,工时汇总!$B$2:$AH$2694,28,0)&gt;10,8,IF(VLOOKUP($C40,工时汇总!$B$2:$AH$2694,28,0)&gt;=8,4,IF(VLOOKUP($C40,工时汇总!$B$2:$AH$2694,28,0)&lt;8,0))))</f>
        <v>8</v>
      </c>
      <c r="AE40" s="12">
        <f ca="1">IF(VLOOKUP($C40,工时汇总!$B$2:$AH$2694,29,0)&gt;15,12,IF(VLOOKUP($C40,工时汇总!$B$2:$AH$2694,29,0)&gt;10,8,IF(VLOOKUP($C40,工时汇总!$B$2:$AH$2694,29,0)&gt;=8,4,IF(VLOOKUP($C40,工时汇总!$B$2:$AH$2694,29,0)&lt;8,0))))</f>
        <v>8</v>
      </c>
      <c r="AF40" s="12">
        <f ca="1">IF(VLOOKUP($C40,工时汇总!$B$2:$AH$2694,30,0)&gt;15,12,IF(VLOOKUP($C40,工时汇总!$B$2:$AH$2694,30,0)&gt;10,8,IF(VLOOKUP($C40,工时汇总!$B$2:$AH$2694,30,0)&gt;=8,4,IF(VLOOKUP($C40,工时汇总!$B$2:$AH$2694,30,0)&lt;8,0))))</f>
        <v>8</v>
      </c>
      <c r="AG40" s="12">
        <f ca="1">IF(VLOOKUP($C40,工时汇总!$B$2:$AH$2694,31,0)&gt;15,12,IF(VLOOKUP($C40,工时汇总!$B$2:$AH$2694,31,0)&gt;10,8,IF(VLOOKUP($C40,工时汇总!$B$2:$AH$2694,31,0)&gt;=8,4,IF(VLOOKUP($C40,工时汇总!$B$2:$AH$2694,31,0)&lt;8,0))))</f>
        <v>8</v>
      </c>
      <c r="AH40" s="12">
        <f ca="1">IF(VLOOKUP($C40,工时汇总!$B$2:$AH$2694,32,0)&gt;15,12,IF(VLOOKUP($C40,工时汇总!$B$2:$AH$2694,32,0)&gt;10,8,IF(VLOOKUP($C40,工时汇总!$B$2:$AH$2694,32,0)&gt;=8,4,IF(VLOOKUP($C40,工时汇总!$B$2:$AH$2694,32,0)&lt;8,0))))</f>
        <v>8</v>
      </c>
      <c r="AI40" s="12">
        <f ca="1">IF(VLOOKUP($C40,工时汇总!$B$2:$AH$2694,33,0)&gt;15,12,IF(VLOOKUP($C40,工时汇总!$B$2:$AH$2694,33,0)&gt;10,8,IF(VLOOKUP($C40,工时汇总!$B$2:$AH$2694,33,0)&gt;=8,4,IF(VLOOKUP($C40,工时汇总!$B$2:$AH$2694,33,0)&lt;8,0))))</f>
        <v>0</v>
      </c>
    </row>
    <row r="41" customHeight="1" spans="1:35">
      <c r="A41" s="10" t="s">
        <v>597</v>
      </c>
      <c r="B41" s="18" t="s">
        <v>692</v>
      </c>
      <c r="C41" s="17" t="s">
        <v>326</v>
      </c>
      <c r="D41" s="43">
        <f ca="1" t="shared" si="13"/>
        <v>44</v>
      </c>
      <c r="E41" s="12">
        <f ca="1">IF(VLOOKUP($C41,工时汇总!$B$2:$AH$2694,3,0)&gt;15,12,IF(VLOOKUP($C41,工时汇总!$B$2:$AH$2694,3,0)&gt;10,8,IF(VLOOKUP($C41,工时汇总!$B$2:$AH$2694,3,0)&gt;=8,4,IF(VLOOKUP($C41,工时汇总!$B$2:$AH$2694,3,0)&lt;8,0))))</f>
        <v>8</v>
      </c>
      <c r="F41" s="12">
        <f ca="1">IF(VLOOKUP($C41,工时汇总!$B$2:$AH$2694,4,0)&gt;15,12,IF(VLOOKUP($C41,工时汇总!$B$2:$AH$2694,4,0)&gt;10,8,IF(VLOOKUP($C41,工时汇总!$B$2:$AH$2694,4,0)&gt;=8,4,IF(VLOOKUP($C41,工时汇总!$B$2:$AH$2694,4,0)&lt;8,0))))</f>
        <v>8</v>
      </c>
      <c r="G41" s="12">
        <f ca="1">IF(VLOOKUP($C41,工时汇总!$B$2:$AH$2694,5,0)&gt;15,12,IF(VLOOKUP($C41,工时汇总!$B$2:$AH$2694,5,0)&gt;10,8,IF(VLOOKUP($C41,工时汇总!$B$2:$AH$2694,5,0)&gt;=8,4,IF(VLOOKUP($C41,工时汇总!$B$2:$AH$2694,5,0)&lt;8,0))))</f>
        <v>8</v>
      </c>
      <c r="H41" s="12">
        <f ca="1">IF(VLOOKUP($C41,工时汇总!$B$2:$AH$2694,6,0)&gt;15,12,IF(VLOOKUP($C41,工时汇总!$B$2:$AH$2694,6,0)&gt;10,8,IF(VLOOKUP($C41,工时汇总!$B$2:$AH$2694,6,0)&gt;=8,4,IF(VLOOKUP($C41,工时汇总!$B$2:$AH$2694,6,0)&lt;8,0))))</f>
        <v>8</v>
      </c>
      <c r="I41" s="12">
        <f ca="1">IF(VLOOKUP($C41,工时汇总!$B$2:$AH$2694,7,0)&gt;15,12,IF(VLOOKUP($C41,工时汇总!$B$2:$AH$2694,7,0)&gt;10,8,IF(VLOOKUP($C41,工时汇总!$B$2:$AH$2694,7,0)&gt;=8,4,IF(VLOOKUP($C41,工时汇总!$B$2:$AH$2694,7,0)&lt;8,0))))</f>
        <v>4</v>
      </c>
      <c r="J41" s="12">
        <f ca="1">IF(VLOOKUP($C41,工时汇总!$B$2:$AH$2694,8,0)&gt;15,12,IF(VLOOKUP($C41,工时汇总!$B$2:$AH$2694,8,0)&gt;10,8,IF(VLOOKUP($C41,工时汇总!$B$2:$AH$2694,8,0)&gt;=8,4,IF(VLOOKUP($C41,工时汇总!$B$2:$AH$2694,8,0)&lt;8,0))))</f>
        <v>8</v>
      </c>
      <c r="K41" s="12">
        <f ca="1">IF(VLOOKUP($C41,工时汇总!$B$2:$AH$2694,9,0)&gt;15,12,IF(VLOOKUP($C41,工时汇总!$B$2:$AH$2694,9,0)&gt;10,8,IF(VLOOKUP($C41,工时汇总!$B$2:$AH$2694,9,0)&gt;=8,4,IF(VLOOKUP($C41,工时汇总!$B$2:$AH$2694,9,0)&lt;8,0))))</f>
        <v>0</v>
      </c>
      <c r="L41" s="12">
        <f ca="1">IF(VLOOKUP($C41,工时汇总!$B$2:$AH$2694,10,0)&gt;15,12,IF(VLOOKUP($C41,工时汇总!$B$2:$AH$2694,10,0)&gt;10,8,IF(VLOOKUP($C41,工时汇总!$B$2:$AH$2694,10,0)&gt;=8,4,IF(VLOOKUP($C41,工时汇总!$B$2:$AH$2694,10,0)&lt;8,0))))</f>
        <v>0</v>
      </c>
      <c r="M41" s="12">
        <f ca="1">IF(VLOOKUP($C41,工时汇总!$B$2:$AH$2694,11,0)&gt;15,12,IF(VLOOKUP($C41,工时汇总!$B$2:$AH$2694,11,0)&gt;10,8,IF(VLOOKUP($C41,工时汇总!$B$2:$AH$2694,11,0)&gt;=8,4,IF(VLOOKUP($C41,工时汇总!$B$2:$AH$2694,11,0)&lt;8,0))))</f>
        <v>0</v>
      </c>
      <c r="N41" s="12">
        <f ca="1">IF(VLOOKUP($C41,工时汇总!$B$2:$AH$2694,12,0)&gt;15,12,IF(VLOOKUP($C41,工时汇总!$B$2:$AH$2694,12,0)&gt;10,8,IF(VLOOKUP($C41,工时汇总!$B$2:$AH$2694,12,0)&gt;=8,4,IF(VLOOKUP($C41,工时汇总!$B$2:$AH$2694,12,0)&lt;8,0))))</f>
        <v>0</v>
      </c>
      <c r="O41" s="12">
        <f ca="1">IF(VLOOKUP($C41,工时汇总!$B$2:$AH$2694,13,0)&gt;15,12,IF(VLOOKUP($C41,工时汇总!$B$2:$AH$2694,13,0)&gt;10,8,IF(VLOOKUP($C41,工时汇总!$B$2:$AH$2694,13,0)&gt;=8,4,IF(VLOOKUP($C41,工时汇总!$B$2:$AH$2694,13,0)&lt;8,0))))</f>
        <v>0</v>
      </c>
      <c r="P41" s="12">
        <f ca="1">IF(VLOOKUP($C41,工时汇总!$B$2:$AH$2694,14,0)&gt;15,12,IF(VLOOKUP($C41,工时汇总!$B$2:$AH$2694,14,0)&gt;10,8,IF(VLOOKUP($C41,工时汇总!$B$2:$AH$2694,14,0)&gt;=8,4,IF(VLOOKUP($C41,工时汇总!$B$2:$AH$2694,14,0)&lt;8,0))))</f>
        <v>0</v>
      </c>
      <c r="Q41" s="12">
        <f ca="1">IF(VLOOKUP($C41,工时汇总!$B$2:$AH$2694,15,0)&gt;15,12,IF(VLOOKUP($C41,工时汇总!$B$2:$AH$2694,15,0)&gt;10,8,IF(VLOOKUP($C41,工时汇总!$B$2:$AH$2694,15,0)&gt;=8,4,IF(VLOOKUP($C41,工时汇总!$B$2:$AH$2694,15,0)&lt;8,0))))</f>
        <v>0</v>
      </c>
      <c r="R41" s="12">
        <f ca="1">IF(VLOOKUP($C41,工时汇总!$B$2:$AH$2694,16,0)&gt;15,12,IF(VLOOKUP($C41,工时汇总!$B$2:$AH$2694,16,0)&gt;10,8,IF(VLOOKUP($C41,工时汇总!$B$2:$AH$2694,16,0)&gt;=8,4,IF(VLOOKUP($C41,工时汇总!$B$2:$AH$2694,16,0)&lt;8,0))))</f>
        <v>0</v>
      </c>
      <c r="S41" s="12">
        <f ca="1">IF(VLOOKUP($C41,工时汇总!$B$2:$AH$2694,17,0)&gt;15,12,IF(VLOOKUP($C41,工时汇总!$B$2:$AH$2694,17,0)&gt;10,8,IF(VLOOKUP($C41,工时汇总!$B$2:$AH$2694,17,0)&gt;=8,4,IF(VLOOKUP($C41,工时汇总!$B$2:$AH$2694,17,0)&lt;8,0))))</f>
        <v>0</v>
      </c>
      <c r="T41" s="12">
        <f ca="1">IF(VLOOKUP($C41,工时汇总!$B$2:$AH$2694,18,0)&gt;15,12,IF(VLOOKUP($C41,工时汇总!$B$2:$AH$2694,18,0)&gt;10,8,IF(VLOOKUP($C41,工时汇总!$B$2:$AH$2694,18,0)&gt;=8,4,IF(VLOOKUP($C41,工时汇总!$B$2:$AH$2694,18,0)&lt;8,0))))</f>
        <v>0</v>
      </c>
      <c r="U41" s="12">
        <f ca="1">IF(VLOOKUP($C41,工时汇总!$B$2:$AH$2694,19,0)&gt;15,12,IF(VLOOKUP($C41,工时汇总!$B$2:$AH$2694,19,0)&gt;10,8,IF(VLOOKUP($C41,工时汇总!$B$2:$AH$2694,19,0)&gt;=8,4,IF(VLOOKUP($C41,工时汇总!$B$2:$AH$2694,19,0)&lt;8,0))))</f>
        <v>0</v>
      </c>
      <c r="V41" s="12">
        <f ca="1">IF(VLOOKUP($C41,工时汇总!$B$2:$AH$2694,20,0)&gt;15,12,IF(VLOOKUP($C41,工时汇总!$B$2:$AH$2694,20,0)&gt;10,8,IF(VLOOKUP($C41,工时汇总!$B$2:$AH$2694,20,0)&gt;=8,4,IF(VLOOKUP($C41,工时汇总!$B$2:$AH$2694,20,0)&lt;8,0))))</f>
        <v>0</v>
      </c>
      <c r="W41" s="12">
        <f ca="1">IF(VLOOKUP($C41,工时汇总!$B$2:$AH$2694,21,0)&gt;15,12,IF(VLOOKUP($C41,工时汇总!$B$2:$AH$2694,21,0)&gt;10,8,IF(VLOOKUP($C41,工时汇总!$B$2:$AH$2694,21,0)&gt;=8,4,IF(VLOOKUP($C41,工时汇总!$B$2:$AH$2694,21,0)&lt;8,0))))</f>
        <v>0</v>
      </c>
      <c r="X41" s="12">
        <f ca="1">IF(VLOOKUP($C41,工时汇总!$B$2:$AH$2694,22,0)&gt;15,12,IF(VLOOKUP($C41,工时汇总!$B$2:$AH$2694,22,0)&gt;10,8,IF(VLOOKUP($C41,工时汇总!$B$2:$AH$2694,22,0)&gt;=8,4,IF(VLOOKUP($C41,工时汇总!$B$2:$AH$2694,22,0)&lt;8,0))))</f>
        <v>0</v>
      </c>
      <c r="Y41" s="12">
        <f ca="1">IF(VLOOKUP($C41,工时汇总!$B$2:$AH$2694,23,0)&gt;15,12,IF(VLOOKUP($C41,工时汇总!$B$2:$AH$2694,23,0)&gt;10,8,IF(VLOOKUP($C41,工时汇总!$B$2:$AH$2694,23,0)&gt;=8,4,IF(VLOOKUP($C41,工时汇总!$B$2:$AH$2694,23,0)&lt;8,0))))</f>
        <v>0</v>
      </c>
      <c r="Z41" s="12">
        <f ca="1">IF(VLOOKUP($C41,工时汇总!$B$2:$AH$2694,24,0)&gt;15,12,IF(VLOOKUP($C41,工时汇总!$B$2:$AH$2694,24,0)&gt;10,8,IF(VLOOKUP($C41,工时汇总!$B$2:$AH$2694,24,0)&gt;=8,4,IF(VLOOKUP($C41,工时汇总!$B$2:$AH$2694,24,0)&lt;8,0))))</f>
        <v>0</v>
      </c>
      <c r="AA41" s="12">
        <f ca="1">IF(VLOOKUP($C41,工时汇总!$B$2:$AH$2694,25,0)&gt;15,12,IF(VLOOKUP($C41,工时汇总!$B$2:$AH$2694,25,0)&gt;10,8,IF(VLOOKUP($C41,工时汇总!$B$2:$AH$2694,25,0)&gt;=8,4,IF(VLOOKUP($C41,工时汇总!$B$2:$AH$2694,25,0)&lt;8,0))))</f>
        <v>0</v>
      </c>
      <c r="AB41" s="12">
        <f ca="1">IF(VLOOKUP($C41,工时汇总!$B$2:$AH$2694,26,0)&gt;15,12,IF(VLOOKUP($C41,工时汇总!$B$2:$AH$2694,26,0)&gt;10,8,IF(VLOOKUP($C41,工时汇总!$B$2:$AH$2694,26,0)&gt;=8,4,IF(VLOOKUP($C41,工时汇总!$B$2:$AH$2694,26,0)&lt;8,0))))</f>
        <v>0</v>
      </c>
      <c r="AC41" s="12">
        <f ca="1">IF(VLOOKUP($C41,工时汇总!$B$2:$AH$2694,27,0)&gt;15,12,IF(VLOOKUP($C41,工时汇总!$B$2:$AH$2694,27,0)&gt;10,8,IF(VLOOKUP($C41,工时汇总!$B$2:$AH$2694,27,0)&gt;=8,4,IF(VLOOKUP($C41,工时汇总!$B$2:$AH$2694,27,0)&lt;8,0))))</f>
        <v>0</v>
      </c>
      <c r="AD41" s="12">
        <f ca="1">IF(VLOOKUP($C41,工时汇总!$B$2:$AH$2694,28,0)&gt;15,12,IF(VLOOKUP($C41,工时汇总!$B$2:$AH$2694,28,0)&gt;10,8,IF(VLOOKUP($C41,工时汇总!$B$2:$AH$2694,28,0)&gt;=8,4,IF(VLOOKUP($C41,工时汇总!$B$2:$AH$2694,28,0)&lt;8,0))))</f>
        <v>0</v>
      </c>
      <c r="AE41" s="12">
        <f ca="1">IF(VLOOKUP($C41,工时汇总!$B$2:$AH$2694,29,0)&gt;15,12,IF(VLOOKUP($C41,工时汇总!$B$2:$AH$2694,29,0)&gt;10,8,IF(VLOOKUP($C41,工时汇总!$B$2:$AH$2694,29,0)&gt;=8,4,IF(VLOOKUP($C41,工时汇总!$B$2:$AH$2694,29,0)&lt;8,0))))</f>
        <v>0</v>
      </c>
      <c r="AF41" s="12">
        <f ca="1">IF(VLOOKUP($C41,工时汇总!$B$2:$AH$2694,30,0)&gt;15,12,IF(VLOOKUP($C41,工时汇总!$B$2:$AH$2694,30,0)&gt;10,8,IF(VLOOKUP($C41,工时汇总!$B$2:$AH$2694,30,0)&gt;=8,4,IF(VLOOKUP($C41,工时汇总!$B$2:$AH$2694,30,0)&lt;8,0))))</f>
        <v>0</v>
      </c>
      <c r="AG41" s="12">
        <f ca="1">IF(VLOOKUP($C41,工时汇总!$B$2:$AH$2694,31,0)&gt;15,12,IF(VLOOKUP($C41,工时汇总!$B$2:$AH$2694,31,0)&gt;10,8,IF(VLOOKUP($C41,工时汇总!$B$2:$AH$2694,31,0)&gt;=8,4,IF(VLOOKUP($C41,工时汇总!$B$2:$AH$2694,31,0)&lt;8,0))))</f>
        <v>0</v>
      </c>
      <c r="AH41" s="12">
        <f ca="1">IF(VLOOKUP($C41,工时汇总!$B$2:$AH$2694,32,0)&gt;15,12,IF(VLOOKUP($C41,工时汇总!$B$2:$AH$2694,32,0)&gt;10,8,IF(VLOOKUP($C41,工时汇总!$B$2:$AH$2694,32,0)&gt;=8,4,IF(VLOOKUP($C41,工时汇总!$B$2:$AH$2694,32,0)&lt;8,0))))</f>
        <v>0</v>
      </c>
      <c r="AI41" s="12">
        <f ca="1">IF(VLOOKUP($C41,工时汇总!$B$2:$AH$2694,33,0)&gt;15,12,IF(VLOOKUP($C41,工时汇总!$B$2:$AH$2694,33,0)&gt;10,8,IF(VLOOKUP($C41,工时汇总!$B$2:$AH$2694,33,0)&gt;=8,4,IF(VLOOKUP($C41,工时汇总!$B$2:$AH$2694,33,0)&lt;8,0))))</f>
        <v>0</v>
      </c>
    </row>
    <row r="42" customHeight="1" spans="1:35">
      <c r="A42" s="10" t="s">
        <v>595</v>
      </c>
      <c r="B42" s="31" t="s">
        <v>693</v>
      </c>
      <c r="C42" s="30" t="s">
        <v>330</v>
      </c>
      <c r="D42" s="43">
        <f ca="1" t="shared" ref="D42" si="14">SUM(E42:AI42)</f>
        <v>240</v>
      </c>
      <c r="E42" s="12">
        <f ca="1">IF(VLOOKUP($C42,工时汇总!$B$2:$AH$2694,3,0)&gt;15,12,IF(VLOOKUP($C42,工时汇总!$B$2:$AH$2694,3,0)&gt;10,8,IF(VLOOKUP($C42,工时汇总!$B$2:$AH$2694,3,0)&gt;=8,4,IF(VLOOKUP($C42,工时汇总!$B$2:$AH$2694,3,0)&lt;8,0))))</f>
        <v>8</v>
      </c>
      <c r="F42" s="12">
        <f ca="1">IF(VLOOKUP($C42,工时汇总!$B$2:$AH$2694,4,0)&gt;15,12,IF(VLOOKUP($C42,工时汇总!$B$2:$AH$2694,4,0)&gt;10,8,IF(VLOOKUP($C42,工时汇总!$B$2:$AH$2694,4,0)&gt;=8,4,IF(VLOOKUP($C42,工时汇总!$B$2:$AH$2694,4,0)&lt;8,0))))</f>
        <v>8</v>
      </c>
      <c r="G42" s="12">
        <f ca="1">IF(VLOOKUP($C42,工时汇总!$B$2:$AH$2694,5,0)&gt;15,12,IF(VLOOKUP($C42,工时汇总!$B$2:$AH$2694,5,0)&gt;10,8,IF(VLOOKUP($C42,工时汇总!$B$2:$AH$2694,5,0)&gt;=8,4,IF(VLOOKUP($C42,工时汇总!$B$2:$AH$2694,5,0)&lt;8,0))))</f>
        <v>8</v>
      </c>
      <c r="H42" s="12">
        <f ca="1">IF(VLOOKUP($C42,工时汇总!$B$2:$AH$2694,6,0)&gt;15,12,IF(VLOOKUP($C42,工时汇总!$B$2:$AH$2694,6,0)&gt;10,8,IF(VLOOKUP($C42,工时汇总!$B$2:$AH$2694,6,0)&gt;=8,4,IF(VLOOKUP($C42,工时汇总!$B$2:$AH$2694,6,0)&lt;8,0))))</f>
        <v>8</v>
      </c>
      <c r="I42" s="12">
        <f ca="1">IF(VLOOKUP($C42,工时汇总!$B$2:$AH$2694,7,0)&gt;15,12,IF(VLOOKUP($C42,工时汇总!$B$2:$AH$2694,7,0)&gt;10,8,IF(VLOOKUP($C42,工时汇总!$B$2:$AH$2694,7,0)&gt;=8,4,IF(VLOOKUP($C42,工时汇总!$B$2:$AH$2694,7,0)&lt;8,0))))</f>
        <v>8</v>
      </c>
      <c r="J42" s="12">
        <f ca="1">IF(VLOOKUP($C42,工时汇总!$B$2:$AH$2694,8,0)&gt;15,12,IF(VLOOKUP($C42,工时汇总!$B$2:$AH$2694,8,0)&gt;10,8,IF(VLOOKUP($C42,工时汇总!$B$2:$AH$2694,8,0)&gt;=8,4,IF(VLOOKUP($C42,工时汇总!$B$2:$AH$2694,8,0)&lt;8,0))))</f>
        <v>8</v>
      </c>
      <c r="K42" s="12">
        <f ca="1">IF(VLOOKUP($C42,工时汇总!$B$2:$AH$2694,9,0)&gt;15,12,IF(VLOOKUP($C42,工时汇总!$B$2:$AH$2694,9,0)&gt;10,8,IF(VLOOKUP($C42,工时汇总!$B$2:$AH$2694,9,0)&gt;=8,4,IF(VLOOKUP($C42,工时汇总!$B$2:$AH$2694,9,0)&lt;8,0))))</f>
        <v>8</v>
      </c>
      <c r="L42" s="12">
        <f ca="1">IF(VLOOKUP($C42,工时汇总!$B$2:$AH$2694,10,0)&gt;15,12,IF(VLOOKUP($C42,工时汇总!$B$2:$AH$2694,10,0)&gt;10,8,IF(VLOOKUP($C42,工时汇总!$B$2:$AH$2694,10,0)&gt;=8,4,IF(VLOOKUP($C42,工时汇总!$B$2:$AH$2694,10,0)&lt;8,0))))</f>
        <v>8</v>
      </c>
      <c r="M42" s="12">
        <f ca="1">IF(VLOOKUP($C42,工时汇总!$B$2:$AH$2694,11,0)&gt;15,12,IF(VLOOKUP($C42,工时汇总!$B$2:$AH$2694,11,0)&gt;10,8,IF(VLOOKUP($C42,工时汇总!$B$2:$AH$2694,11,0)&gt;=8,4,IF(VLOOKUP($C42,工时汇总!$B$2:$AH$2694,11,0)&lt;8,0))))</f>
        <v>8</v>
      </c>
      <c r="N42" s="12">
        <f ca="1">IF(VLOOKUP($C42,工时汇总!$B$2:$AH$2694,12,0)&gt;15,12,IF(VLOOKUP($C42,工时汇总!$B$2:$AH$2694,12,0)&gt;10,8,IF(VLOOKUP($C42,工时汇总!$B$2:$AH$2694,12,0)&gt;=8,4,IF(VLOOKUP($C42,工时汇总!$B$2:$AH$2694,12,0)&lt;8,0))))</f>
        <v>8</v>
      </c>
      <c r="O42" s="12">
        <f ca="1">IF(VLOOKUP($C42,工时汇总!$B$2:$AH$2694,13,0)&gt;15,12,IF(VLOOKUP($C42,工时汇总!$B$2:$AH$2694,13,0)&gt;10,8,IF(VLOOKUP($C42,工时汇总!$B$2:$AH$2694,13,0)&gt;=8,4,IF(VLOOKUP($C42,工时汇总!$B$2:$AH$2694,13,0)&lt;8,0))))</f>
        <v>8</v>
      </c>
      <c r="P42" s="12">
        <f ca="1">IF(VLOOKUP($C42,工时汇总!$B$2:$AH$2694,14,0)&gt;15,12,IF(VLOOKUP($C42,工时汇总!$B$2:$AH$2694,14,0)&gt;10,8,IF(VLOOKUP($C42,工时汇总!$B$2:$AH$2694,14,0)&gt;=8,4,IF(VLOOKUP($C42,工时汇总!$B$2:$AH$2694,14,0)&lt;8,0))))</f>
        <v>8</v>
      </c>
      <c r="Q42" s="12">
        <f ca="1">IF(VLOOKUP($C42,工时汇总!$B$2:$AH$2694,15,0)&gt;15,12,IF(VLOOKUP($C42,工时汇总!$B$2:$AH$2694,15,0)&gt;10,8,IF(VLOOKUP($C42,工时汇总!$B$2:$AH$2694,15,0)&gt;=8,4,IF(VLOOKUP($C42,工时汇总!$B$2:$AH$2694,15,0)&lt;8,0))))</f>
        <v>8</v>
      </c>
      <c r="R42" s="12">
        <f ca="1">IF(VLOOKUP($C42,工时汇总!$B$2:$AH$2694,16,0)&gt;15,12,IF(VLOOKUP($C42,工时汇总!$B$2:$AH$2694,16,0)&gt;10,8,IF(VLOOKUP($C42,工时汇总!$B$2:$AH$2694,16,0)&gt;=8,4,IF(VLOOKUP($C42,工时汇总!$B$2:$AH$2694,16,0)&lt;8,0))))</f>
        <v>8</v>
      </c>
      <c r="S42" s="12">
        <f ca="1">IF(VLOOKUP($C42,工时汇总!$B$2:$AH$2694,17,0)&gt;15,12,IF(VLOOKUP($C42,工时汇总!$B$2:$AH$2694,17,0)&gt;10,8,IF(VLOOKUP($C42,工时汇总!$B$2:$AH$2694,17,0)&gt;=8,4,IF(VLOOKUP($C42,工时汇总!$B$2:$AH$2694,17,0)&lt;8,0))))</f>
        <v>8</v>
      </c>
      <c r="T42" s="12">
        <f ca="1">IF(VLOOKUP($C42,工时汇总!$B$2:$AH$2694,18,0)&gt;15,12,IF(VLOOKUP($C42,工时汇总!$B$2:$AH$2694,18,0)&gt;10,8,IF(VLOOKUP($C42,工时汇总!$B$2:$AH$2694,18,0)&gt;=8,4,IF(VLOOKUP($C42,工时汇总!$B$2:$AH$2694,18,0)&lt;8,0))))</f>
        <v>8</v>
      </c>
      <c r="U42" s="12">
        <f ca="1">IF(VLOOKUP($C42,工时汇总!$B$2:$AH$2694,19,0)&gt;15,12,IF(VLOOKUP($C42,工时汇总!$B$2:$AH$2694,19,0)&gt;10,8,IF(VLOOKUP($C42,工时汇总!$B$2:$AH$2694,19,0)&gt;=8,4,IF(VLOOKUP($C42,工时汇总!$B$2:$AH$2694,19,0)&lt;8,0))))</f>
        <v>8</v>
      </c>
      <c r="V42" s="12">
        <f ca="1">IF(VLOOKUP($C42,工时汇总!$B$2:$AH$2694,20,0)&gt;15,12,IF(VLOOKUP($C42,工时汇总!$B$2:$AH$2694,20,0)&gt;10,8,IF(VLOOKUP($C42,工时汇总!$B$2:$AH$2694,20,0)&gt;=8,4,IF(VLOOKUP($C42,工时汇总!$B$2:$AH$2694,20,0)&lt;8,0))))</f>
        <v>8</v>
      </c>
      <c r="W42" s="12">
        <f ca="1">IF(VLOOKUP($C42,工时汇总!$B$2:$AH$2694,21,0)&gt;15,12,IF(VLOOKUP($C42,工时汇总!$B$2:$AH$2694,21,0)&gt;10,8,IF(VLOOKUP($C42,工时汇总!$B$2:$AH$2694,21,0)&gt;=8,4,IF(VLOOKUP($C42,工时汇总!$B$2:$AH$2694,21,0)&lt;8,0))))</f>
        <v>8</v>
      </c>
      <c r="X42" s="12">
        <f ca="1">IF(VLOOKUP($C42,工时汇总!$B$2:$AH$2694,22,0)&gt;15,12,IF(VLOOKUP($C42,工时汇总!$B$2:$AH$2694,22,0)&gt;10,8,IF(VLOOKUP($C42,工时汇总!$B$2:$AH$2694,22,0)&gt;=8,4,IF(VLOOKUP($C42,工时汇总!$B$2:$AH$2694,22,0)&lt;8,0))))</f>
        <v>8</v>
      </c>
      <c r="Y42" s="12">
        <f ca="1">IF(VLOOKUP($C42,工时汇总!$B$2:$AH$2694,23,0)&gt;15,12,IF(VLOOKUP($C42,工时汇总!$B$2:$AH$2694,23,0)&gt;10,8,IF(VLOOKUP($C42,工时汇总!$B$2:$AH$2694,23,0)&gt;=8,4,IF(VLOOKUP($C42,工时汇总!$B$2:$AH$2694,23,0)&lt;8,0))))</f>
        <v>8</v>
      </c>
      <c r="Z42" s="12">
        <f ca="1">IF(VLOOKUP($C42,工时汇总!$B$2:$AH$2694,24,0)&gt;15,12,IF(VLOOKUP($C42,工时汇总!$B$2:$AH$2694,24,0)&gt;10,8,IF(VLOOKUP($C42,工时汇总!$B$2:$AH$2694,24,0)&gt;=8,4,IF(VLOOKUP($C42,工时汇总!$B$2:$AH$2694,24,0)&lt;8,0))))</f>
        <v>8</v>
      </c>
      <c r="AA42" s="12">
        <f ca="1">IF(VLOOKUP($C42,工时汇总!$B$2:$AH$2694,25,0)&gt;15,12,IF(VLOOKUP($C42,工时汇总!$B$2:$AH$2694,25,0)&gt;10,8,IF(VLOOKUP($C42,工时汇总!$B$2:$AH$2694,25,0)&gt;=8,4,IF(VLOOKUP($C42,工时汇总!$B$2:$AH$2694,25,0)&lt;8,0))))</f>
        <v>8</v>
      </c>
      <c r="AB42" s="12">
        <f ca="1">IF(VLOOKUP($C42,工时汇总!$B$2:$AH$2694,26,0)&gt;15,12,IF(VLOOKUP($C42,工时汇总!$B$2:$AH$2694,26,0)&gt;10,8,IF(VLOOKUP($C42,工时汇总!$B$2:$AH$2694,26,0)&gt;=8,4,IF(VLOOKUP($C42,工时汇总!$B$2:$AH$2694,26,0)&lt;8,0))))</f>
        <v>8</v>
      </c>
      <c r="AC42" s="12">
        <f ca="1">IF(VLOOKUP($C42,工时汇总!$B$2:$AH$2694,27,0)&gt;15,12,IF(VLOOKUP($C42,工时汇总!$B$2:$AH$2694,27,0)&gt;10,8,IF(VLOOKUP($C42,工时汇总!$B$2:$AH$2694,27,0)&gt;=8,4,IF(VLOOKUP($C42,工时汇总!$B$2:$AH$2694,27,0)&lt;8,0))))</f>
        <v>8</v>
      </c>
      <c r="AD42" s="12">
        <f ca="1">IF(VLOOKUP($C42,工时汇总!$B$2:$AH$2694,28,0)&gt;15,12,IF(VLOOKUP($C42,工时汇总!$B$2:$AH$2694,28,0)&gt;10,8,IF(VLOOKUP($C42,工时汇总!$B$2:$AH$2694,28,0)&gt;=8,4,IF(VLOOKUP($C42,工时汇总!$B$2:$AH$2694,28,0)&lt;8,0))))</f>
        <v>8</v>
      </c>
      <c r="AE42" s="12">
        <f ca="1">IF(VLOOKUP($C42,工时汇总!$B$2:$AH$2694,29,0)&gt;15,12,IF(VLOOKUP($C42,工时汇总!$B$2:$AH$2694,29,0)&gt;10,8,IF(VLOOKUP($C42,工时汇总!$B$2:$AH$2694,29,0)&gt;=8,4,IF(VLOOKUP($C42,工时汇总!$B$2:$AH$2694,29,0)&lt;8,0))))</f>
        <v>8</v>
      </c>
      <c r="AF42" s="12">
        <f ca="1">IF(VLOOKUP($C42,工时汇总!$B$2:$AH$2694,30,0)&gt;15,12,IF(VLOOKUP($C42,工时汇总!$B$2:$AH$2694,30,0)&gt;10,8,IF(VLOOKUP($C42,工时汇总!$B$2:$AH$2694,30,0)&gt;=8,4,IF(VLOOKUP($C42,工时汇总!$B$2:$AH$2694,30,0)&lt;8,0))))</f>
        <v>8</v>
      </c>
      <c r="AG42" s="12">
        <f ca="1">IF(VLOOKUP($C42,工时汇总!$B$2:$AH$2694,31,0)&gt;15,12,IF(VLOOKUP($C42,工时汇总!$B$2:$AH$2694,31,0)&gt;10,8,IF(VLOOKUP($C42,工时汇总!$B$2:$AH$2694,31,0)&gt;=8,4,IF(VLOOKUP($C42,工时汇总!$B$2:$AH$2694,31,0)&lt;8,0))))</f>
        <v>8</v>
      </c>
      <c r="AH42" s="12">
        <f ca="1">IF(VLOOKUP($C42,工时汇总!$B$2:$AH$2694,32,0)&gt;15,12,IF(VLOOKUP($C42,工时汇总!$B$2:$AH$2694,32,0)&gt;10,8,IF(VLOOKUP($C42,工时汇总!$B$2:$AH$2694,32,0)&gt;=8,4,IF(VLOOKUP($C42,工时汇总!$B$2:$AH$2694,32,0)&lt;8,0))))</f>
        <v>8</v>
      </c>
      <c r="AI42" s="12">
        <f ca="1">IF(VLOOKUP($C42,工时汇总!$B$2:$AH$2694,33,0)&gt;15,12,IF(VLOOKUP($C42,工时汇总!$B$2:$AH$2694,33,0)&gt;10,8,IF(VLOOKUP($C42,工时汇总!$B$2:$AH$2694,33,0)&gt;=8,4,IF(VLOOKUP($C42,工时汇总!$B$2:$AH$2694,33,0)&lt;8,0))))</f>
        <v>0</v>
      </c>
    </row>
    <row r="43" customHeight="1" spans="1:35">
      <c r="A43" s="10" t="s">
        <v>176</v>
      </c>
      <c r="B43" s="18" t="s">
        <v>694</v>
      </c>
      <c r="C43" s="17" t="s">
        <v>193</v>
      </c>
      <c r="D43" s="43">
        <f ca="1" t="shared" ref="D43" si="15">SUM(E43:AI43)</f>
        <v>72</v>
      </c>
      <c r="E43" s="12">
        <f ca="1">IF(VLOOKUP($C43,工时汇总!$B$2:$AH$2694,3,0)&gt;15,12,IF(VLOOKUP($C43,工时汇总!$B$2:$AH$2694,3,0)&gt;10,8,IF(VLOOKUP($C43,工时汇总!$B$2:$AH$2694,3,0)&gt;=8,4,IF(VLOOKUP($C43,工时汇总!$B$2:$AH$2694,3,0)&lt;8,0))))</f>
        <v>8</v>
      </c>
      <c r="F43" s="12">
        <f ca="1">IF(VLOOKUP($C43,工时汇总!$B$2:$AH$2694,4,0)&gt;15,12,IF(VLOOKUP($C43,工时汇总!$B$2:$AH$2694,4,0)&gt;10,8,IF(VLOOKUP($C43,工时汇总!$B$2:$AH$2694,4,0)&gt;=8,4,IF(VLOOKUP($C43,工时汇总!$B$2:$AH$2694,4,0)&lt;8,0))))</f>
        <v>4</v>
      </c>
      <c r="G43" s="12">
        <f ca="1">IF(VLOOKUP($C43,工时汇总!$B$2:$AH$2694,5,0)&gt;15,12,IF(VLOOKUP($C43,工时汇总!$B$2:$AH$2694,5,0)&gt;10,8,IF(VLOOKUP($C43,工时汇总!$B$2:$AH$2694,5,0)&gt;=8,4,IF(VLOOKUP($C43,工时汇总!$B$2:$AH$2694,5,0)&lt;8,0))))</f>
        <v>8</v>
      </c>
      <c r="H43" s="12">
        <f ca="1">IF(VLOOKUP($C43,工时汇总!$B$2:$AH$2694,6,0)&gt;15,12,IF(VLOOKUP($C43,工时汇总!$B$2:$AH$2694,6,0)&gt;10,8,IF(VLOOKUP($C43,工时汇总!$B$2:$AH$2694,6,0)&gt;=8,4,IF(VLOOKUP($C43,工时汇总!$B$2:$AH$2694,6,0)&lt;8,0))))</f>
        <v>8</v>
      </c>
      <c r="I43" s="12">
        <f ca="1">IF(VLOOKUP($C43,工时汇总!$B$2:$AH$2694,7,0)&gt;15,12,IF(VLOOKUP($C43,工时汇总!$B$2:$AH$2694,7,0)&gt;10,8,IF(VLOOKUP($C43,工时汇总!$B$2:$AH$2694,7,0)&gt;=8,4,IF(VLOOKUP($C43,工时汇总!$B$2:$AH$2694,7,0)&lt;8,0))))</f>
        <v>8</v>
      </c>
      <c r="J43" s="12">
        <f ca="1">IF(VLOOKUP($C43,工时汇总!$B$2:$AH$2694,8,0)&gt;15,12,IF(VLOOKUP($C43,工时汇总!$B$2:$AH$2694,8,0)&gt;10,8,IF(VLOOKUP($C43,工时汇总!$B$2:$AH$2694,8,0)&gt;=8,4,IF(VLOOKUP($C43,工时汇总!$B$2:$AH$2694,8,0)&lt;8,0))))</f>
        <v>8</v>
      </c>
      <c r="K43" s="12">
        <f ca="1">IF(VLOOKUP($C43,工时汇总!$B$2:$AH$2694,9,0)&gt;15,12,IF(VLOOKUP($C43,工时汇总!$B$2:$AH$2694,9,0)&gt;10,8,IF(VLOOKUP($C43,工时汇总!$B$2:$AH$2694,9,0)&gt;=8,4,IF(VLOOKUP($C43,工时汇总!$B$2:$AH$2694,9,0)&lt;8,0))))</f>
        <v>0</v>
      </c>
      <c r="L43" s="12">
        <f ca="1">IF(VLOOKUP($C43,工时汇总!$B$2:$AH$2694,10,0)&gt;15,12,IF(VLOOKUP($C43,工时汇总!$B$2:$AH$2694,10,0)&gt;10,8,IF(VLOOKUP($C43,工时汇总!$B$2:$AH$2694,10,0)&gt;=8,4,IF(VLOOKUP($C43,工时汇总!$B$2:$AH$2694,10,0)&lt;8,0))))</f>
        <v>0</v>
      </c>
      <c r="M43" s="12">
        <f ca="1">IF(VLOOKUP($C43,工时汇总!$B$2:$AH$2694,11,0)&gt;15,12,IF(VLOOKUP($C43,工时汇总!$B$2:$AH$2694,11,0)&gt;10,8,IF(VLOOKUP($C43,工时汇总!$B$2:$AH$2694,11,0)&gt;=8,4,IF(VLOOKUP($C43,工时汇总!$B$2:$AH$2694,11,0)&lt;8,0))))</f>
        <v>0</v>
      </c>
      <c r="N43" s="12">
        <f ca="1">IF(VLOOKUP($C43,工时汇总!$B$2:$AH$2694,12,0)&gt;15,12,IF(VLOOKUP($C43,工时汇总!$B$2:$AH$2694,12,0)&gt;10,8,IF(VLOOKUP($C43,工时汇总!$B$2:$AH$2694,12,0)&gt;=8,4,IF(VLOOKUP($C43,工时汇总!$B$2:$AH$2694,12,0)&lt;8,0))))</f>
        <v>8</v>
      </c>
      <c r="O43" s="12">
        <f ca="1">IF(VLOOKUP($C43,工时汇总!$B$2:$AH$2694,13,0)&gt;15,12,IF(VLOOKUP($C43,工时汇总!$B$2:$AH$2694,13,0)&gt;10,8,IF(VLOOKUP($C43,工时汇总!$B$2:$AH$2694,13,0)&gt;=8,4,IF(VLOOKUP($C43,工时汇总!$B$2:$AH$2694,13,0)&lt;8,0))))</f>
        <v>8</v>
      </c>
      <c r="P43" s="12">
        <f ca="1">IF(VLOOKUP($C43,工时汇总!$B$2:$AH$2694,14,0)&gt;15,12,IF(VLOOKUP($C43,工时汇总!$B$2:$AH$2694,14,0)&gt;10,8,IF(VLOOKUP($C43,工时汇总!$B$2:$AH$2694,14,0)&gt;=8,4,IF(VLOOKUP($C43,工时汇总!$B$2:$AH$2694,14,0)&lt;8,0))))</f>
        <v>0</v>
      </c>
      <c r="Q43" s="12">
        <f ca="1">IF(VLOOKUP($C43,工时汇总!$B$2:$AH$2694,15,0)&gt;15,12,IF(VLOOKUP($C43,工时汇总!$B$2:$AH$2694,15,0)&gt;10,8,IF(VLOOKUP($C43,工时汇总!$B$2:$AH$2694,15,0)&gt;=8,4,IF(VLOOKUP($C43,工时汇总!$B$2:$AH$2694,15,0)&lt;8,0))))</f>
        <v>8</v>
      </c>
      <c r="R43" s="12">
        <f ca="1">IF(VLOOKUP($C43,工时汇总!$B$2:$AH$2694,16,0)&gt;15,12,IF(VLOOKUP($C43,工时汇总!$B$2:$AH$2694,16,0)&gt;10,8,IF(VLOOKUP($C43,工时汇总!$B$2:$AH$2694,16,0)&gt;=8,4,IF(VLOOKUP($C43,工时汇总!$B$2:$AH$2694,16,0)&lt;8,0))))</f>
        <v>4</v>
      </c>
      <c r="S43" s="12">
        <f ca="1">IF(VLOOKUP($C43,工时汇总!$B$2:$AH$2694,17,0)&gt;15,12,IF(VLOOKUP($C43,工时汇总!$B$2:$AH$2694,17,0)&gt;10,8,IF(VLOOKUP($C43,工时汇总!$B$2:$AH$2694,17,0)&gt;=8,4,IF(VLOOKUP($C43,工时汇总!$B$2:$AH$2694,17,0)&lt;8,0))))</f>
        <v>0</v>
      </c>
      <c r="T43" s="12">
        <f ca="1">IF(VLOOKUP($C43,工时汇总!$B$2:$AH$2694,18,0)&gt;15,12,IF(VLOOKUP($C43,工时汇总!$B$2:$AH$2694,18,0)&gt;10,8,IF(VLOOKUP($C43,工时汇总!$B$2:$AH$2694,18,0)&gt;=8,4,IF(VLOOKUP($C43,工时汇总!$B$2:$AH$2694,18,0)&lt;8,0))))</f>
        <v>0</v>
      </c>
      <c r="U43" s="12">
        <f ca="1">IF(VLOOKUP($C43,工时汇总!$B$2:$AH$2694,19,0)&gt;15,12,IF(VLOOKUP($C43,工时汇总!$B$2:$AH$2694,19,0)&gt;10,8,IF(VLOOKUP($C43,工时汇总!$B$2:$AH$2694,19,0)&gt;=8,4,IF(VLOOKUP($C43,工时汇总!$B$2:$AH$2694,19,0)&lt;8,0))))</f>
        <v>0</v>
      </c>
      <c r="V43" s="12">
        <f ca="1">IF(VLOOKUP($C43,工时汇总!$B$2:$AH$2694,20,0)&gt;15,12,IF(VLOOKUP($C43,工时汇总!$B$2:$AH$2694,20,0)&gt;10,8,IF(VLOOKUP($C43,工时汇总!$B$2:$AH$2694,20,0)&gt;=8,4,IF(VLOOKUP($C43,工时汇总!$B$2:$AH$2694,20,0)&lt;8,0))))</f>
        <v>0</v>
      </c>
      <c r="W43" s="12">
        <f ca="1">IF(VLOOKUP($C43,工时汇总!$B$2:$AH$2694,21,0)&gt;15,12,IF(VLOOKUP($C43,工时汇总!$B$2:$AH$2694,21,0)&gt;10,8,IF(VLOOKUP($C43,工时汇总!$B$2:$AH$2694,21,0)&gt;=8,4,IF(VLOOKUP($C43,工时汇总!$B$2:$AH$2694,21,0)&lt;8,0))))</f>
        <v>0</v>
      </c>
      <c r="X43" s="12">
        <f ca="1">IF(VLOOKUP($C43,工时汇总!$B$2:$AH$2694,22,0)&gt;15,12,IF(VLOOKUP($C43,工时汇总!$B$2:$AH$2694,22,0)&gt;10,8,IF(VLOOKUP($C43,工时汇总!$B$2:$AH$2694,22,0)&gt;=8,4,IF(VLOOKUP($C43,工时汇总!$B$2:$AH$2694,22,0)&lt;8,0))))</f>
        <v>0</v>
      </c>
      <c r="Y43" s="12">
        <f ca="1">IF(VLOOKUP($C43,工时汇总!$B$2:$AH$2694,23,0)&gt;15,12,IF(VLOOKUP($C43,工时汇总!$B$2:$AH$2694,23,0)&gt;10,8,IF(VLOOKUP($C43,工时汇总!$B$2:$AH$2694,23,0)&gt;=8,4,IF(VLOOKUP($C43,工时汇总!$B$2:$AH$2694,23,0)&lt;8,0))))</f>
        <v>0</v>
      </c>
      <c r="Z43" s="12">
        <f ca="1">IF(VLOOKUP($C43,工时汇总!$B$2:$AH$2694,24,0)&gt;15,12,IF(VLOOKUP($C43,工时汇总!$B$2:$AH$2694,24,0)&gt;10,8,IF(VLOOKUP($C43,工时汇总!$B$2:$AH$2694,24,0)&gt;=8,4,IF(VLOOKUP($C43,工时汇总!$B$2:$AH$2694,24,0)&lt;8,0))))</f>
        <v>0</v>
      </c>
      <c r="AA43" s="12">
        <f ca="1">IF(VLOOKUP($C43,工时汇总!$B$2:$AH$2694,25,0)&gt;15,12,IF(VLOOKUP($C43,工时汇总!$B$2:$AH$2694,25,0)&gt;10,8,IF(VLOOKUP($C43,工时汇总!$B$2:$AH$2694,25,0)&gt;=8,4,IF(VLOOKUP($C43,工时汇总!$B$2:$AH$2694,25,0)&lt;8,0))))</f>
        <v>0</v>
      </c>
      <c r="AB43" s="12">
        <f ca="1">IF(VLOOKUP($C43,工时汇总!$B$2:$AH$2694,26,0)&gt;15,12,IF(VLOOKUP($C43,工时汇总!$B$2:$AH$2694,26,0)&gt;10,8,IF(VLOOKUP($C43,工时汇总!$B$2:$AH$2694,26,0)&gt;=8,4,IF(VLOOKUP($C43,工时汇总!$B$2:$AH$2694,26,0)&lt;8,0))))</f>
        <v>0</v>
      </c>
      <c r="AC43" s="12">
        <f ca="1">IF(VLOOKUP($C43,工时汇总!$B$2:$AH$2694,27,0)&gt;15,12,IF(VLOOKUP($C43,工时汇总!$B$2:$AH$2694,27,0)&gt;10,8,IF(VLOOKUP($C43,工时汇总!$B$2:$AH$2694,27,0)&gt;=8,4,IF(VLOOKUP($C43,工时汇总!$B$2:$AH$2694,27,0)&lt;8,0))))</f>
        <v>0</v>
      </c>
      <c r="AD43" s="12">
        <f ca="1">IF(VLOOKUP($C43,工时汇总!$B$2:$AH$2694,28,0)&gt;15,12,IF(VLOOKUP($C43,工时汇总!$B$2:$AH$2694,28,0)&gt;10,8,IF(VLOOKUP($C43,工时汇总!$B$2:$AH$2694,28,0)&gt;=8,4,IF(VLOOKUP($C43,工时汇总!$B$2:$AH$2694,28,0)&lt;8,0))))</f>
        <v>0</v>
      </c>
      <c r="AE43" s="12">
        <f ca="1">IF(VLOOKUP($C43,工时汇总!$B$2:$AH$2694,29,0)&gt;15,12,IF(VLOOKUP($C43,工时汇总!$B$2:$AH$2694,29,0)&gt;10,8,IF(VLOOKUP($C43,工时汇总!$B$2:$AH$2694,29,0)&gt;=8,4,IF(VLOOKUP($C43,工时汇总!$B$2:$AH$2694,29,0)&lt;8,0))))</f>
        <v>0</v>
      </c>
      <c r="AF43" s="12">
        <f ca="1">IF(VLOOKUP($C43,工时汇总!$B$2:$AH$2694,30,0)&gt;15,12,IF(VLOOKUP($C43,工时汇总!$B$2:$AH$2694,30,0)&gt;10,8,IF(VLOOKUP($C43,工时汇总!$B$2:$AH$2694,30,0)&gt;=8,4,IF(VLOOKUP($C43,工时汇总!$B$2:$AH$2694,30,0)&lt;8,0))))</f>
        <v>0</v>
      </c>
      <c r="AG43" s="12">
        <f ca="1">IF(VLOOKUP($C43,工时汇总!$B$2:$AH$2694,31,0)&gt;15,12,IF(VLOOKUP($C43,工时汇总!$B$2:$AH$2694,31,0)&gt;10,8,IF(VLOOKUP($C43,工时汇总!$B$2:$AH$2694,31,0)&gt;=8,4,IF(VLOOKUP($C43,工时汇总!$B$2:$AH$2694,31,0)&lt;8,0))))</f>
        <v>0</v>
      </c>
      <c r="AH43" s="12">
        <f ca="1">IF(VLOOKUP($C43,工时汇总!$B$2:$AH$2694,32,0)&gt;15,12,IF(VLOOKUP($C43,工时汇总!$B$2:$AH$2694,32,0)&gt;10,8,IF(VLOOKUP($C43,工时汇总!$B$2:$AH$2694,32,0)&gt;=8,4,IF(VLOOKUP($C43,工时汇总!$B$2:$AH$2694,32,0)&lt;8,0))))</f>
        <v>0</v>
      </c>
      <c r="AI43" s="12">
        <f ca="1">IF(VLOOKUP($C43,工时汇总!$B$2:$AH$2694,33,0)&gt;15,12,IF(VLOOKUP($C43,工时汇总!$B$2:$AH$2694,33,0)&gt;10,8,IF(VLOOKUP($C43,工时汇总!$B$2:$AH$2694,33,0)&gt;=8,4,IF(VLOOKUP($C43,工时汇总!$B$2:$AH$2694,33,0)&lt;8,0))))</f>
        <v>0</v>
      </c>
    </row>
    <row r="44" customHeight="1" spans="1:35">
      <c r="A44" s="10" t="s">
        <v>176</v>
      </c>
      <c r="B44" s="18" t="s">
        <v>695</v>
      </c>
      <c r="C44" s="17" t="s">
        <v>195</v>
      </c>
      <c r="D44" s="43">
        <f ca="1" t="shared" ref="D44:D51" si="16">SUM(E44:AI44)</f>
        <v>200</v>
      </c>
      <c r="E44" s="12">
        <f ca="1">IF(VLOOKUP($C44,工时汇总!$B$2:$AH$2694,3,0)&gt;15,12,IF(VLOOKUP($C44,工时汇总!$B$2:$AH$2694,3,0)&gt;10,8,IF(VLOOKUP($C44,工时汇总!$B$2:$AH$2694,3,0)&gt;=8,4,IF(VLOOKUP($C44,工时汇总!$B$2:$AH$2694,3,0)&lt;8,0))))</f>
        <v>8</v>
      </c>
      <c r="F44" s="12">
        <f ca="1">IF(VLOOKUP($C44,工时汇总!$B$2:$AH$2694,4,0)&gt;15,12,IF(VLOOKUP($C44,工时汇总!$B$2:$AH$2694,4,0)&gt;10,8,IF(VLOOKUP($C44,工时汇总!$B$2:$AH$2694,4,0)&gt;=8,4,IF(VLOOKUP($C44,工时汇总!$B$2:$AH$2694,4,0)&lt;8,0))))</f>
        <v>8</v>
      </c>
      <c r="G44" s="12">
        <f ca="1">IF(VLOOKUP($C44,工时汇总!$B$2:$AH$2694,5,0)&gt;15,12,IF(VLOOKUP($C44,工时汇总!$B$2:$AH$2694,5,0)&gt;10,8,IF(VLOOKUP($C44,工时汇总!$B$2:$AH$2694,5,0)&gt;=8,4,IF(VLOOKUP($C44,工时汇总!$B$2:$AH$2694,5,0)&lt;8,0))))</f>
        <v>8</v>
      </c>
      <c r="H44" s="12">
        <f ca="1">IF(VLOOKUP($C44,工时汇总!$B$2:$AH$2694,6,0)&gt;15,12,IF(VLOOKUP($C44,工时汇总!$B$2:$AH$2694,6,0)&gt;10,8,IF(VLOOKUP($C44,工时汇总!$B$2:$AH$2694,6,0)&gt;=8,4,IF(VLOOKUP($C44,工时汇总!$B$2:$AH$2694,6,0)&lt;8,0))))</f>
        <v>8</v>
      </c>
      <c r="I44" s="12">
        <f ca="1">IF(VLOOKUP($C44,工时汇总!$B$2:$AH$2694,7,0)&gt;15,12,IF(VLOOKUP($C44,工时汇总!$B$2:$AH$2694,7,0)&gt;10,8,IF(VLOOKUP($C44,工时汇总!$B$2:$AH$2694,7,0)&gt;=8,4,IF(VLOOKUP($C44,工时汇总!$B$2:$AH$2694,7,0)&lt;8,0))))</f>
        <v>8</v>
      </c>
      <c r="J44" s="12">
        <f ca="1">IF(VLOOKUP($C44,工时汇总!$B$2:$AH$2694,8,0)&gt;15,12,IF(VLOOKUP($C44,工时汇总!$B$2:$AH$2694,8,0)&gt;10,8,IF(VLOOKUP($C44,工时汇总!$B$2:$AH$2694,8,0)&gt;=8,4,IF(VLOOKUP($C44,工时汇总!$B$2:$AH$2694,8,0)&lt;8,0))))</f>
        <v>8</v>
      </c>
      <c r="K44" s="12">
        <f ca="1">IF(VLOOKUP($C44,工时汇总!$B$2:$AH$2694,9,0)&gt;15,12,IF(VLOOKUP($C44,工时汇总!$B$2:$AH$2694,9,0)&gt;10,8,IF(VLOOKUP($C44,工时汇总!$B$2:$AH$2694,9,0)&gt;=8,4,IF(VLOOKUP($C44,工时汇总!$B$2:$AH$2694,9,0)&lt;8,0))))</f>
        <v>8</v>
      </c>
      <c r="L44" s="12">
        <f ca="1">IF(VLOOKUP($C44,工时汇总!$B$2:$AH$2694,10,0)&gt;15,12,IF(VLOOKUP($C44,工时汇总!$B$2:$AH$2694,10,0)&gt;10,8,IF(VLOOKUP($C44,工时汇总!$B$2:$AH$2694,10,0)&gt;=8,4,IF(VLOOKUP($C44,工时汇总!$B$2:$AH$2694,10,0)&lt;8,0))))</f>
        <v>8</v>
      </c>
      <c r="M44" s="12">
        <f ca="1">IF(VLOOKUP($C44,工时汇总!$B$2:$AH$2694,11,0)&gt;15,12,IF(VLOOKUP($C44,工时汇总!$B$2:$AH$2694,11,0)&gt;10,8,IF(VLOOKUP($C44,工时汇总!$B$2:$AH$2694,11,0)&gt;=8,4,IF(VLOOKUP($C44,工时汇总!$B$2:$AH$2694,11,0)&lt;8,0))))</f>
        <v>8</v>
      </c>
      <c r="N44" s="12">
        <f ca="1">IF(VLOOKUP($C44,工时汇总!$B$2:$AH$2694,12,0)&gt;15,12,IF(VLOOKUP($C44,工时汇总!$B$2:$AH$2694,12,0)&gt;10,8,IF(VLOOKUP($C44,工时汇总!$B$2:$AH$2694,12,0)&gt;=8,4,IF(VLOOKUP($C44,工时汇总!$B$2:$AH$2694,12,0)&lt;8,0))))</f>
        <v>8</v>
      </c>
      <c r="O44" s="12">
        <f ca="1">IF(VLOOKUP($C44,工时汇总!$B$2:$AH$2694,13,0)&gt;15,12,IF(VLOOKUP($C44,工时汇总!$B$2:$AH$2694,13,0)&gt;10,8,IF(VLOOKUP($C44,工时汇总!$B$2:$AH$2694,13,0)&gt;=8,4,IF(VLOOKUP($C44,工时汇总!$B$2:$AH$2694,13,0)&lt;8,0))))</f>
        <v>8</v>
      </c>
      <c r="P44" s="12">
        <f ca="1">IF(VLOOKUP($C44,工时汇总!$B$2:$AH$2694,14,0)&gt;15,12,IF(VLOOKUP($C44,工时汇总!$B$2:$AH$2694,14,0)&gt;10,8,IF(VLOOKUP($C44,工时汇总!$B$2:$AH$2694,14,0)&gt;=8,4,IF(VLOOKUP($C44,工时汇总!$B$2:$AH$2694,14,0)&lt;8,0))))</f>
        <v>0</v>
      </c>
      <c r="Q44" s="12">
        <f ca="1">IF(VLOOKUP($C44,工时汇总!$B$2:$AH$2694,15,0)&gt;15,12,IF(VLOOKUP($C44,工时汇总!$B$2:$AH$2694,15,0)&gt;10,8,IF(VLOOKUP($C44,工时汇总!$B$2:$AH$2694,15,0)&gt;=8,4,IF(VLOOKUP($C44,工时汇总!$B$2:$AH$2694,15,0)&lt;8,0))))</f>
        <v>8</v>
      </c>
      <c r="R44" s="12">
        <f ca="1">IF(VLOOKUP($C44,工时汇总!$B$2:$AH$2694,16,0)&gt;15,12,IF(VLOOKUP($C44,工时汇总!$B$2:$AH$2694,16,0)&gt;10,8,IF(VLOOKUP($C44,工时汇总!$B$2:$AH$2694,16,0)&gt;=8,4,IF(VLOOKUP($C44,工时汇总!$B$2:$AH$2694,16,0)&lt;8,0))))</f>
        <v>8</v>
      </c>
      <c r="S44" s="12">
        <f ca="1">IF(VLOOKUP($C44,工时汇总!$B$2:$AH$2694,17,0)&gt;15,12,IF(VLOOKUP($C44,工时汇总!$B$2:$AH$2694,17,0)&gt;10,8,IF(VLOOKUP($C44,工时汇总!$B$2:$AH$2694,17,0)&gt;=8,4,IF(VLOOKUP($C44,工时汇总!$B$2:$AH$2694,17,0)&lt;8,0))))</f>
        <v>8</v>
      </c>
      <c r="T44" s="12">
        <f ca="1">IF(VLOOKUP($C44,工时汇总!$B$2:$AH$2694,18,0)&gt;15,12,IF(VLOOKUP($C44,工时汇总!$B$2:$AH$2694,18,0)&gt;10,8,IF(VLOOKUP($C44,工时汇总!$B$2:$AH$2694,18,0)&gt;=8,4,IF(VLOOKUP($C44,工时汇总!$B$2:$AH$2694,18,0)&lt;8,0))))</f>
        <v>8</v>
      </c>
      <c r="U44" s="12">
        <f ca="1">IF(VLOOKUP($C44,工时汇总!$B$2:$AH$2694,19,0)&gt;15,12,IF(VLOOKUP($C44,工时汇总!$B$2:$AH$2694,19,0)&gt;10,8,IF(VLOOKUP($C44,工时汇总!$B$2:$AH$2694,19,0)&gt;=8,4,IF(VLOOKUP($C44,工时汇总!$B$2:$AH$2694,19,0)&lt;8,0))))</f>
        <v>8</v>
      </c>
      <c r="V44" s="12">
        <f ca="1">IF(VLOOKUP($C44,工时汇总!$B$2:$AH$2694,20,0)&gt;15,12,IF(VLOOKUP($C44,工时汇总!$B$2:$AH$2694,20,0)&gt;10,8,IF(VLOOKUP($C44,工时汇总!$B$2:$AH$2694,20,0)&gt;=8,4,IF(VLOOKUP($C44,工时汇总!$B$2:$AH$2694,20,0)&lt;8,0))))</f>
        <v>8</v>
      </c>
      <c r="W44" s="12">
        <f ca="1">IF(VLOOKUP($C44,工时汇总!$B$2:$AH$2694,21,0)&gt;15,12,IF(VLOOKUP($C44,工时汇总!$B$2:$AH$2694,21,0)&gt;10,8,IF(VLOOKUP($C44,工时汇总!$B$2:$AH$2694,21,0)&gt;=8,4,IF(VLOOKUP($C44,工时汇总!$B$2:$AH$2694,21,0)&lt;8,0))))</f>
        <v>0</v>
      </c>
      <c r="X44" s="12">
        <f ca="1">IF(VLOOKUP($C44,工时汇总!$B$2:$AH$2694,22,0)&gt;15,12,IF(VLOOKUP($C44,工时汇总!$B$2:$AH$2694,22,0)&gt;10,8,IF(VLOOKUP($C44,工时汇总!$B$2:$AH$2694,22,0)&gt;=8,4,IF(VLOOKUP($C44,工时汇总!$B$2:$AH$2694,22,0)&lt;8,0))))</f>
        <v>8</v>
      </c>
      <c r="Y44" s="12">
        <f ca="1">IF(VLOOKUP($C44,工时汇总!$B$2:$AH$2694,23,0)&gt;15,12,IF(VLOOKUP($C44,工时汇总!$B$2:$AH$2694,23,0)&gt;10,8,IF(VLOOKUP($C44,工时汇总!$B$2:$AH$2694,23,0)&gt;=8,4,IF(VLOOKUP($C44,工时汇总!$B$2:$AH$2694,23,0)&lt;8,0))))</f>
        <v>8</v>
      </c>
      <c r="Z44" s="12">
        <f ca="1">IF(VLOOKUP($C44,工时汇总!$B$2:$AH$2694,24,0)&gt;15,12,IF(VLOOKUP($C44,工时汇总!$B$2:$AH$2694,24,0)&gt;10,8,IF(VLOOKUP($C44,工时汇总!$B$2:$AH$2694,24,0)&gt;=8,4,IF(VLOOKUP($C44,工时汇总!$B$2:$AH$2694,24,0)&lt;8,0))))</f>
        <v>8</v>
      </c>
      <c r="AA44" s="12">
        <f ca="1">IF(VLOOKUP($C44,工时汇总!$B$2:$AH$2694,25,0)&gt;15,12,IF(VLOOKUP($C44,工时汇总!$B$2:$AH$2694,25,0)&gt;10,8,IF(VLOOKUP($C44,工时汇总!$B$2:$AH$2694,25,0)&gt;=8,4,IF(VLOOKUP($C44,工时汇总!$B$2:$AH$2694,25,0)&lt;8,0))))</f>
        <v>8</v>
      </c>
      <c r="AB44" s="12">
        <f ca="1">IF(VLOOKUP($C44,工时汇总!$B$2:$AH$2694,26,0)&gt;15,12,IF(VLOOKUP($C44,工时汇总!$B$2:$AH$2694,26,0)&gt;10,8,IF(VLOOKUP($C44,工时汇总!$B$2:$AH$2694,26,0)&gt;=8,4,IF(VLOOKUP($C44,工时汇总!$B$2:$AH$2694,26,0)&lt;8,0))))</f>
        <v>8</v>
      </c>
      <c r="AC44" s="12">
        <f ca="1">IF(VLOOKUP($C44,工时汇总!$B$2:$AH$2694,27,0)&gt;15,12,IF(VLOOKUP($C44,工时汇总!$B$2:$AH$2694,27,0)&gt;10,8,IF(VLOOKUP($C44,工时汇总!$B$2:$AH$2694,27,0)&gt;=8,4,IF(VLOOKUP($C44,工时汇总!$B$2:$AH$2694,27,0)&lt;8,0))))</f>
        <v>8</v>
      </c>
      <c r="AD44" s="12">
        <f ca="1">IF(VLOOKUP($C44,工时汇总!$B$2:$AH$2694,28,0)&gt;15,12,IF(VLOOKUP($C44,工时汇总!$B$2:$AH$2694,28,0)&gt;10,8,IF(VLOOKUP($C44,工时汇总!$B$2:$AH$2694,28,0)&gt;=8,4,IF(VLOOKUP($C44,工时汇总!$B$2:$AH$2694,28,0)&lt;8,0))))</f>
        <v>0</v>
      </c>
      <c r="AE44" s="12">
        <f ca="1">IF(VLOOKUP($C44,工时汇总!$B$2:$AH$2694,29,0)&gt;15,12,IF(VLOOKUP($C44,工时汇总!$B$2:$AH$2694,29,0)&gt;10,8,IF(VLOOKUP($C44,工时汇总!$B$2:$AH$2694,29,0)&gt;=8,4,IF(VLOOKUP($C44,工时汇总!$B$2:$AH$2694,29,0)&lt;8,0))))</f>
        <v>4</v>
      </c>
      <c r="AF44" s="12">
        <f ca="1">IF(VLOOKUP($C44,工时汇总!$B$2:$AH$2694,30,0)&gt;15,12,IF(VLOOKUP($C44,工时汇总!$B$2:$AH$2694,30,0)&gt;10,8,IF(VLOOKUP($C44,工时汇总!$B$2:$AH$2694,30,0)&gt;=8,4,IF(VLOOKUP($C44,工时汇总!$B$2:$AH$2694,30,0)&lt;8,0))))</f>
        <v>4</v>
      </c>
      <c r="AG44" s="12">
        <f ca="1">IF(VLOOKUP($C44,工时汇总!$B$2:$AH$2694,31,0)&gt;15,12,IF(VLOOKUP($C44,工时汇总!$B$2:$AH$2694,31,0)&gt;10,8,IF(VLOOKUP($C44,工时汇总!$B$2:$AH$2694,31,0)&gt;=8,4,IF(VLOOKUP($C44,工时汇总!$B$2:$AH$2694,31,0)&lt;8,0))))</f>
        <v>4</v>
      </c>
      <c r="AH44" s="12">
        <f ca="1">IF(VLOOKUP($C44,工时汇总!$B$2:$AH$2694,32,0)&gt;15,12,IF(VLOOKUP($C44,工时汇总!$B$2:$AH$2694,32,0)&gt;10,8,IF(VLOOKUP($C44,工时汇总!$B$2:$AH$2694,32,0)&gt;=8,4,IF(VLOOKUP($C44,工时汇总!$B$2:$AH$2694,32,0)&lt;8,0))))</f>
        <v>4</v>
      </c>
      <c r="AI44" s="12">
        <f ca="1">IF(VLOOKUP($C44,工时汇总!$B$2:$AH$2694,33,0)&gt;15,12,IF(VLOOKUP($C44,工时汇总!$B$2:$AH$2694,33,0)&gt;10,8,IF(VLOOKUP($C44,工时汇总!$B$2:$AH$2694,33,0)&gt;=8,4,IF(VLOOKUP($C44,工时汇总!$B$2:$AH$2694,33,0)&lt;8,0))))</f>
        <v>0</v>
      </c>
    </row>
    <row r="45" customHeight="1" spans="1:35">
      <c r="A45" s="10" t="s">
        <v>176</v>
      </c>
      <c r="B45" s="18" t="s">
        <v>696</v>
      </c>
      <c r="C45" s="17" t="s">
        <v>197</v>
      </c>
      <c r="D45" s="43">
        <f ca="1" t="shared" si="16"/>
        <v>192</v>
      </c>
      <c r="E45" s="12">
        <f ca="1">IF(VLOOKUP($C45,工时汇总!$B$2:$AH$2694,3,0)&gt;15,12,IF(VLOOKUP($C45,工时汇总!$B$2:$AH$2694,3,0)&gt;10,8,IF(VLOOKUP($C45,工时汇总!$B$2:$AH$2694,3,0)&gt;=8,4,IF(VLOOKUP($C45,工时汇总!$B$2:$AH$2694,3,0)&lt;8,0))))</f>
        <v>8</v>
      </c>
      <c r="F45" s="12">
        <f ca="1">IF(VLOOKUP($C45,工时汇总!$B$2:$AH$2694,4,0)&gt;15,12,IF(VLOOKUP($C45,工时汇总!$B$2:$AH$2694,4,0)&gt;10,8,IF(VLOOKUP($C45,工时汇总!$B$2:$AH$2694,4,0)&gt;=8,4,IF(VLOOKUP($C45,工时汇总!$B$2:$AH$2694,4,0)&lt;8,0))))</f>
        <v>8</v>
      </c>
      <c r="G45" s="12">
        <f ca="1">IF(VLOOKUP($C45,工时汇总!$B$2:$AH$2694,5,0)&gt;15,12,IF(VLOOKUP($C45,工时汇总!$B$2:$AH$2694,5,0)&gt;10,8,IF(VLOOKUP($C45,工时汇总!$B$2:$AH$2694,5,0)&gt;=8,4,IF(VLOOKUP($C45,工时汇总!$B$2:$AH$2694,5,0)&lt;8,0))))</f>
        <v>8</v>
      </c>
      <c r="H45" s="12">
        <f ca="1">IF(VLOOKUP($C45,工时汇总!$B$2:$AH$2694,6,0)&gt;15,12,IF(VLOOKUP($C45,工时汇总!$B$2:$AH$2694,6,0)&gt;10,8,IF(VLOOKUP($C45,工时汇总!$B$2:$AH$2694,6,0)&gt;=8,4,IF(VLOOKUP($C45,工时汇总!$B$2:$AH$2694,6,0)&lt;8,0))))</f>
        <v>0</v>
      </c>
      <c r="I45" s="12">
        <f ca="1">IF(VLOOKUP($C45,工时汇总!$B$2:$AH$2694,7,0)&gt;15,12,IF(VLOOKUP($C45,工时汇总!$B$2:$AH$2694,7,0)&gt;10,8,IF(VLOOKUP($C45,工时汇总!$B$2:$AH$2694,7,0)&gt;=8,4,IF(VLOOKUP($C45,工时汇总!$B$2:$AH$2694,7,0)&lt;8,0))))</f>
        <v>8</v>
      </c>
      <c r="J45" s="12">
        <f ca="1">IF(VLOOKUP($C45,工时汇总!$B$2:$AH$2694,8,0)&gt;15,12,IF(VLOOKUP($C45,工时汇总!$B$2:$AH$2694,8,0)&gt;10,8,IF(VLOOKUP($C45,工时汇总!$B$2:$AH$2694,8,0)&gt;=8,4,IF(VLOOKUP($C45,工时汇总!$B$2:$AH$2694,8,0)&lt;8,0))))</f>
        <v>8</v>
      </c>
      <c r="K45" s="12">
        <f ca="1">IF(VLOOKUP($C45,工时汇总!$B$2:$AH$2694,9,0)&gt;15,12,IF(VLOOKUP($C45,工时汇总!$B$2:$AH$2694,9,0)&gt;10,8,IF(VLOOKUP($C45,工时汇总!$B$2:$AH$2694,9,0)&gt;=8,4,IF(VLOOKUP($C45,工时汇总!$B$2:$AH$2694,9,0)&lt;8,0))))</f>
        <v>8</v>
      </c>
      <c r="L45" s="12">
        <f ca="1">IF(VLOOKUP($C45,工时汇总!$B$2:$AH$2694,10,0)&gt;15,12,IF(VLOOKUP($C45,工时汇总!$B$2:$AH$2694,10,0)&gt;10,8,IF(VLOOKUP($C45,工时汇总!$B$2:$AH$2694,10,0)&gt;=8,4,IF(VLOOKUP($C45,工时汇总!$B$2:$AH$2694,10,0)&lt;8,0))))</f>
        <v>8</v>
      </c>
      <c r="M45" s="12">
        <f ca="1">IF(VLOOKUP($C45,工时汇总!$B$2:$AH$2694,11,0)&gt;15,12,IF(VLOOKUP($C45,工时汇总!$B$2:$AH$2694,11,0)&gt;10,8,IF(VLOOKUP($C45,工时汇总!$B$2:$AH$2694,11,0)&gt;=8,4,IF(VLOOKUP($C45,工时汇总!$B$2:$AH$2694,11,0)&lt;8,0))))</f>
        <v>8</v>
      </c>
      <c r="N45" s="12">
        <f ca="1">IF(VLOOKUP($C45,工时汇总!$B$2:$AH$2694,12,0)&gt;15,12,IF(VLOOKUP($C45,工时汇总!$B$2:$AH$2694,12,0)&gt;10,8,IF(VLOOKUP($C45,工时汇总!$B$2:$AH$2694,12,0)&gt;=8,4,IF(VLOOKUP($C45,工时汇总!$B$2:$AH$2694,12,0)&lt;8,0))))</f>
        <v>8</v>
      </c>
      <c r="O45" s="12">
        <f ca="1">IF(VLOOKUP($C45,工时汇总!$B$2:$AH$2694,13,0)&gt;15,12,IF(VLOOKUP($C45,工时汇总!$B$2:$AH$2694,13,0)&gt;10,8,IF(VLOOKUP($C45,工时汇总!$B$2:$AH$2694,13,0)&gt;=8,4,IF(VLOOKUP($C45,工时汇总!$B$2:$AH$2694,13,0)&lt;8,0))))</f>
        <v>8</v>
      </c>
      <c r="P45" s="12">
        <f ca="1">IF(VLOOKUP($C45,工时汇总!$B$2:$AH$2694,14,0)&gt;15,12,IF(VLOOKUP($C45,工时汇总!$B$2:$AH$2694,14,0)&gt;10,8,IF(VLOOKUP($C45,工时汇总!$B$2:$AH$2694,14,0)&gt;=8,4,IF(VLOOKUP($C45,工时汇总!$B$2:$AH$2694,14,0)&lt;8,0))))</f>
        <v>0</v>
      </c>
      <c r="Q45" s="12">
        <f ca="1">IF(VLOOKUP($C45,工时汇总!$B$2:$AH$2694,15,0)&gt;15,12,IF(VLOOKUP($C45,工时汇总!$B$2:$AH$2694,15,0)&gt;10,8,IF(VLOOKUP($C45,工时汇总!$B$2:$AH$2694,15,0)&gt;=8,4,IF(VLOOKUP($C45,工时汇总!$B$2:$AH$2694,15,0)&lt;8,0))))</f>
        <v>8</v>
      </c>
      <c r="R45" s="12">
        <f ca="1">IF(VLOOKUP($C45,工时汇总!$B$2:$AH$2694,16,0)&gt;15,12,IF(VLOOKUP($C45,工时汇总!$B$2:$AH$2694,16,0)&gt;10,8,IF(VLOOKUP($C45,工时汇总!$B$2:$AH$2694,16,0)&gt;=8,4,IF(VLOOKUP($C45,工时汇总!$B$2:$AH$2694,16,0)&lt;8,0))))</f>
        <v>8</v>
      </c>
      <c r="S45" s="12">
        <f ca="1">IF(VLOOKUP($C45,工时汇总!$B$2:$AH$2694,17,0)&gt;15,12,IF(VLOOKUP($C45,工时汇总!$B$2:$AH$2694,17,0)&gt;10,8,IF(VLOOKUP($C45,工时汇总!$B$2:$AH$2694,17,0)&gt;=8,4,IF(VLOOKUP($C45,工时汇总!$B$2:$AH$2694,17,0)&lt;8,0))))</f>
        <v>8</v>
      </c>
      <c r="T45" s="12">
        <f ca="1">IF(VLOOKUP($C45,工时汇总!$B$2:$AH$2694,18,0)&gt;15,12,IF(VLOOKUP($C45,工时汇总!$B$2:$AH$2694,18,0)&gt;10,8,IF(VLOOKUP($C45,工时汇总!$B$2:$AH$2694,18,0)&gt;=8,4,IF(VLOOKUP($C45,工时汇总!$B$2:$AH$2694,18,0)&lt;8,0))))</f>
        <v>8</v>
      </c>
      <c r="U45" s="12">
        <f ca="1">IF(VLOOKUP($C45,工时汇总!$B$2:$AH$2694,19,0)&gt;15,12,IF(VLOOKUP($C45,工时汇总!$B$2:$AH$2694,19,0)&gt;10,8,IF(VLOOKUP($C45,工时汇总!$B$2:$AH$2694,19,0)&gt;=8,4,IF(VLOOKUP($C45,工时汇总!$B$2:$AH$2694,19,0)&lt;8,0))))</f>
        <v>8</v>
      </c>
      <c r="V45" s="12">
        <f ca="1">IF(VLOOKUP($C45,工时汇总!$B$2:$AH$2694,20,0)&gt;15,12,IF(VLOOKUP($C45,工时汇总!$B$2:$AH$2694,20,0)&gt;10,8,IF(VLOOKUP($C45,工时汇总!$B$2:$AH$2694,20,0)&gt;=8,4,IF(VLOOKUP($C45,工时汇总!$B$2:$AH$2694,20,0)&lt;8,0))))</f>
        <v>8</v>
      </c>
      <c r="W45" s="12">
        <f ca="1">IF(VLOOKUP($C45,工时汇总!$B$2:$AH$2694,21,0)&gt;15,12,IF(VLOOKUP($C45,工时汇总!$B$2:$AH$2694,21,0)&gt;10,8,IF(VLOOKUP($C45,工时汇总!$B$2:$AH$2694,21,0)&gt;=8,4,IF(VLOOKUP($C45,工时汇总!$B$2:$AH$2694,21,0)&lt;8,0))))</f>
        <v>0</v>
      </c>
      <c r="X45" s="12">
        <f ca="1">IF(VLOOKUP($C45,工时汇总!$B$2:$AH$2694,22,0)&gt;15,12,IF(VLOOKUP($C45,工时汇总!$B$2:$AH$2694,22,0)&gt;10,8,IF(VLOOKUP($C45,工时汇总!$B$2:$AH$2694,22,0)&gt;=8,4,IF(VLOOKUP($C45,工时汇总!$B$2:$AH$2694,22,0)&lt;8,0))))</f>
        <v>8</v>
      </c>
      <c r="Y45" s="12">
        <f ca="1">IF(VLOOKUP($C45,工时汇总!$B$2:$AH$2694,23,0)&gt;15,12,IF(VLOOKUP($C45,工时汇总!$B$2:$AH$2694,23,0)&gt;10,8,IF(VLOOKUP($C45,工时汇总!$B$2:$AH$2694,23,0)&gt;=8,4,IF(VLOOKUP($C45,工时汇总!$B$2:$AH$2694,23,0)&lt;8,0))))</f>
        <v>8</v>
      </c>
      <c r="Z45" s="12">
        <f ca="1">IF(VLOOKUP($C45,工时汇总!$B$2:$AH$2694,24,0)&gt;15,12,IF(VLOOKUP($C45,工时汇总!$B$2:$AH$2694,24,0)&gt;10,8,IF(VLOOKUP($C45,工时汇总!$B$2:$AH$2694,24,0)&gt;=8,4,IF(VLOOKUP($C45,工时汇总!$B$2:$AH$2694,24,0)&lt;8,0))))</f>
        <v>8</v>
      </c>
      <c r="AA45" s="12">
        <f ca="1">IF(VLOOKUP($C45,工时汇总!$B$2:$AH$2694,25,0)&gt;15,12,IF(VLOOKUP($C45,工时汇总!$B$2:$AH$2694,25,0)&gt;10,8,IF(VLOOKUP($C45,工时汇总!$B$2:$AH$2694,25,0)&gt;=8,4,IF(VLOOKUP($C45,工时汇总!$B$2:$AH$2694,25,0)&lt;8,0))))</f>
        <v>8</v>
      </c>
      <c r="AB45" s="12">
        <f ca="1">IF(VLOOKUP($C45,工时汇总!$B$2:$AH$2694,26,0)&gt;15,12,IF(VLOOKUP($C45,工时汇总!$B$2:$AH$2694,26,0)&gt;10,8,IF(VLOOKUP($C45,工时汇总!$B$2:$AH$2694,26,0)&gt;=8,4,IF(VLOOKUP($C45,工时汇总!$B$2:$AH$2694,26,0)&lt;8,0))))</f>
        <v>8</v>
      </c>
      <c r="AC45" s="12">
        <f ca="1">IF(VLOOKUP($C45,工时汇总!$B$2:$AH$2694,27,0)&gt;15,12,IF(VLOOKUP($C45,工时汇总!$B$2:$AH$2694,27,0)&gt;10,8,IF(VLOOKUP($C45,工时汇总!$B$2:$AH$2694,27,0)&gt;=8,4,IF(VLOOKUP($C45,工时汇总!$B$2:$AH$2694,27,0)&lt;8,0))))</f>
        <v>8</v>
      </c>
      <c r="AD45" s="12">
        <f ca="1">IF(VLOOKUP($C45,工时汇总!$B$2:$AH$2694,28,0)&gt;15,12,IF(VLOOKUP($C45,工时汇总!$B$2:$AH$2694,28,0)&gt;10,8,IF(VLOOKUP($C45,工时汇总!$B$2:$AH$2694,28,0)&gt;=8,4,IF(VLOOKUP($C45,工时汇总!$B$2:$AH$2694,28,0)&lt;8,0))))</f>
        <v>0</v>
      </c>
      <c r="AE45" s="12">
        <f ca="1">IF(VLOOKUP($C45,工时汇总!$B$2:$AH$2694,29,0)&gt;15,12,IF(VLOOKUP($C45,工时汇总!$B$2:$AH$2694,29,0)&gt;10,8,IF(VLOOKUP($C45,工时汇总!$B$2:$AH$2694,29,0)&gt;=8,4,IF(VLOOKUP($C45,工时汇总!$B$2:$AH$2694,29,0)&lt;8,0))))</f>
        <v>4</v>
      </c>
      <c r="AF45" s="12">
        <f ca="1">IF(VLOOKUP($C45,工时汇总!$B$2:$AH$2694,30,0)&gt;15,12,IF(VLOOKUP($C45,工时汇总!$B$2:$AH$2694,30,0)&gt;10,8,IF(VLOOKUP($C45,工时汇总!$B$2:$AH$2694,30,0)&gt;=8,4,IF(VLOOKUP($C45,工时汇总!$B$2:$AH$2694,30,0)&lt;8,0))))</f>
        <v>4</v>
      </c>
      <c r="AG45" s="12">
        <f ca="1">IF(VLOOKUP($C45,工时汇总!$B$2:$AH$2694,31,0)&gt;15,12,IF(VLOOKUP($C45,工时汇总!$B$2:$AH$2694,31,0)&gt;10,8,IF(VLOOKUP($C45,工时汇总!$B$2:$AH$2694,31,0)&gt;=8,4,IF(VLOOKUP($C45,工时汇总!$B$2:$AH$2694,31,0)&lt;8,0))))</f>
        <v>4</v>
      </c>
      <c r="AH45" s="12">
        <f ca="1">IF(VLOOKUP($C45,工时汇总!$B$2:$AH$2694,32,0)&gt;15,12,IF(VLOOKUP($C45,工时汇总!$B$2:$AH$2694,32,0)&gt;10,8,IF(VLOOKUP($C45,工时汇总!$B$2:$AH$2694,32,0)&gt;=8,4,IF(VLOOKUP($C45,工时汇总!$B$2:$AH$2694,32,0)&lt;8,0))))</f>
        <v>4</v>
      </c>
      <c r="AI45" s="12">
        <f ca="1">IF(VLOOKUP($C45,工时汇总!$B$2:$AH$2694,33,0)&gt;15,12,IF(VLOOKUP($C45,工时汇总!$B$2:$AH$2694,33,0)&gt;10,8,IF(VLOOKUP($C45,工时汇总!$B$2:$AH$2694,33,0)&gt;=8,4,IF(VLOOKUP($C45,工时汇总!$B$2:$AH$2694,33,0)&lt;8,0))))</f>
        <v>0</v>
      </c>
    </row>
    <row r="46" customHeight="1" spans="1:35">
      <c r="A46" s="10" t="s">
        <v>176</v>
      </c>
      <c r="B46" s="18" t="s">
        <v>697</v>
      </c>
      <c r="C46" s="17" t="s">
        <v>199</v>
      </c>
      <c r="D46" s="43">
        <f ca="1" t="shared" si="16"/>
        <v>224</v>
      </c>
      <c r="E46" s="12">
        <f ca="1">IF(VLOOKUP($C46,工时汇总!$B$2:$AH$2694,3,0)&gt;15,12,IF(VLOOKUP($C46,工时汇总!$B$2:$AH$2694,3,0)&gt;10,8,IF(VLOOKUP($C46,工时汇总!$B$2:$AH$2694,3,0)&gt;=8,4,IF(VLOOKUP($C46,工时汇总!$B$2:$AH$2694,3,0)&lt;8,0))))</f>
        <v>8</v>
      </c>
      <c r="F46" s="12">
        <f ca="1">IF(VLOOKUP($C46,工时汇总!$B$2:$AH$2694,4,0)&gt;15,12,IF(VLOOKUP($C46,工时汇总!$B$2:$AH$2694,4,0)&gt;10,8,IF(VLOOKUP($C46,工时汇总!$B$2:$AH$2694,4,0)&gt;=8,4,IF(VLOOKUP($C46,工时汇总!$B$2:$AH$2694,4,0)&lt;8,0))))</f>
        <v>8</v>
      </c>
      <c r="G46" s="12">
        <f ca="1">IF(VLOOKUP($C46,工时汇总!$B$2:$AH$2694,5,0)&gt;15,12,IF(VLOOKUP($C46,工时汇总!$B$2:$AH$2694,5,0)&gt;10,8,IF(VLOOKUP($C46,工时汇总!$B$2:$AH$2694,5,0)&gt;=8,4,IF(VLOOKUP($C46,工时汇总!$B$2:$AH$2694,5,0)&lt;8,0))))</f>
        <v>8</v>
      </c>
      <c r="H46" s="12">
        <f ca="1">IF(VLOOKUP($C46,工时汇总!$B$2:$AH$2694,6,0)&gt;15,12,IF(VLOOKUP($C46,工时汇总!$B$2:$AH$2694,6,0)&gt;10,8,IF(VLOOKUP($C46,工时汇总!$B$2:$AH$2694,6,0)&gt;=8,4,IF(VLOOKUP($C46,工时汇总!$B$2:$AH$2694,6,0)&lt;8,0))))</f>
        <v>8</v>
      </c>
      <c r="I46" s="12">
        <f ca="1">IF(VLOOKUP($C46,工时汇总!$B$2:$AH$2694,7,0)&gt;15,12,IF(VLOOKUP($C46,工时汇总!$B$2:$AH$2694,7,0)&gt;10,8,IF(VLOOKUP($C46,工时汇总!$B$2:$AH$2694,7,0)&gt;=8,4,IF(VLOOKUP($C46,工时汇总!$B$2:$AH$2694,7,0)&lt;8,0))))</f>
        <v>8</v>
      </c>
      <c r="J46" s="12">
        <f ca="1">IF(VLOOKUP($C46,工时汇总!$B$2:$AH$2694,8,0)&gt;15,12,IF(VLOOKUP($C46,工时汇总!$B$2:$AH$2694,8,0)&gt;10,8,IF(VLOOKUP($C46,工时汇总!$B$2:$AH$2694,8,0)&gt;=8,4,IF(VLOOKUP($C46,工时汇总!$B$2:$AH$2694,8,0)&lt;8,0))))</f>
        <v>8</v>
      </c>
      <c r="K46" s="12">
        <f ca="1">IF(VLOOKUP($C46,工时汇总!$B$2:$AH$2694,9,0)&gt;15,12,IF(VLOOKUP($C46,工时汇总!$B$2:$AH$2694,9,0)&gt;10,8,IF(VLOOKUP($C46,工时汇总!$B$2:$AH$2694,9,0)&gt;=8,4,IF(VLOOKUP($C46,工时汇总!$B$2:$AH$2694,9,0)&lt;8,0))))</f>
        <v>8</v>
      </c>
      <c r="L46" s="12">
        <f ca="1">IF(VLOOKUP($C46,工时汇总!$B$2:$AH$2694,10,0)&gt;15,12,IF(VLOOKUP($C46,工时汇总!$B$2:$AH$2694,10,0)&gt;10,8,IF(VLOOKUP($C46,工时汇总!$B$2:$AH$2694,10,0)&gt;=8,4,IF(VLOOKUP($C46,工时汇总!$B$2:$AH$2694,10,0)&lt;8,0))))</f>
        <v>8</v>
      </c>
      <c r="M46" s="12">
        <f ca="1">IF(VLOOKUP($C46,工时汇总!$B$2:$AH$2694,11,0)&gt;15,12,IF(VLOOKUP($C46,工时汇总!$B$2:$AH$2694,11,0)&gt;10,8,IF(VLOOKUP($C46,工时汇总!$B$2:$AH$2694,11,0)&gt;=8,4,IF(VLOOKUP($C46,工时汇总!$B$2:$AH$2694,11,0)&lt;8,0))))</f>
        <v>8</v>
      </c>
      <c r="N46" s="12">
        <f ca="1">IF(VLOOKUP($C46,工时汇总!$B$2:$AH$2694,12,0)&gt;15,12,IF(VLOOKUP($C46,工时汇总!$B$2:$AH$2694,12,0)&gt;10,8,IF(VLOOKUP($C46,工时汇总!$B$2:$AH$2694,12,0)&gt;=8,4,IF(VLOOKUP($C46,工时汇总!$B$2:$AH$2694,12,0)&lt;8,0))))</f>
        <v>8</v>
      </c>
      <c r="O46" s="12">
        <f ca="1">IF(VLOOKUP($C46,工时汇总!$B$2:$AH$2694,13,0)&gt;15,12,IF(VLOOKUP($C46,工时汇总!$B$2:$AH$2694,13,0)&gt;10,8,IF(VLOOKUP($C46,工时汇总!$B$2:$AH$2694,13,0)&gt;=8,4,IF(VLOOKUP($C46,工时汇总!$B$2:$AH$2694,13,0)&lt;8,0))))</f>
        <v>8</v>
      </c>
      <c r="P46" s="12">
        <f ca="1">IF(VLOOKUP($C46,工时汇总!$B$2:$AH$2694,14,0)&gt;15,12,IF(VLOOKUP($C46,工时汇总!$B$2:$AH$2694,14,0)&gt;10,8,IF(VLOOKUP($C46,工时汇总!$B$2:$AH$2694,14,0)&gt;=8,4,IF(VLOOKUP($C46,工时汇总!$B$2:$AH$2694,14,0)&lt;8,0))))</f>
        <v>0</v>
      </c>
      <c r="Q46" s="12">
        <f ca="1">IF(VLOOKUP($C46,工时汇总!$B$2:$AH$2694,15,0)&gt;15,12,IF(VLOOKUP($C46,工时汇总!$B$2:$AH$2694,15,0)&gt;10,8,IF(VLOOKUP($C46,工时汇总!$B$2:$AH$2694,15,0)&gt;=8,4,IF(VLOOKUP($C46,工时汇总!$B$2:$AH$2694,15,0)&lt;8,0))))</f>
        <v>8</v>
      </c>
      <c r="R46" s="12">
        <f ca="1">IF(VLOOKUP($C46,工时汇总!$B$2:$AH$2694,16,0)&gt;15,12,IF(VLOOKUP($C46,工时汇总!$B$2:$AH$2694,16,0)&gt;10,8,IF(VLOOKUP($C46,工时汇总!$B$2:$AH$2694,16,0)&gt;=8,4,IF(VLOOKUP($C46,工时汇总!$B$2:$AH$2694,16,0)&lt;8,0))))</f>
        <v>8</v>
      </c>
      <c r="S46" s="12">
        <f ca="1">IF(VLOOKUP($C46,工时汇总!$B$2:$AH$2694,17,0)&gt;15,12,IF(VLOOKUP($C46,工时汇总!$B$2:$AH$2694,17,0)&gt;10,8,IF(VLOOKUP($C46,工时汇总!$B$2:$AH$2694,17,0)&gt;=8,4,IF(VLOOKUP($C46,工时汇总!$B$2:$AH$2694,17,0)&lt;8,0))))</f>
        <v>8</v>
      </c>
      <c r="T46" s="12">
        <f ca="1">IF(VLOOKUP($C46,工时汇总!$B$2:$AH$2694,18,0)&gt;15,12,IF(VLOOKUP($C46,工时汇总!$B$2:$AH$2694,18,0)&gt;10,8,IF(VLOOKUP($C46,工时汇总!$B$2:$AH$2694,18,0)&gt;=8,4,IF(VLOOKUP($C46,工时汇总!$B$2:$AH$2694,18,0)&lt;8,0))))</f>
        <v>8</v>
      </c>
      <c r="U46" s="12">
        <f ca="1">IF(VLOOKUP($C46,工时汇总!$B$2:$AH$2694,19,0)&gt;15,12,IF(VLOOKUP($C46,工时汇总!$B$2:$AH$2694,19,0)&gt;10,8,IF(VLOOKUP($C46,工时汇总!$B$2:$AH$2694,19,0)&gt;=8,4,IF(VLOOKUP($C46,工时汇总!$B$2:$AH$2694,19,0)&lt;8,0))))</f>
        <v>8</v>
      </c>
      <c r="V46" s="12">
        <f ca="1">IF(VLOOKUP($C46,工时汇总!$B$2:$AH$2694,20,0)&gt;15,12,IF(VLOOKUP($C46,工时汇总!$B$2:$AH$2694,20,0)&gt;10,8,IF(VLOOKUP($C46,工时汇总!$B$2:$AH$2694,20,0)&gt;=8,4,IF(VLOOKUP($C46,工时汇总!$B$2:$AH$2694,20,0)&lt;8,0))))</f>
        <v>8</v>
      </c>
      <c r="W46" s="12">
        <f ca="1">IF(VLOOKUP($C46,工时汇总!$B$2:$AH$2694,21,0)&gt;15,12,IF(VLOOKUP($C46,工时汇总!$B$2:$AH$2694,21,0)&gt;10,8,IF(VLOOKUP($C46,工时汇总!$B$2:$AH$2694,21,0)&gt;=8,4,IF(VLOOKUP($C46,工时汇总!$B$2:$AH$2694,21,0)&lt;8,0))))</f>
        <v>0</v>
      </c>
      <c r="X46" s="12">
        <f ca="1">IF(VLOOKUP($C46,工时汇总!$B$2:$AH$2694,22,0)&gt;15,12,IF(VLOOKUP($C46,工时汇总!$B$2:$AH$2694,22,0)&gt;10,8,IF(VLOOKUP($C46,工时汇总!$B$2:$AH$2694,22,0)&gt;=8,4,IF(VLOOKUP($C46,工时汇总!$B$2:$AH$2694,22,0)&lt;8,0))))</f>
        <v>8</v>
      </c>
      <c r="Y46" s="12">
        <f ca="1">IF(VLOOKUP($C46,工时汇总!$B$2:$AH$2694,23,0)&gt;15,12,IF(VLOOKUP($C46,工时汇总!$B$2:$AH$2694,23,0)&gt;10,8,IF(VLOOKUP($C46,工时汇总!$B$2:$AH$2694,23,0)&gt;=8,4,IF(VLOOKUP($C46,工时汇总!$B$2:$AH$2694,23,0)&lt;8,0))))</f>
        <v>8</v>
      </c>
      <c r="Z46" s="12">
        <f ca="1">IF(VLOOKUP($C46,工时汇总!$B$2:$AH$2694,24,0)&gt;15,12,IF(VLOOKUP($C46,工时汇总!$B$2:$AH$2694,24,0)&gt;10,8,IF(VLOOKUP($C46,工时汇总!$B$2:$AH$2694,24,0)&gt;=8,4,IF(VLOOKUP($C46,工时汇总!$B$2:$AH$2694,24,0)&lt;8,0))))</f>
        <v>8</v>
      </c>
      <c r="AA46" s="12">
        <f ca="1">IF(VLOOKUP($C46,工时汇总!$B$2:$AH$2694,25,0)&gt;15,12,IF(VLOOKUP($C46,工时汇总!$B$2:$AH$2694,25,0)&gt;10,8,IF(VLOOKUP($C46,工时汇总!$B$2:$AH$2694,25,0)&gt;=8,4,IF(VLOOKUP($C46,工时汇总!$B$2:$AH$2694,25,0)&lt;8,0))))</f>
        <v>8</v>
      </c>
      <c r="AB46" s="12">
        <f ca="1">IF(VLOOKUP($C46,工时汇总!$B$2:$AH$2694,26,0)&gt;15,12,IF(VLOOKUP($C46,工时汇总!$B$2:$AH$2694,26,0)&gt;10,8,IF(VLOOKUP($C46,工时汇总!$B$2:$AH$2694,26,0)&gt;=8,4,IF(VLOOKUP($C46,工时汇总!$B$2:$AH$2694,26,0)&lt;8,0))))</f>
        <v>8</v>
      </c>
      <c r="AC46" s="12">
        <f ca="1">IF(VLOOKUP($C46,工时汇总!$B$2:$AH$2694,27,0)&gt;15,12,IF(VLOOKUP($C46,工时汇总!$B$2:$AH$2694,27,0)&gt;10,8,IF(VLOOKUP($C46,工时汇总!$B$2:$AH$2694,27,0)&gt;=8,4,IF(VLOOKUP($C46,工时汇总!$B$2:$AH$2694,27,0)&lt;8,0))))</f>
        <v>8</v>
      </c>
      <c r="AD46" s="12">
        <f ca="1">IF(VLOOKUP($C46,工时汇总!$B$2:$AH$2694,28,0)&gt;15,12,IF(VLOOKUP($C46,工时汇总!$B$2:$AH$2694,28,0)&gt;10,8,IF(VLOOKUP($C46,工时汇总!$B$2:$AH$2694,28,0)&gt;=8,4,IF(VLOOKUP($C46,工时汇总!$B$2:$AH$2694,28,0)&lt;8,0))))</f>
        <v>8</v>
      </c>
      <c r="AE46" s="12">
        <f ca="1">IF(VLOOKUP($C46,工时汇总!$B$2:$AH$2694,29,0)&gt;15,12,IF(VLOOKUP($C46,工时汇总!$B$2:$AH$2694,29,0)&gt;10,8,IF(VLOOKUP($C46,工时汇总!$B$2:$AH$2694,29,0)&gt;=8,4,IF(VLOOKUP($C46,工时汇总!$B$2:$AH$2694,29,0)&lt;8,0))))</f>
        <v>8</v>
      </c>
      <c r="AF46" s="12">
        <f ca="1">IF(VLOOKUP($C46,工时汇总!$B$2:$AH$2694,30,0)&gt;15,12,IF(VLOOKUP($C46,工时汇总!$B$2:$AH$2694,30,0)&gt;10,8,IF(VLOOKUP($C46,工时汇总!$B$2:$AH$2694,30,0)&gt;=8,4,IF(VLOOKUP($C46,工时汇总!$B$2:$AH$2694,30,0)&lt;8,0))))</f>
        <v>8</v>
      </c>
      <c r="AG46" s="12">
        <f ca="1">IF(VLOOKUP($C46,工时汇总!$B$2:$AH$2694,31,0)&gt;15,12,IF(VLOOKUP($C46,工时汇总!$B$2:$AH$2694,31,0)&gt;10,8,IF(VLOOKUP($C46,工时汇总!$B$2:$AH$2694,31,0)&gt;=8,4,IF(VLOOKUP($C46,工时汇总!$B$2:$AH$2694,31,0)&lt;8,0))))</f>
        <v>8</v>
      </c>
      <c r="AH46" s="12">
        <f ca="1">IF(VLOOKUP($C46,工时汇总!$B$2:$AH$2694,32,0)&gt;15,12,IF(VLOOKUP($C46,工时汇总!$B$2:$AH$2694,32,0)&gt;10,8,IF(VLOOKUP($C46,工时汇总!$B$2:$AH$2694,32,0)&gt;=8,4,IF(VLOOKUP($C46,工时汇总!$B$2:$AH$2694,32,0)&lt;8,0))))</f>
        <v>8</v>
      </c>
      <c r="AI46" s="12">
        <f ca="1">IF(VLOOKUP($C46,工时汇总!$B$2:$AH$2694,33,0)&gt;15,12,IF(VLOOKUP($C46,工时汇总!$B$2:$AH$2694,33,0)&gt;10,8,IF(VLOOKUP($C46,工时汇总!$B$2:$AH$2694,33,0)&gt;=8,4,IF(VLOOKUP($C46,工时汇总!$B$2:$AH$2694,33,0)&lt;8,0))))</f>
        <v>0</v>
      </c>
    </row>
    <row r="47" customHeight="1" spans="1:35">
      <c r="A47" s="10" t="s">
        <v>176</v>
      </c>
      <c r="B47" s="18" t="s">
        <v>698</v>
      </c>
      <c r="C47" s="17" t="s">
        <v>201</v>
      </c>
      <c r="D47" s="43">
        <f ca="1" t="shared" si="16"/>
        <v>200</v>
      </c>
      <c r="E47" s="12">
        <f ca="1">IF(VLOOKUP($C47,工时汇总!$B$2:$AH$2694,3,0)&gt;15,12,IF(VLOOKUP($C47,工时汇总!$B$2:$AH$2694,3,0)&gt;10,8,IF(VLOOKUP($C47,工时汇总!$B$2:$AH$2694,3,0)&gt;=8,4,IF(VLOOKUP($C47,工时汇总!$B$2:$AH$2694,3,0)&lt;8,0))))</f>
        <v>8</v>
      </c>
      <c r="F47" s="12">
        <f ca="1">IF(VLOOKUP($C47,工时汇总!$B$2:$AH$2694,4,0)&gt;15,12,IF(VLOOKUP($C47,工时汇总!$B$2:$AH$2694,4,0)&gt;10,8,IF(VLOOKUP($C47,工时汇总!$B$2:$AH$2694,4,0)&gt;=8,4,IF(VLOOKUP($C47,工时汇总!$B$2:$AH$2694,4,0)&lt;8,0))))</f>
        <v>8</v>
      </c>
      <c r="G47" s="12">
        <f ca="1">IF(VLOOKUP($C47,工时汇总!$B$2:$AH$2694,5,0)&gt;15,12,IF(VLOOKUP($C47,工时汇总!$B$2:$AH$2694,5,0)&gt;10,8,IF(VLOOKUP($C47,工时汇总!$B$2:$AH$2694,5,0)&gt;=8,4,IF(VLOOKUP($C47,工时汇总!$B$2:$AH$2694,5,0)&lt;8,0))))</f>
        <v>8</v>
      </c>
      <c r="H47" s="12">
        <f ca="1">IF(VLOOKUP($C47,工时汇总!$B$2:$AH$2694,6,0)&gt;15,12,IF(VLOOKUP($C47,工时汇总!$B$2:$AH$2694,6,0)&gt;10,8,IF(VLOOKUP($C47,工时汇总!$B$2:$AH$2694,6,0)&gt;=8,4,IF(VLOOKUP($C47,工时汇总!$B$2:$AH$2694,6,0)&lt;8,0))))</f>
        <v>8</v>
      </c>
      <c r="I47" s="12">
        <f ca="1">IF(VLOOKUP($C47,工时汇总!$B$2:$AH$2694,7,0)&gt;15,12,IF(VLOOKUP($C47,工时汇总!$B$2:$AH$2694,7,0)&gt;10,8,IF(VLOOKUP($C47,工时汇总!$B$2:$AH$2694,7,0)&gt;=8,4,IF(VLOOKUP($C47,工时汇总!$B$2:$AH$2694,7,0)&lt;8,0))))</f>
        <v>8</v>
      </c>
      <c r="J47" s="12">
        <f ca="1">IF(VLOOKUP($C47,工时汇总!$B$2:$AH$2694,8,0)&gt;15,12,IF(VLOOKUP($C47,工时汇总!$B$2:$AH$2694,8,0)&gt;10,8,IF(VLOOKUP($C47,工时汇总!$B$2:$AH$2694,8,0)&gt;=8,4,IF(VLOOKUP($C47,工时汇总!$B$2:$AH$2694,8,0)&lt;8,0))))</f>
        <v>8</v>
      </c>
      <c r="K47" s="12">
        <f ca="1">IF(VLOOKUP($C47,工时汇总!$B$2:$AH$2694,9,0)&gt;15,12,IF(VLOOKUP($C47,工时汇总!$B$2:$AH$2694,9,0)&gt;10,8,IF(VLOOKUP($C47,工时汇总!$B$2:$AH$2694,9,0)&gt;=8,4,IF(VLOOKUP($C47,工时汇总!$B$2:$AH$2694,9,0)&lt;8,0))))</f>
        <v>8</v>
      </c>
      <c r="L47" s="12">
        <f ca="1">IF(VLOOKUP($C47,工时汇总!$B$2:$AH$2694,10,0)&gt;15,12,IF(VLOOKUP($C47,工时汇总!$B$2:$AH$2694,10,0)&gt;10,8,IF(VLOOKUP($C47,工时汇总!$B$2:$AH$2694,10,0)&gt;=8,4,IF(VLOOKUP($C47,工时汇总!$B$2:$AH$2694,10,0)&lt;8,0))))</f>
        <v>8</v>
      </c>
      <c r="M47" s="12">
        <f ca="1">IF(VLOOKUP($C47,工时汇总!$B$2:$AH$2694,11,0)&gt;15,12,IF(VLOOKUP($C47,工时汇总!$B$2:$AH$2694,11,0)&gt;10,8,IF(VLOOKUP($C47,工时汇总!$B$2:$AH$2694,11,0)&gt;=8,4,IF(VLOOKUP($C47,工时汇总!$B$2:$AH$2694,11,0)&lt;8,0))))</f>
        <v>8</v>
      </c>
      <c r="N47" s="12">
        <f ca="1">IF(VLOOKUP($C47,工时汇总!$B$2:$AH$2694,12,0)&gt;15,12,IF(VLOOKUP($C47,工时汇总!$B$2:$AH$2694,12,0)&gt;10,8,IF(VLOOKUP($C47,工时汇总!$B$2:$AH$2694,12,0)&gt;=8,4,IF(VLOOKUP($C47,工时汇总!$B$2:$AH$2694,12,0)&lt;8,0))))</f>
        <v>8</v>
      </c>
      <c r="O47" s="12">
        <f ca="1">IF(VLOOKUP($C47,工时汇总!$B$2:$AH$2694,13,0)&gt;15,12,IF(VLOOKUP($C47,工时汇总!$B$2:$AH$2694,13,0)&gt;10,8,IF(VLOOKUP($C47,工时汇总!$B$2:$AH$2694,13,0)&gt;=8,4,IF(VLOOKUP($C47,工时汇总!$B$2:$AH$2694,13,0)&lt;8,0))))</f>
        <v>8</v>
      </c>
      <c r="P47" s="12">
        <f ca="1">IF(VLOOKUP($C47,工时汇总!$B$2:$AH$2694,14,0)&gt;15,12,IF(VLOOKUP($C47,工时汇总!$B$2:$AH$2694,14,0)&gt;10,8,IF(VLOOKUP($C47,工时汇总!$B$2:$AH$2694,14,0)&gt;=8,4,IF(VLOOKUP($C47,工时汇总!$B$2:$AH$2694,14,0)&lt;8,0))))</f>
        <v>0</v>
      </c>
      <c r="Q47" s="12">
        <f ca="1">IF(VLOOKUP($C47,工时汇总!$B$2:$AH$2694,15,0)&gt;15,12,IF(VLOOKUP($C47,工时汇总!$B$2:$AH$2694,15,0)&gt;10,8,IF(VLOOKUP($C47,工时汇总!$B$2:$AH$2694,15,0)&gt;=8,4,IF(VLOOKUP($C47,工时汇总!$B$2:$AH$2694,15,0)&lt;8,0))))</f>
        <v>8</v>
      </c>
      <c r="R47" s="12">
        <f ca="1">IF(VLOOKUP($C47,工时汇总!$B$2:$AH$2694,16,0)&gt;15,12,IF(VLOOKUP($C47,工时汇总!$B$2:$AH$2694,16,0)&gt;10,8,IF(VLOOKUP($C47,工时汇总!$B$2:$AH$2694,16,0)&gt;=8,4,IF(VLOOKUP($C47,工时汇总!$B$2:$AH$2694,16,0)&lt;8,0))))</f>
        <v>8</v>
      </c>
      <c r="S47" s="12">
        <f ca="1">IF(VLOOKUP($C47,工时汇总!$B$2:$AH$2694,17,0)&gt;15,12,IF(VLOOKUP($C47,工时汇总!$B$2:$AH$2694,17,0)&gt;10,8,IF(VLOOKUP($C47,工时汇总!$B$2:$AH$2694,17,0)&gt;=8,4,IF(VLOOKUP($C47,工时汇总!$B$2:$AH$2694,17,0)&lt;8,0))))</f>
        <v>8</v>
      </c>
      <c r="T47" s="12">
        <f ca="1">IF(VLOOKUP($C47,工时汇总!$B$2:$AH$2694,18,0)&gt;15,12,IF(VLOOKUP($C47,工时汇总!$B$2:$AH$2694,18,0)&gt;10,8,IF(VLOOKUP($C47,工时汇总!$B$2:$AH$2694,18,0)&gt;=8,4,IF(VLOOKUP($C47,工时汇总!$B$2:$AH$2694,18,0)&lt;8,0))))</f>
        <v>8</v>
      </c>
      <c r="U47" s="12">
        <f ca="1">IF(VLOOKUP($C47,工时汇总!$B$2:$AH$2694,19,0)&gt;15,12,IF(VLOOKUP($C47,工时汇总!$B$2:$AH$2694,19,0)&gt;10,8,IF(VLOOKUP($C47,工时汇总!$B$2:$AH$2694,19,0)&gt;=8,4,IF(VLOOKUP($C47,工时汇总!$B$2:$AH$2694,19,0)&lt;8,0))))</f>
        <v>8</v>
      </c>
      <c r="V47" s="12">
        <f ca="1">IF(VLOOKUP($C47,工时汇总!$B$2:$AH$2694,20,0)&gt;15,12,IF(VLOOKUP($C47,工时汇总!$B$2:$AH$2694,20,0)&gt;10,8,IF(VLOOKUP($C47,工时汇总!$B$2:$AH$2694,20,0)&gt;=8,4,IF(VLOOKUP($C47,工时汇总!$B$2:$AH$2694,20,0)&lt;8,0))))</f>
        <v>8</v>
      </c>
      <c r="W47" s="12">
        <f ca="1">IF(VLOOKUP($C47,工时汇总!$B$2:$AH$2694,21,0)&gt;15,12,IF(VLOOKUP($C47,工时汇总!$B$2:$AH$2694,21,0)&gt;10,8,IF(VLOOKUP($C47,工时汇总!$B$2:$AH$2694,21,0)&gt;=8,4,IF(VLOOKUP($C47,工时汇总!$B$2:$AH$2694,21,0)&lt;8,0))))</f>
        <v>0</v>
      </c>
      <c r="X47" s="12">
        <f ca="1">IF(VLOOKUP($C47,工时汇总!$B$2:$AH$2694,22,0)&gt;15,12,IF(VLOOKUP($C47,工时汇总!$B$2:$AH$2694,22,0)&gt;10,8,IF(VLOOKUP($C47,工时汇总!$B$2:$AH$2694,22,0)&gt;=8,4,IF(VLOOKUP($C47,工时汇总!$B$2:$AH$2694,22,0)&lt;8,0))))</f>
        <v>8</v>
      </c>
      <c r="Y47" s="12">
        <f ca="1">IF(VLOOKUP($C47,工时汇总!$B$2:$AH$2694,23,0)&gt;15,12,IF(VLOOKUP($C47,工时汇总!$B$2:$AH$2694,23,0)&gt;10,8,IF(VLOOKUP($C47,工时汇总!$B$2:$AH$2694,23,0)&gt;=8,4,IF(VLOOKUP($C47,工时汇总!$B$2:$AH$2694,23,0)&lt;8,0))))</f>
        <v>8</v>
      </c>
      <c r="Z47" s="12">
        <f ca="1">IF(VLOOKUP($C47,工时汇总!$B$2:$AH$2694,24,0)&gt;15,12,IF(VLOOKUP($C47,工时汇总!$B$2:$AH$2694,24,0)&gt;10,8,IF(VLOOKUP($C47,工时汇总!$B$2:$AH$2694,24,0)&gt;=8,4,IF(VLOOKUP($C47,工时汇总!$B$2:$AH$2694,24,0)&lt;8,0))))</f>
        <v>8</v>
      </c>
      <c r="AA47" s="12">
        <f ca="1">IF(VLOOKUP($C47,工时汇总!$B$2:$AH$2694,25,0)&gt;15,12,IF(VLOOKUP($C47,工时汇总!$B$2:$AH$2694,25,0)&gt;10,8,IF(VLOOKUP($C47,工时汇总!$B$2:$AH$2694,25,0)&gt;=8,4,IF(VLOOKUP($C47,工时汇总!$B$2:$AH$2694,25,0)&lt;8,0))))</f>
        <v>8</v>
      </c>
      <c r="AB47" s="12">
        <f ca="1">IF(VLOOKUP($C47,工时汇总!$B$2:$AH$2694,26,0)&gt;15,12,IF(VLOOKUP($C47,工时汇总!$B$2:$AH$2694,26,0)&gt;10,8,IF(VLOOKUP($C47,工时汇总!$B$2:$AH$2694,26,0)&gt;=8,4,IF(VLOOKUP($C47,工时汇总!$B$2:$AH$2694,26,0)&lt;8,0))))</f>
        <v>8</v>
      </c>
      <c r="AC47" s="12">
        <f ca="1">IF(VLOOKUP($C47,工时汇总!$B$2:$AH$2694,27,0)&gt;15,12,IF(VLOOKUP($C47,工时汇总!$B$2:$AH$2694,27,0)&gt;10,8,IF(VLOOKUP($C47,工时汇总!$B$2:$AH$2694,27,0)&gt;=8,4,IF(VLOOKUP($C47,工时汇总!$B$2:$AH$2694,27,0)&lt;8,0))))</f>
        <v>8</v>
      </c>
      <c r="AD47" s="12">
        <f ca="1">IF(VLOOKUP($C47,工时汇总!$B$2:$AH$2694,28,0)&gt;15,12,IF(VLOOKUP($C47,工时汇总!$B$2:$AH$2694,28,0)&gt;10,8,IF(VLOOKUP($C47,工时汇总!$B$2:$AH$2694,28,0)&gt;=8,4,IF(VLOOKUP($C47,工时汇总!$B$2:$AH$2694,28,0)&lt;8,0))))</f>
        <v>0</v>
      </c>
      <c r="AE47" s="12">
        <f ca="1">IF(VLOOKUP($C47,工时汇总!$B$2:$AH$2694,29,0)&gt;15,12,IF(VLOOKUP($C47,工时汇总!$B$2:$AH$2694,29,0)&gt;10,8,IF(VLOOKUP($C47,工时汇总!$B$2:$AH$2694,29,0)&gt;=8,4,IF(VLOOKUP($C47,工时汇总!$B$2:$AH$2694,29,0)&lt;8,0))))</f>
        <v>4</v>
      </c>
      <c r="AF47" s="12">
        <f ca="1">IF(VLOOKUP($C47,工时汇总!$B$2:$AH$2694,30,0)&gt;15,12,IF(VLOOKUP($C47,工时汇总!$B$2:$AH$2694,30,0)&gt;10,8,IF(VLOOKUP($C47,工时汇总!$B$2:$AH$2694,30,0)&gt;=8,4,IF(VLOOKUP($C47,工时汇总!$B$2:$AH$2694,30,0)&lt;8,0))))</f>
        <v>4</v>
      </c>
      <c r="AG47" s="12">
        <f ca="1">IF(VLOOKUP($C47,工时汇总!$B$2:$AH$2694,31,0)&gt;15,12,IF(VLOOKUP($C47,工时汇总!$B$2:$AH$2694,31,0)&gt;10,8,IF(VLOOKUP($C47,工时汇总!$B$2:$AH$2694,31,0)&gt;=8,4,IF(VLOOKUP($C47,工时汇总!$B$2:$AH$2694,31,0)&lt;8,0))))</f>
        <v>8</v>
      </c>
      <c r="AH47" s="12">
        <f ca="1">IF(VLOOKUP($C47,工时汇总!$B$2:$AH$2694,32,0)&gt;15,12,IF(VLOOKUP($C47,工时汇总!$B$2:$AH$2694,32,0)&gt;10,8,IF(VLOOKUP($C47,工时汇总!$B$2:$AH$2694,32,0)&gt;=8,4,IF(VLOOKUP($C47,工时汇总!$B$2:$AH$2694,32,0)&lt;8,0))))</f>
        <v>0</v>
      </c>
      <c r="AI47" s="12">
        <f ca="1">IF(VLOOKUP($C47,工时汇总!$B$2:$AH$2694,33,0)&gt;15,12,IF(VLOOKUP($C47,工时汇总!$B$2:$AH$2694,33,0)&gt;10,8,IF(VLOOKUP($C47,工时汇总!$B$2:$AH$2694,33,0)&gt;=8,4,IF(VLOOKUP($C47,工时汇总!$B$2:$AH$2694,33,0)&lt;8,0))))</f>
        <v>0</v>
      </c>
    </row>
    <row r="48" customHeight="1" spans="1:35">
      <c r="A48" s="10" t="s">
        <v>176</v>
      </c>
      <c r="B48" s="18" t="s">
        <v>699</v>
      </c>
      <c r="C48" s="17" t="s">
        <v>203</v>
      </c>
      <c r="D48" s="43">
        <f ca="1" t="shared" si="16"/>
        <v>196</v>
      </c>
      <c r="E48" s="12">
        <f ca="1">IF(VLOOKUP($C48,工时汇总!$B$2:$AH$2694,3,0)&gt;15,12,IF(VLOOKUP($C48,工时汇总!$B$2:$AH$2694,3,0)&gt;10,8,IF(VLOOKUP($C48,工时汇总!$B$2:$AH$2694,3,0)&gt;=8,4,IF(VLOOKUP($C48,工时汇总!$B$2:$AH$2694,3,0)&lt;8,0))))</f>
        <v>8</v>
      </c>
      <c r="F48" s="12">
        <f ca="1">IF(VLOOKUP($C48,工时汇总!$B$2:$AH$2694,4,0)&gt;15,12,IF(VLOOKUP($C48,工时汇总!$B$2:$AH$2694,4,0)&gt;10,8,IF(VLOOKUP($C48,工时汇总!$B$2:$AH$2694,4,0)&gt;=8,4,IF(VLOOKUP($C48,工时汇总!$B$2:$AH$2694,4,0)&lt;8,0))))</f>
        <v>8</v>
      </c>
      <c r="G48" s="12">
        <f ca="1">IF(VLOOKUP($C48,工时汇总!$B$2:$AH$2694,5,0)&gt;15,12,IF(VLOOKUP($C48,工时汇总!$B$2:$AH$2694,5,0)&gt;10,8,IF(VLOOKUP($C48,工时汇总!$B$2:$AH$2694,5,0)&gt;=8,4,IF(VLOOKUP($C48,工时汇总!$B$2:$AH$2694,5,0)&lt;8,0))))</f>
        <v>8</v>
      </c>
      <c r="H48" s="12">
        <f ca="1">IF(VLOOKUP($C48,工时汇总!$B$2:$AH$2694,6,0)&gt;15,12,IF(VLOOKUP($C48,工时汇总!$B$2:$AH$2694,6,0)&gt;10,8,IF(VLOOKUP($C48,工时汇总!$B$2:$AH$2694,6,0)&gt;=8,4,IF(VLOOKUP($C48,工时汇总!$B$2:$AH$2694,6,0)&lt;8,0))))</f>
        <v>8</v>
      </c>
      <c r="I48" s="12">
        <f ca="1">IF(VLOOKUP($C48,工时汇总!$B$2:$AH$2694,7,0)&gt;15,12,IF(VLOOKUP($C48,工时汇总!$B$2:$AH$2694,7,0)&gt;10,8,IF(VLOOKUP($C48,工时汇总!$B$2:$AH$2694,7,0)&gt;=8,4,IF(VLOOKUP($C48,工时汇总!$B$2:$AH$2694,7,0)&lt;8,0))))</f>
        <v>8</v>
      </c>
      <c r="J48" s="12">
        <f ca="1">IF(VLOOKUP($C48,工时汇总!$B$2:$AH$2694,8,0)&gt;15,12,IF(VLOOKUP($C48,工时汇总!$B$2:$AH$2694,8,0)&gt;10,8,IF(VLOOKUP($C48,工时汇总!$B$2:$AH$2694,8,0)&gt;=8,4,IF(VLOOKUP($C48,工时汇总!$B$2:$AH$2694,8,0)&lt;8,0))))</f>
        <v>8</v>
      </c>
      <c r="K48" s="12">
        <f ca="1">IF(VLOOKUP($C48,工时汇总!$B$2:$AH$2694,9,0)&gt;15,12,IF(VLOOKUP($C48,工时汇总!$B$2:$AH$2694,9,0)&gt;10,8,IF(VLOOKUP($C48,工时汇总!$B$2:$AH$2694,9,0)&gt;=8,4,IF(VLOOKUP($C48,工时汇总!$B$2:$AH$2694,9,0)&lt;8,0))))</f>
        <v>8</v>
      </c>
      <c r="L48" s="12">
        <f ca="1">IF(VLOOKUP($C48,工时汇总!$B$2:$AH$2694,10,0)&gt;15,12,IF(VLOOKUP($C48,工时汇总!$B$2:$AH$2694,10,0)&gt;10,8,IF(VLOOKUP($C48,工时汇总!$B$2:$AH$2694,10,0)&gt;=8,4,IF(VLOOKUP($C48,工时汇总!$B$2:$AH$2694,10,0)&lt;8,0))))</f>
        <v>8</v>
      </c>
      <c r="M48" s="12">
        <f ca="1">IF(VLOOKUP($C48,工时汇总!$B$2:$AH$2694,11,0)&gt;15,12,IF(VLOOKUP($C48,工时汇总!$B$2:$AH$2694,11,0)&gt;10,8,IF(VLOOKUP($C48,工时汇总!$B$2:$AH$2694,11,0)&gt;=8,4,IF(VLOOKUP($C48,工时汇总!$B$2:$AH$2694,11,0)&lt;8,0))))</f>
        <v>0</v>
      </c>
      <c r="N48" s="12">
        <f ca="1">IF(VLOOKUP($C48,工时汇总!$B$2:$AH$2694,12,0)&gt;15,12,IF(VLOOKUP($C48,工时汇总!$B$2:$AH$2694,12,0)&gt;10,8,IF(VLOOKUP($C48,工时汇总!$B$2:$AH$2694,12,0)&gt;=8,4,IF(VLOOKUP($C48,工时汇总!$B$2:$AH$2694,12,0)&lt;8,0))))</f>
        <v>8</v>
      </c>
      <c r="O48" s="12">
        <f ca="1">IF(VLOOKUP($C48,工时汇总!$B$2:$AH$2694,13,0)&gt;15,12,IF(VLOOKUP($C48,工时汇总!$B$2:$AH$2694,13,0)&gt;10,8,IF(VLOOKUP($C48,工时汇总!$B$2:$AH$2694,13,0)&gt;=8,4,IF(VLOOKUP($C48,工时汇总!$B$2:$AH$2694,13,0)&lt;8,0))))</f>
        <v>8</v>
      </c>
      <c r="P48" s="12">
        <f ca="1">IF(VLOOKUP($C48,工时汇总!$B$2:$AH$2694,14,0)&gt;15,12,IF(VLOOKUP($C48,工时汇总!$B$2:$AH$2694,14,0)&gt;10,8,IF(VLOOKUP($C48,工时汇总!$B$2:$AH$2694,14,0)&gt;=8,4,IF(VLOOKUP($C48,工时汇总!$B$2:$AH$2694,14,0)&lt;8,0))))</f>
        <v>0</v>
      </c>
      <c r="Q48" s="12">
        <f ca="1">IF(VLOOKUP($C48,工时汇总!$B$2:$AH$2694,15,0)&gt;15,12,IF(VLOOKUP($C48,工时汇总!$B$2:$AH$2694,15,0)&gt;10,8,IF(VLOOKUP($C48,工时汇总!$B$2:$AH$2694,15,0)&gt;=8,4,IF(VLOOKUP($C48,工时汇总!$B$2:$AH$2694,15,0)&lt;8,0))))</f>
        <v>8</v>
      </c>
      <c r="R48" s="12">
        <f ca="1">IF(VLOOKUP($C48,工时汇总!$B$2:$AH$2694,16,0)&gt;15,12,IF(VLOOKUP($C48,工时汇总!$B$2:$AH$2694,16,0)&gt;10,8,IF(VLOOKUP($C48,工时汇总!$B$2:$AH$2694,16,0)&gt;=8,4,IF(VLOOKUP($C48,工时汇总!$B$2:$AH$2694,16,0)&lt;8,0))))</f>
        <v>8</v>
      </c>
      <c r="S48" s="12">
        <f ca="1">IF(VLOOKUP($C48,工时汇总!$B$2:$AH$2694,17,0)&gt;15,12,IF(VLOOKUP($C48,工时汇总!$B$2:$AH$2694,17,0)&gt;10,8,IF(VLOOKUP($C48,工时汇总!$B$2:$AH$2694,17,0)&gt;=8,4,IF(VLOOKUP($C48,工时汇总!$B$2:$AH$2694,17,0)&lt;8,0))))</f>
        <v>8</v>
      </c>
      <c r="T48" s="12">
        <f ca="1">IF(VLOOKUP($C48,工时汇总!$B$2:$AH$2694,18,0)&gt;15,12,IF(VLOOKUP($C48,工时汇总!$B$2:$AH$2694,18,0)&gt;10,8,IF(VLOOKUP($C48,工时汇总!$B$2:$AH$2694,18,0)&gt;=8,4,IF(VLOOKUP($C48,工时汇总!$B$2:$AH$2694,18,0)&lt;8,0))))</f>
        <v>8</v>
      </c>
      <c r="U48" s="12">
        <f ca="1">IF(VLOOKUP($C48,工时汇总!$B$2:$AH$2694,19,0)&gt;15,12,IF(VLOOKUP($C48,工时汇总!$B$2:$AH$2694,19,0)&gt;10,8,IF(VLOOKUP($C48,工时汇总!$B$2:$AH$2694,19,0)&gt;=8,4,IF(VLOOKUP($C48,工时汇总!$B$2:$AH$2694,19,0)&lt;8,0))))</f>
        <v>8</v>
      </c>
      <c r="V48" s="12">
        <f ca="1">IF(VLOOKUP($C48,工时汇总!$B$2:$AH$2694,20,0)&gt;15,12,IF(VLOOKUP($C48,工时汇总!$B$2:$AH$2694,20,0)&gt;10,8,IF(VLOOKUP($C48,工时汇总!$B$2:$AH$2694,20,0)&gt;=8,4,IF(VLOOKUP($C48,工时汇总!$B$2:$AH$2694,20,0)&lt;8,0))))</f>
        <v>8</v>
      </c>
      <c r="W48" s="12">
        <f ca="1">IF(VLOOKUP($C48,工时汇总!$B$2:$AH$2694,21,0)&gt;15,12,IF(VLOOKUP($C48,工时汇总!$B$2:$AH$2694,21,0)&gt;10,8,IF(VLOOKUP($C48,工时汇总!$B$2:$AH$2694,21,0)&gt;=8,4,IF(VLOOKUP($C48,工时汇总!$B$2:$AH$2694,21,0)&lt;8,0))))</f>
        <v>0</v>
      </c>
      <c r="X48" s="12">
        <f ca="1">IF(VLOOKUP($C48,工时汇总!$B$2:$AH$2694,22,0)&gt;15,12,IF(VLOOKUP($C48,工时汇总!$B$2:$AH$2694,22,0)&gt;10,8,IF(VLOOKUP($C48,工时汇总!$B$2:$AH$2694,22,0)&gt;=8,4,IF(VLOOKUP($C48,工时汇总!$B$2:$AH$2694,22,0)&lt;8,0))))</f>
        <v>8</v>
      </c>
      <c r="Y48" s="12">
        <f ca="1">IF(VLOOKUP($C48,工时汇总!$B$2:$AH$2694,23,0)&gt;15,12,IF(VLOOKUP($C48,工时汇总!$B$2:$AH$2694,23,0)&gt;10,8,IF(VLOOKUP($C48,工时汇总!$B$2:$AH$2694,23,0)&gt;=8,4,IF(VLOOKUP($C48,工时汇总!$B$2:$AH$2694,23,0)&lt;8,0))))</f>
        <v>8</v>
      </c>
      <c r="Z48" s="12">
        <f ca="1">IF(VLOOKUP($C48,工时汇总!$B$2:$AH$2694,24,0)&gt;15,12,IF(VLOOKUP($C48,工时汇总!$B$2:$AH$2694,24,0)&gt;10,8,IF(VLOOKUP($C48,工时汇总!$B$2:$AH$2694,24,0)&gt;=8,4,IF(VLOOKUP($C48,工时汇总!$B$2:$AH$2694,24,0)&lt;8,0))))</f>
        <v>8</v>
      </c>
      <c r="AA48" s="12">
        <f ca="1">IF(VLOOKUP($C48,工时汇总!$B$2:$AH$2694,25,0)&gt;15,12,IF(VLOOKUP($C48,工时汇总!$B$2:$AH$2694,25,0)&gt;10,8,IF(VLOOKUP($C48,工时汇总!$B$2:$AH$2694,25,0)&gt;=8,4,IF(VLOOKUP($C48,工时汇总!$B$2:$AH$2694,25,0)&lt;8,0))))</f>
        <v>8</v>
      </c>
      <c r="AB48" s="12">
        <f ca="1">IF(VLOOKUP($C48,工时汇总!$B$2:$AH$2694,26,0)&gt;15,12,IF(VLOOKUP($C48,工时汇总!$B$2:$AH$2694,26,0)&gt;10,8,IF(VLOOKUP($C48,工时汇总!$B$2:$AH$2694,26,0)&gt;=8,4,IF(VLOOKUP($C48,工时汇总!$B$2:$AH$2694,26,0)&lt;8,0))))</f>
        <v>8</v>
      </c>
      <c r="AC48" s="12">
        <f ca="1">IF(VLOOKUP($C48,工时汇总!$B$2:$AH$2694,27,0)&gt;15,12,IF(VLOOKUP($C48,工时汇总!$B$2:$AH$2694,27,0)&gt;10,8,IF(VLOOKUP($C48,工时汇总!$B$2:$AH$2694,27,0)&gt;=8,4,IF(VLOOKUP($C48,工时汇总!$B$2:$AH$2694,27,0)&lt;8,0))))</f>
        <v>4</v>
      </c>
      <c r="AD48" s="12">
        <f ca="1">IF(VLOOKUP($C48,工时汇总!$B$2:$AH$2694,28,0)&gt;15,12,IF(VLOOKUP($C48,工时汇总!$B$2:$AH$2694,28,0)&gt;10,8,IF(VLOOKUP($C48,工时汇总!$B$2:$AH$2694,28,0)&gt;=8,4,IF(VLOOKUP($C48,工时汇总!$B$2:$AH$2694,28,0)&lt;8,0))))</f>
        <v>0</v>
      </c>
      <c r="AE48" s="12">
        <f ca="1">IF(VLOOKUP($C48,工时汇总!$B$2:$AH$2694,29,0)&gt;15,12,IF(VLOOKUP($C48,工时汇总!$B$2:$AH$2694,29,0)&gt;10,8,IF(VLOOKUP($C48,工时汇总!$B$2:$AH$2694,29,0)&gt;=8,4,IF(VLOOKUP($C48,工时汇总!$B$2:$AH$2694,29,0)&lt;8,0))))</f>
        <v>4</v>
      </c>
      <c r="AF48" s="12">
        <f ca="1">IF(VLOOKUP($C48,工时汇总!$B$2:$AH$2694,30,0)&gt;15,12,IF(VLOOKUP($C48,工时汇总!$B$2:$AH$2694,30,0)&gt;10,8,IF(VLOOKUP($C48,工时汇总!$B$2:$AH$2694,30,0)&gt;=8,4,IF(VLOOKUP($C48,工时汇总!$B$2:$AH$2694,30,0)&lt;8,0))))</f>
        <v>4</v>
      </c>
      <c r="AG48" s="12">
        <f ca="1">IF(VLOOKUP($C48,工时汇总!$B$2:$AH$2694,31,0)&gt;15,12,IF(VLOOKUP($C48,工时汇总!$B$2:$AH$2694,31,0)&gt;10,8,IF(VLOOKUP($C48,工时汇总!$B$2:$AH$2694,31,0)&gt;=8,4,IF(VLOOKUP($C48,工时汇总!$B$2:$AH$2694,31,0)&lt;8,0))))</f>
        <v>8</v>
      </c>
      <c r="AH48" s="12">
        <f ca="1">IF(VLOOKUP($C48,工时汇总!$B$2:$AH$2694,32,0)&gt;15,12,IF(VLOOKUP($C48,工时汇总!$B$2:$AH$2694,32,0)&gt;10,8,IF(VLOOKUP($C48,工时汇总!$B$2:$AH$2694,32,0)&gt;=8,4,IF(VLOOKUP($C48,工时汇总!$B$2:$AH$2694,32,0)&lt;8,0))))</f>
        <v>8</v>
      </c>
      <c r="AI48" s="12">
        <f ca="1">IF(VLOOKUP($C48,工时汇总!$B$2:$AH$2694,33,0)&gt;15,12,IF(VLOOKUP($C48,工时汇总!$B$2:$AH$2694,33,0)&gt;10,8,IF(VLOOKUP($C48,工时汇总!$B$2:$AH$2694,33,0)&gt;=8,4,IF(VLOOKUP($C48,工时汇总!$B$2:$AH$2694,33,0)&lt;8,0))))</f>
        <v>0</v>
      </c>
    </row>
    <row r="49" customHeight="1" spans="1:35">
      <c r="A49" s="10" t="s">
        <v>176</v>
      </c>
      <c r="B49" s="18" t="s">
        <v>700</v>
      </c>
      <c r="C49" s="17" t="s">
        <v>205</v>
      </c>
      <c r="D49" s="43">
        <f ca="1" t="shared" si="16"/>
        <v>196</v>
      </c>
      <c r="E49" s="12">
        <f ca="1">IF(VLOOKUP($C49,工时汇总!$B$2:$AH$2694,3,0)&gt;15,12,IF(VLOOKUP($C49,工时汇总!$B$2:$AH$2694,3,0)&gt;10,8,IF(VLOOKUP($C49,工时汇总!$B$2:$AH$2694,3,0)&gt;=8,4,IF(VLOOKUP($C49,工时汇总!$B$2:$AH$2694,3,0)&lt;8,0))))</f>
        <v>8</v>
      </c>
      <c r="F49" s="12">
        <f ca="1">IF(VLOOKUP($C49,工时汇总!$B$2:$AH$2694,4,0)&gt;15,12,IF(VLOOKUP($C49,工时汇总!$B$2:$AH$2694,4,0)&gt;10,8,IF(VLOOKUP($C49,工时汇总!$B$2:$AH$2694,4,0)&gt;=8,4,IF(VLOOKUP($C49,工时汇总!$B$2:$AH$2694,4,0)&lt;8,0))))</f>
        <v>8</v>
      </c>
      <c r="G49" s="12">
        <f ca="1">IF(VLOOKUP($C49,工时汇总!$B$2:$AH$2694,5,0)&gt;15,12,IF(VLOOKUP($C49,工时汇总!$B$2:$AH$2694,5,0)&gt;10,8,IF(VLOOKUP($C49,工时汇总!$B$2:$AH$2694,5,0)&gt;=8,4,IF(VLOOKUP($C49,工时汇总!$B$2:$AH$2694,5,0)&lt;8,0))))</f>
        <v>8</v>
      </c>
      <c r="H49" s="12">
        <f ca="1">IF(VLOOKUP($C49,工时汇总!$B$2:$AH$2694,6,0)&gt;15,12,IF(VLOOKUP($C49,工时汇总!$B$2:$AH$2694,6,0)&gt;10,8,IF(VLOOKUP($C49,工时汇总!$B$2:$AH$2694,6,0)&gt;=8,4,IF(VLOOKUP($C49,工时汇总!$B$2:$AH$2694,6,0)&lt;8,0))))</f>
        <v>4</v>
      </c>
      <c r="I49" s="12">
        <f ca="1">IF(VLOOKUP($C49,工时汇总!$B$2:$AH$2694,7,0)&gt;15,12,IF(VLOOKUP($C49,工时汇总!$B$2:$AH$2694,7,0)&gt;10,8,IF(VLOOKUP($C49,工时汇总!$B$2:$AH$2694,7,0)&gt;=8,4,IF(VLOOKUP($C49,工时汇总!$B$2:$AH$2694,7,0)&lt;8,0))))</f>
        <v>0</v>
      </c>
      <c r="J49" s="12">
        <f ca="1">IF(VLOOKUP($C49,工时汇总!$B$2:$AH$2694,8,0)&gt;15,12,IF(VLOOKUP($C49,工时汇总!$B$2:$AH$2694,8,0)&gt;10,8,IF(VLOOKUP($C49,工时汇总!$B$2:$AH$2694,8,0)&gt;=8,4,IF(VLOOKUP($C49,工时汇总!$B$2:$AH$2694,8,0)&lt;8,0))))</f>
        <v>8</v>
      </c>
      <c r="K49" s="12">
        <f ca="1">IF(VLOOKUP($C49,工时汇总!$B$2:$AH$2694,9,0)&gt;15,12,IF(VLOOKUP($C49,工时汇总!$B$2:$AH$2694,9,0)&gt;10,8,IF(VLOOKUP($C49,工时汇总!$B$2:$AH$2694,9,0)&gt;=8,4,IF(VLOOKUP($C49,工时汇总!$B$2:$AH$2694,9,0)&lt;8,0))))</f>
        <v>8</v>
      </c>
      <c r="L49" s="12">
        <f ca="1">IF(VLOOKUP($C49,工时汇总!$B$2:$AH$2694,10,0)&gt;15,12,IF(VLOOKUP($C49,工时汇总!$B$2:$AH$2694,10,0)&gt;10,8,IF(VLOOKUP($C49,工时汇总!$B$2:$AH$2694,10,0)&gt;=8,4,IF(VLOOKUP($C49,工时汇总!$B$2:$AH$2694,10,0)&lt;8,0))))</f>
        <v>8</v>
      </c>
      <c r="M49" s="12">
        <f ca="1">IF(VLOOKUP($C49,工时汇总!$B$2:$AH$2694,11,0)&gt;15,12,IF(VLOOKUP($C49,工时汇总!$B$2:$AH$2694,11,0)&gt;10,8,IF(VLOOKUP($C49,工时汇总!$B$2:$AH$2694,11,0)&gt;=8,4,IF(VLOOKUP($C49,工时汇总!$B$2:$AH$2694,11,0)&lt;8,0))))</f>
        <v>8</v>
      </c>
      <c r="N49" s="12">
        <f ca="1">IF(VLOOKUP($C49,工时汇总!$B$2:$AH$2694,12,0)&gt;15,12,IF(VLOOKUP($C49,工时汇总!$B$2:$AH$2694,12,0)&gt;10,8,IF(VLOOKUP($C49,工时汇总!$B$2:$AH$2694,12,0)&gt;=8,4,IF(VLOOKUP($C49,工时汇总!$B$2:$AH$2694,12,0)&lt;8,0))))</f>
        <v>8</v>
      </c>
      <c r="O49" s="12">
        <f ca="1">IF(VLOOKUP($C49,工时汇总!$B$2:$AH$2694,13,0)&gt;15,12,IF(VLOOKUP($C49,工时汇总!$B$2:$AH$2694,13,0)&gt;10,8,IF(VLOOKUP($C49,工时汇总!$B$2:$AH$2694,13,0)&gt;=8,4,IF(VLOOKUP($C49,工时汇总!$B$2:$AH$2694,13,0)&lt;8,0))))</f>
        <v>0</v>
      </c>
      <c r="P49" s="12">
        <f ca="1">IF(VLOOKUP($C49,工时汇总!$B$2:$AH$2694,14,0)&gt;15,12,IF(VLOOKUP($C49,工时汇总!$B$2:$AH$2694,14,0)&gt;10,8,IF(VLOOKUP($C49,工时汇总!$B$2:$AH$2694,14,0)&gt;=8,4,IF(VLOOKUP($C49,工时汇总!$B$2:$AH$2694,14,0)&lt;8,0))))</f>
        <v>0</v>
      </c>
      <c r="Q49" s="12">
        <f ca="1">IF(VLOOKUP($C49,工时汇总!$B$2:$AH$2694,15,0)&gt;15,12,IF(VLOOKUP($C49,工时汇总!$B$2:$AH$2694,15,0)&gt;10,8,IF(VLOOKUP($C49,工时汇总!$B$2:$AH$2694,15,0)&gt;=8,4,IF(VLOOKUP($C49,工时汇总!$B$2:$AH$2694,15,0)&lt;8,0))))</f>
        <v>8</v>
      </c>
      <c r="R49" s="12">
        <f ca="1">IF(VLOOKUP($C49,工时汇总!$B$2:$AH$2694,16,0)&gt;15,12,IF(VLOOKUP($C49,工时汇总!$B$2:$AH$2694,16,0)&gt;10,8,IF(VLOOKUP($C49,工时汇总!$B$2:$AH$2694,16,0)&gt;=8,4,IF(VLOOKUP($C49,工时汇总!$B$2:$AH$2694,16,0)&lt;8,0))))</f>
        <v>8</v>
      </c>
      <c r="S49" s="12">
        <f ca="1">IF(VLOOKUP($C49,工时汇总!$B$2:$AH$2694,17,0)&gt;15,12,IF(VLOOKUP($C49,工时汇总!$B$2:$AH$2694,17,0)&gt;10,8,IF(VLOOKUP($C49,工时汇总!$B$2:$AH$2694,17,0)&gt;=8,4,IF(VLOOKUP($C49,工时汇总!$B$2:$AH$2694,17,0)&lt;8,0))))</f>
        <v>8</v>
      </c>
      <c r="T49" s="12">
        <f ca="1">IF(VLOOKUP($C49,工时汇总!$B$2:$AH$2694,18,0)&gt;15,12,IF(VLOOKUP($C49,工时汇总!$B$2:$AH$2694,18,0)&gt;10,8,IF(VLOOKUP($C49,工时汇总!$B$2:$AH$2694,18,0)&gt;=8,4,IF(VLOOKUP($C49,工时汇总!$B$2:$AH$2694,18,0)&lt;8,0))))</f>
        <v>8</v>
      </c>
      <c r="U49" s="12">
        <f ca="1">IF(VLOOKUP($C49,工时汇总!$B$2:$AH$2694,19,0)&gt;15,12,IF(VLOOKUP($C49,工时汇总!$B$2:$AH$2694,19,0)&gt;10,8,IF(VLOOKUP($C49,工时汇总!$B$2:$AH$2694,19,0)&gt;=8,4,IF(VLOOKUP($C49,工时汇总!$B$2:$AH$2694,19,0)&lt;8,0))))</f>
        <v>8</v>
      </c>
      <c r="V49" s="12">
        <f ca="1">IF(VLOOKUP($C49,工时汇总!$B$2:$AH$2694,20,0)&gt;15,12,IF(VLOOKUP($C49,工时汇总!$B$2:$AH$2694,20,0)&gt;10,8,IF(VLOOKUP($C49,工时汇总!$B$2:$AH$2694,20,0)&gt;=8,4,IF(VLOOKUP($C49,工时汇总!$B$2:$AH$2694,20,0)&lt;8,0))))</f>
        <v>8</v>
      </c>
      <c r="W49" s="12">
        <f ca="1">IF(VLOOKUP($C49,工时汇总!$B$2:$AH$2694,21,0)&gt;15,12,IF(VLOOKUP($C49,工时汇总!$B$2:$AH$2694,21,0)&gt;10,8,IF(VLOOKUP($C49,工时汇总!$B$2:$AH$2694,21,0)&gt;=8,4,IF(VLOOKUP($C49,工时汇总!$B$2:$AH$2694,21,0)&lt;8,0))))</f>
        <v>0</v>
      </c>
      <c r="X49" s="12">
        <f ca="1">IF(VLOOKUP($C49,工时汇总!$B$2:$AH$2694,22,0)&gt;15,12,IF(VLOOKUP($C49,工时汇总!$B$2:$AH$2694,22,0)&gt;10,8,IF(VLOOKUP($C49,工时汇总!$B$2:$AH$2694,22,0)&gt;=8,4,IF(VLOOKUP($C49,工时汇总!$B$2:$AH$2694,22,0)&lt;8,0))))</f>
        <v>8</v>
      </c>
      <c r="Y49" s="12">
        <f ca="1">IF(VLOOKUP($C49,工时汇总!$B$2:$AH$2694,23,0)&gt;15,12,IF(VLOOKUP($C49,工时汇总!$B$2:$AH$2694,23,0)&gt;10,8,IF(VLOOKUP($C49,工时汇总!$B$2:$AH$2694,23,0)&gt;=8,4,IF(VLOOKUP($C49,工时汇总!$B$2:$AH$2694,23,0)&lt;8,0))))</f>
        <v>8</v>
      </c>
      <c r="Z49" s="12">
        <f ca="1">IF(VLOOKUP($C49,工时汇总!$B$2:$AH$2694,24,0)&gt;15,12,IF(VLOOKUP($C49,工时汇总!$B$2:$AH$2694,24,0)&gt;10,8,IF(VLOOKUP($C49,工时汇总!$B$2:$AH$2694,24,0)&gt;=8,4,IF(VLOOKUP($C49,工时汇总!$B$2:$AH$2694,24,0)&lt;8,0))))</f>
        <v>8</v>
      </c>
      <c r="AA49" s="12">
        <f ca="1">IF(VLOOKUP($C49,工时汇总!$B$2:$AH$2694,25,0)&gt;15,12,IF(VLOOKUP($C49,工时汇总!$B$2:$AH$2694,25,0)&gt;10,8,IF(VLOOKUP($C49,工时汇总!$B$2:$AH$2694,25,0)&gt;=8,4,IF(VLOOKUP($C49,工时汇总!$B$2:$AH$2694,25,0)&lt;8,0))))</f>
        <v>8</v>
      </c>
      <c r="AB49" s="12">
        <f ca="1">IF(VLOOKUP($C49,工时汇总!$B$2:$AH$2694,26,0)&gt;15,12,IF(VLOOKUP($C49,工时汇总!$B$2:$AH$2694,26,0)&gt;10,8,IF(VLOOKUP($C49,工时汇总!$B$2:$AH$2694,26,0)&gt;=8,4,IF(VLOOKUP($C49,工时汇总!$B$2:$AH$2694,26,0)&lt;8,0))))</f>
        <v>8</v>
      </c>
      <c r="AC49" s="12">
        <f ca="1">IF(VLOOKUP($C49,工时汇总!$B$2:$AH$2694,27,0)&gt;15,12,IF(VLOOKUP($C49,工时汇总!$B$2:$AH$2694,27,0)&gt;10,8,IF(VLOOKUP($C49,工时汇总!$B$2:$AH$2694,27,0)&gt;=8,4,IF(VLOOKUP($C49,工时汇总!$B$2:$AH$2694,27,0)&lt;8,0))))</f>
        <v>8</v>
      </c>
      <c r="AD49" s="12">
        <f ca="1">IF(VLOOKUP($C49,工时汇总!$B$2:$AH$2694,28,0)&gt;15,12,IF(VLOOKUP($C49,工时汇总!$B$2:$AH$2694,28,0)&gt;10,8,IF(VLOOKUP($C49,工时汇总!$B$2:$AH$2694,28,0)&gt;=8,4,IF(VLOOKUP($C49,工时汇总!$B$2:$AH$2694,28,0)&lt;8,0))))</f>
        <v>8</v>
      </c>
      <c r="AE49" s="12">
        <f ca="1">IF(VLOOKUP($C49,工时汇总!$B$2:$AH$2694,29,0)&gt;15,12,IF(VLOOKUP($C49,工时汇总!$B$2:$AH$2694,29,0)&gt;10,8,IF(VLOOKUP($C49,工时汇总!$B$2:$AH$2694,29,0)&gt;=8,4,IF(VLOOKUP($C49,工时汇总!$B$2:$AH$2694,29,0)&lt;8,0))))</f>
        <v>0</v>
      </c>
      <c r="AF49" s="12">
        <f ca="1">IF(VLOOKUP($C49,工时汇总!$B$2:$AH$2694,30,0)&gt;15,12,IF(VLOOKUP($C49,工时汇总!$B$2:$AH$2694,30,0)&gt;10,8,IF(VLOOKUP($C49,工时汇总!$B$2:$AH$2694,30,0)&gt;=8,4,IF(VLOOKUP($C49,工时汇总!$B$2:$AH$2694,30,0)&lt;8,0))))</f>
        <v>8</v>
      </c>
      <c r="AG49" s="12">
        <f ca="1">IF(VLOOKUP($C49,工时汇总!$B$2:$AH$2694,31,0)&gt;15,12,IF(VLOOKUP($C49,工时汇总!$B$2:$AH$2694,31,0)&gt;10,8,IF(VLOOKUP($C49,工时汇总!$B$2:$AH$2694,31,0)&gt;=8,4,IF(VLOOKUP($C49,工时汇总!$B$2:$AH$2694,31,0)&lt;8,0))))</f>
        <v>8</v>
      </c>
      <c r="AH49" s="12">
        <f ca="1">IF(VLOOKUP($C49,工时汇总!$B$2:$AH$2694,32,0)&gt;15,12,IF(VLOOKUP($C49,工时汇总!$B$2:$AH$2694,32,0)&gt;10,8,IF(VLOOKUP($C49,工时汇总!$B$2:$AH$2694,32,0)&gt;=8,4,IF(VLOOKUP($C49,工时汇总!$B$2:$AH$2694,32,0)&lt;8,0))))</f>
        <v>8</v>
      </c>
      <c r="AI49" s="12">
        <f ca="1">IF(VLOOKUP($C49,工时汇总!$B$2:$AH$2694,33,0)&gt;15,12,IF(VLOOKUP($C49,工时汇总!$B$2:$AH$2694,33,0)&gt;10,8,IF(VLOOKUP($C49,工时汇总!$B$2:$AH$2694,33,0)&gt;=8,4,IF(VLOOKUP($C49,工时汇总!$B$2:$AH$2694,33,0)&lt;8,0))))</f>
        <v>0</v>
      </c>
    </row>
    <row r="50" customHeight="1" spans="1:35">
      <c r="A50" s="10" t="s">
        <v>176</v>
      </c>
      <c r="B50" s="18" t="s">
        <v>701</v>
      </c>
      <c r="C50" s="17" t="s">
        <v>207</v>
      </c>
      <c r="D50" s="43">
        <f ca="1" t="shared" si="16"/>
        <v>200</v>
      </c>
      <c r="E50" s="12">
        <f ca="1">IF(VLOOKUP($C50,工时汇总!$B$2:$AH$2694,3,0)&gt;15,12,IF(VLOOKUP($C50,工时汇总!$B$2:$AH$2694,3,0)&gt;10,8,IF(VLOOKUP($C50,工时汇总!$B$2:$AH$2694,3,0)&gt;=8,4,IF(VLOOKUP($C50,工时汇总!$B$2:$AH$2694,3,0)&lt;8,0))))</f>
        <v>8</v>
      </c>
      <c r="F50" s="12">
        <f ca="1">IF(VLOOKUP($C50,工时汇总!$B$2:$AH$2694,4,0)&gt;15,12,IF(VLOOKUP($C50,工时汇总!$B$2:$AH$2694,4,0)&gt;10,8,IF(VLOOKUP($C50,工时汇总!$B$2:$AH$2694,4,0)&gt;=8,4,IF(VLOOKUP($C50,工时汇总!$B$2:$AH$2694,4,0)&lt;8,0))))</f>
        <v>8</v>
      </c>
      <c r="G50" s="12">
        <f ca="1">IF(VLOOKUP($C50,工时汇总!$B$2:$AH$2694,5,0)&gt;15,12,IF(VLOOKUP($C50,工时汇总!$B$2:$AH$2694,5,0)&gt;10,8,IF(VLOOKUP($C50,工时汇总!$B$2:$AH$2694,5,0)&gt;=8,4,IF(VLOOKUP($C50,工时汇总!$B$2:$AH$2694,5,0)&lt;8,0))))</f>
        <v>8</v>
      </c>
      <c r="H50" s="12">
        <f ca="1">IF(VLOOKUP($C50,工时汇总!$B$2:$AH$2694,6,0)&gt;15,12,IF(VLOOKUP($C50,工时汇总!$B$2:$AH$2694,6,0)&gt;10,8,IF(VLOOKUP($C50,工时汇总!$B$2:$AH$2694,6,0)&gt;=8,4,IF(VLOOKUP($C50,工时汇总!$B$2:$AH$2694,6,0)&lt;8,0))))</f>
        <v>8</v>
      </c>
      <c r="I50" s="12">
        <f ca="1">IF(VLOOKUP($C50,工时汇总!$B$2:$AH$2694,7,0)&gt;15,12,IF(VLOOKUP($C50,工时汇总!$B$2:$AH$2694,7,0)&gt;10,8,IF(VLOOKUP($C50,工时汇总!$B$2:$AH$2694,7,0)&gt;=8,4,IF(VLOOKUP($C50,工时汇总!$B$2:$AH$2694,7,0)&lt;8,0))))</f>
        <v>8</v>
      </c>
      <c r="J50" s="12">
        <f ca="1">IF(VLOOKUP($C50,工时汇总!$B$2:$AH$2694,8,0)&gt;15,12,IF(VLOOKUP($C50,工时汇总!$B$2:$AH$2694,8,0)&gt;10,8,IF(VLOOKUP($C50,工时汇总!$B$2:$AH$2694,8,0)&gt;=8,4,IF(VLOOKUP($C50,工时汇总!$B$2:$AH$2694,8,0)&lt;8,0))))</f>
        <v>0</v>
      </c>
      <c r="K50" s="12">
        <f ca="1">IF(VLOOKUP($C50,工时汇总!$B$2:$AH$2694,9,0)&gt;15,12,IF(VLOOKUP($C50,工时汇总!$B$2:$AH$2694,9,0)&gt;10,8,IF(VLOOKUP($C50,工时汇总!$B$2:$AH$2694,9,0)&gt;=8,4,IF(VLOOKUP($C50,工时汇总!$B$2:$AH$2694,9,0)&lt;8,0))))</f>
        <v>8</v>
      </c>
      <c r="L50" s="12">
        <f ca="1">IF(VLOOKUP($C50,工时汇总!$B$2:$AH$2694,10,0)&gt;15,12,IF(VLOOKUP($C50,工时汇总!$B$2:$AH$2694,10,0)&gt;10,8,IF(VLOOKUP($C50,工时汇总!$B$2:$AH$2694,10,0)&gt;=8,4,IF(VLOOKUP($C50,工时汇总!$B$2:$AH$2694,10,0)&lt;8,0))))</f>
        <v>8</v>
      </c>
      <c r="M50" s="12">
        <f ca="1">IF(VLOOKUP($C50,工时汇总!$B$2:$AH$2694,11,0)&gt;15,12,IF(VLOOKUP($C50,工时汇总!$B$2:$AH$2694,11,0)&gt;10,8,IF(VLOOKUP($C50,工时汇总!$B$2:$AH$2694,11,0)&gt;=8,4,IF(VLOOKUP($C50,工时汇总!$B$2:$AH$2694,11,0)&lt;8,0))))</f>
        <v>8</v>
      </c>
      <c r="N50" s="12">
        <f ca="1">IF(VLOOKUP($C50,工时汇总!$B$2:$AH$2694,12,0)&gt;15,12,IF(VLOOKUP($C50,工时汇总!$B$2:$AH$2694,12,0)&gt;10,8,IF(VLOOKUP($C50,工时汇总!$B$2:$AH$2694,12,0)&gt;=8,4,IF(VLOOKUP($C50,工时汇总!$B$2:$AH$2694,12,0)&lt;8,0))))</f>
        <v>8</v>
      </c>
      <c r="O50" s="12">
        <f ca="1">IF(VLOOKUP($C50,工时汇总!$B$2:$AH$2694,13,0)&gt;15,12,IF(VLOOKUP($C50,工时汇总!$B$2:$AH$2694,13,0)&gt;10,8,IF(VLOOKUP($C50,工时汇总!$B$2:$AH$2694,13,0)&gt;=8,4,IF(VLOOKUP($C50,工时汇总!$B$2:$AH$2694,13,0)&lt;8,0))))</f>
        <v>8</v>
      </c>
      <c r="P50" s="12">
        <f ca="1">IF(VLOOKUP($C50,工时汇总!$B$2:$AH$2694,14,0)&gt;15,12,IF(VLOOKUP($C50,工时汇总!$B$2:$AH$2694,14,0)&gt;10,8,IF(VLOOKUP($C50,工时汇总!$B$2:$AH$2694,14,0)&gt;=8,4,IF(VLOOKUP($C50,工时汇总!$B$2:$AH$2694,14,0)&lt;8,0))))</f>
        <v>0</v>
      </c>
      <c r="Q50" s="12">
        <f ca="1">IF(VLOOKUP($C50,工时汇总!$B$2:$AH$2694,15,0)&gt;15,12,IF(VLOOKUP($C50,工时汇总!$B$2:$AH$2694,15,0)&gt;10,8,IF(VLOOKUP($C50,工时汇总!$B$2:$AH$2694,15,0)&gt;=8,4,IF(VLOOKUP($C50,工时汇总!$B$2:$AH$2694,15,0)&lt;8,0))))</f>
        <v>8</v>
      </c>
      <c r="R50" s="12">
        <f ca="1">IF(VLOOKUP($C50,工时汇总!$B$2:$AH$2694,16,0)&gt;15,12,IF(VLOOKUP($C50,工时汇总!$B$2:$AH$2694,16,0)&gt;10,8,IF(VLOOKUP($C50,工时汇总!$B$2:$AH$2694,16,0)&gt;=8,4,IF(VLOOKUP($C50,工时汇总!$B$2:$AH$2694,16,0)&lt;8,0))))</f>
        <v>8</v>
      </c>
      <c r="S50" s="12">
        <f ca="1">IF(VLOOKUP($C50,工时汇总!$B$2:$AH$2694,17,0)&gt;15,12,IF(VLOOKUP($C50,工时汇总!$B$2:$AH$2694,17,0)&gt;10,8,IF(VLOOKUP($C50,工时汇总!$B$2:$AH$2694,17,0)&gt;=8,4,IF(VLOOKUP($C50,工时汇总!$B$2:$AH$2694,17,0)&lt;8,0))))</f>
        <v>8</v>
      </c>
      <c r="T50" s="12">
        <f ca="1">IF(VLOOKUP($C50,工时汇总!$B$2:$AH$2694,18,0)&gt;15,12,IF(VLOOKUP($C50,工时汇总!$B$2:$AH$2694,18,0)&gt;10,8,IF(VLOOKUP($C50,工时汇总!$B$2:$AH$2694,18,0)&gt;=8,4,IF(VLOOKUP($C50,工时汇总!$B$2:$AH$2694,18,0)&lt;8,0))))</f>
        <v>8</v>
      </c>
      <c r="U50" s="12">
        <f ca="1">IF(VLOOKUP($C50,工时汇总!$B$2:$AH$2694,19,0)&gt;15,12,IF(VLOOKUP($C50,工时汇总!$B$2:$AH$2694,19,0)&gt;10,8,IF(VLOOKUP($C50,工时汇总!$B$2:$AH$2694,19,0)&gt;=8,4,IF(VLOOKUP($C50,工时汇总!$B$2:$AH$2694,19,0)&lt;8,0))))</f>
        <v>8</v>
      </c>
      <c r="V50" s="12">
        <f ca="1">IF(VLOOKUP($C50,工时汇总!$B$2:$AH$2694,20,0)&gt;15,12,IF(VLOOKUP($C50,工时汇总!$B$2:$AH$2694,20,0)&gt;10,8,IF(VLOOKUP($C50,工时汇总!$B$2:$AH$2694,20,0)&gt;=8,4,IF(VLOOKUP($C50,工时汇总!$B$2:$AH$2694,20,0)&lt;8,0))))</f>
        <v>8</v>
      </c>
      <c r="W50" s="12">
        <f ca="1">IF(VLOOKUP($C50,工时汇总!$B$2:$AH$2694,21,0)&gt;15,12,IF(VLOOKUP($C50,工时汇总!$B$2:$AH$2694,21,0)&gt;10,8,IF(VLOOKUP($C50,工时汇总!$B$2:$AH$2694,21,0)&gt;=8,4,IF(VLOOKUP($C50,工时汇总!$B$2:$AH$2694,21,0)&lt;8,0))))</f>
        <v>0</v>
      </c>
      <c r="X50" s="12">
        <f ca="1">IF(VLOOKUP($C50,工时汇总!$B$2:$AH$2694,22,0)&gt;15,12,IF(VLOOKUP($C50,工时汇总!$B$2:$AH$2694,22,0)&gt;10,8,IF(VLOOKUP($C50,工时汇总!$B$2:$AH$2694,22,0)&gt;=8,4,IF(VLOOKUP($C50,工时汇总!$B$2:$AH$2694,22,0)&lt;8,0))))</f>
        <v>8</v>
      </c>
      <c r="Y50" s="12">
        <f ca="1">IF(VLOOKUP($C50,工时汇总!$B$2:$AH$2694,23,0)&gt;15,12,IF(VLOOKUP($C50,工时汇总!$B$2:$AH$2694,23,0)&gt;10,8,IF(VLOOKUP($C50,工时汇总!$B$2:$AH$2694,23,0)&gt;=8,4,IF(VLOOKUP($C50,工时汇总!$B$2:$AH$2694,23,0)&lt;8,0))))</f>
        <v>8</v>
      </c>
      <c r="Z50" s="12">
        <f ca="1">IF(VLOOKUP($C50,工时汇总!$B$2:$AH$2694,24,0)&gt;15,12,IF(VLOOKUP($C50,工时汇总!$B$2:$AH$2694,24,0)&gt;10,8,IF(VLOOKUP($C50,工时汇总!$B$2:$AH$2694,24,0)&gt;=8,4,IF(VLOOKUP($C50,工时汇总!$B$2:$AH$2694,24,0)&lt;8,0))))</f>
        <v>8</v>
      </c>
      <c r="AA50" s="12">
        <f ca="1">IF(VLOOKUP($C50,工时汇总!$B$2:$AH$2694,25,0)&gt;15,12,IF(VLOOKUP($C50,工时汇总!$B$2:$AH$2694,25,0)&gt;10,8,IF(VLOOKUP($C50,工时汇总!$B$2:$AH$2694,25,0)&gt;=8,4,IF(VLOOKUP($C50,工时汇总!$B$2:$AH$2694,25,0)&lt;8,0))))</f>
        <v>8</v>
      </c>
      <c r="AB50" s="12">
        <f ca="1">IF(VLOOKUP($C50,工时汇总!$B$2:$AH$2694,26,0)&gt;15,12,IF(VLOOKUP($C50,工时汇总!$B$2:$AH$2694,26,0)&gt;10,8,IF(VLOOKUP($C50,工时汇总!$B$2:$AH$2694,26,0)&gt;=8,4,IF(VLOOKUP($C50,工时汇总!$B$2:$AH$2694,26,0)&lt;8,0))))</f>
        <v>8</v>
      </c>
      <c r="AC50" s="12">
        <f ca="1">IF(VLOOKUP($C50,工时汇总!$B$2:$AH$2694,27,0)&gt;15,12,IF(VLOOKUP($C50,工时汇总!$B$2:$AH$2694,27,0)&gt;10,8,IF(VLOOKUP($C50,工时汇总!$B$2:$AH$2694,27,0)&gt;=8,4,IF(VLOOKUP($C50,工时汇总!$B$2:$AH$2694,27,0)&lt;8,0))))</f>
        <v>8</v>
      </c>
      <c r="AD50" s="12">
        <f ca="1">IF(VLOOKUP($C50,工时汇总!$B$2:$AH$2694,28,0)&gt;15,12,IF(VLOOKUP($C50,工时汇总!$B$2:$AH$2694,28,0)&gt;10,8,IF(VLOOKUP($C50,工时汇总!$B$2:$AH$2694,28,0)&gt;=8,4,IF(VLOOKUP($C50,工时汇总!$B$2:$AH$2694,28,0)&lt;8,0))))</f>
        <v>0</v>
      </c>
      <c r="AE50" s="12">
        <f ca="1">IF(VLOOKUP($C50,工时汇总!$B$2:$AH$2694,29,0)&gt;15,12,IF(VLOOKUP($C50,工时汇总!$B$2:$AH$2694,29,0)&gt;10,8,IF(VLOOKUP($C50,工时汇总!$B$2:$AH$2694,29,0)&gt;=8,4,IF(VLOOKUP($C50,工时汇总!$B$2:$AH$2694,29,0)&lt;8,0))))</f>
        <v>4</v>
      </c>
      <c r="AF50" s="12">
        <f ca="1">IF(VLOOKUP($C50,工时汇总!$B$2:$AH$2694,30,0)&gt;15,12,IF(VLOOKUP($C50,工时汇总!$B$2:$AH$2694,30,0)&gt;10,8,IF(VLOOKUP($C50,工时汇总!$B$2:$AH$2694,30,0)&gt;=8,4,IF(VLOOKUP($C50,工时汇总!$B$2:$AH$2694,30,0)&lt;8,0))))</f>
        <v>4</v>
      </c>
      <c r="AG50" s="12">
        <f ca="1">IF(VLOOKUP($C50,工时汇总!$B$2:$AH$2694,31,0)&gt;15,12,IF(VLOOKUP($C50,工时汇总!$B$2:$AH$2694,31,0)&gt;10,8,IF(VLOOKUP($C50,工时汇总!$B$2:$AH$2694,31,0)&gt;=8,4,IF(VLOOKUP($C50,工时汇总!$B$2:$AH$2694,31,0)&lt;8,0))))</f>
        <v>8</v>
      </c>
      <c r="AH50" s="12">
        <f ca="1">IF(VLOOKUP($C50,工时汇总!$B$2:$AH$2694,32,0)&gt;15,12,IF(VLOOKUP($C50,工时汇总!$B$2:$AH$2694,32,0)&gt;10,8,IF(VLOOKUP($C50,工时汇总!$B$2:$AH$2694,32,0)&gt;=8,4,IF(VLOOKUP($C50,工时汇总!$B$2:$AH$2694,32,0)&lt;8,0))))</f>
        <v>8</v>
      </c>
      <c r="AI50" s="12">
        <f ca="1">IF(VLOOKUP($C50,工时汇总!$B$2:$AH$2694,33,0)&gt;15,12,IF(VLOOKUP($C50,工时汇总!$B$2:$AH$2694,33,0)&gt;10,8,IF(VLOOKUP($C50,工时汇总!$B$2:$AH$2694,33,0)&gt;=8,4,IF(VLOOKUP($C50,工时汇总!$B$2:$AH$2694,33,0)&lt;8,0))))</f>
        <v>0</v>
      </c>
    </row>
    <row r="51" customHeight="1" spans="1:35">
      <c r="A51" s="10" t="s">
        <v>176</v>
      </c>
      <c r="B51" s="18" t="s">
        <v>702</v>
      </c>
      <c r="C51" s="17" t="s">
        <v>209</v>
      </c>
      <c r="D51" s="43">
        <f ca="1" t="shared" si="16"/>
        <v>208</v>
      </c>
      <c r="E51" s="12">
        <f ca="1">IF(VLOOKUP($C51,工时汇总!$B$2:$AH$2694,3,0)&gt;15,12,IF(VLOOKUP($C51,工时汇总!$B$2:$AH$2694,3,0)&gt;10,8,IF(VLOOKUP($C51,工时汇总!$B$2:$AH$2694,3,0)&gt;=8,4,IF(VLOOKUP($C51,工时汇总!$B$2:$AH$2694,3,0)&lt;8,0))))</f>
        <v>8</v>
      </c>
      <c r="F51" s="12">
        <f ca="1">IF(VLOOKUP($C51,工时汇总!$B$2:$AH$2694,4,0)&gt;15,12,IF(VLOOKUP($C51,工时汇总!$B$2:$AH$2694,4,0)&gt;10,8,IF(VLOOKUP($C51,工时汇总!$B$2:$AH$2694,4,0)&gt;=8,4,IF(VLOOKUP($C51,工时汇总!$B$2:$AH$2694,4,0)&lt;8,0))))</f>
        <v>8</v>
      </c>
      <c r="G51" s="12">
        <f ca="1">IF(VLOOKUP($C51,工时汇总!$B$2:$AH$2694,5,0)&gt;15,12,IF(VLOOKUP($C51,工时汇总!$B$2:$AH$2694,5,0)&gt;10,8,IF(VLOOKUP($C51,工时汇总!$B$2:$AH$2694,5,0)&gt;=8,4,IF(VLOOKUP($C51,工时汇总!$B$2:$AH$2694,5,0)&lt;8,0))))</f>
        <v>8</v>
      </c>
      <c r="H51" s="12">
        <f ca="1">IF(VLOOKUP($C51,工时汇总!$B$2:$AH$2694,6,0)&gt;15,12,IF(VLOOKUP($C51,工时汇总!$B$2:$AH$2694,6,0)&gt;10,8,IF(VLOOKUP($C51,工时汇总!$B$2:$AH$2694,6,0)&gt;=8,4,IF(VLOOKUP($C51,工时汇总!$B$2:$AH$2694,6,0)&lt;8,0))))</f>
        <v>8</v>
      </c>
      <c r="I51" s="12">
        <f ca="1">IF(VLOOKUP($C51,工时汇总!$B$2:$AH$2694,7,0)&gt;15,12,IF(VLOOKUP($C51,工时汇总!$B$2:$AH$2694,7,0)&gt;10,8,IF(VLOOKUP($C51,工时汇总!$B$2:$AH$2694,7,0)&gt;=8,4,IF(VLOOKUP($C51,工时汇总!$B$2:$AH$2694,7,0)&lt;8,0))))</f>
        <v>8</v>
      </c>
      <c r="J51" s="12">
        <f ca="1">IF(VLOOKUP($C51,工时汇总!$B$2:$AH$2694,8,0)&gt;15,12,IF(VLOOKUP($C51,工时汇总!$B$2:$AH$2694,8,0)&gt;10,8,IF(VLOOKUP($C51,工时汇总!$B$2:$AH$2694,8,0)&gt;=8,4,IF(VLOOKUP($C51,工时汇总!$B$2:$AH$2694,8,0)&lt;8,0))))</f>
        <v>8</v>
      </c>
      <c r="K51" s="12">
        <f ca="1">IF(VLOOKUP($C51,工时汇总!$B$2:$AH$2694,9,0)&gt;15,12,IF(VLOOKUP($C51,工时汇总!$B$2:$AH$2694,9,0)&gt;10,8,IF(VLOOKUP($C51,工时汇总!$B$2:$AH$2694,9,0)&gt;=8,4,IF(VLOOKUP($C51,工时汇总!$B$2:$AH$2694,9,0)&lt;8,0))))</f>
        <v>8</v>
      </c>
      <c r="L51" s="12">
        <f ca="1">IF(VLOOKUP($C51,工时汇总!$B$2:$AH$2694,10,0)&gt;15,12,IF(VLOOKUP($C51,工时汇总!$B$2:$AH$2694,10,0)&gt;10,8,IF(VLOOKUP($C51,工时汇总!$B$2:$AH$2694,10,0)&gt;=8,4,IF(VLOOKUP($C51,工时汇总!$B$2:$AH$2694,10,0)&lt;8,0))))</f>
        <v>8</v>
      </c>
      <c r="M51" s="12">
        <f ca="1">IF(VLOOKUP($C51,工时汇总!$B$2:$AH$2694,11,0)&gt;15,12,IF(VLOOKUP($C51,工时汇总!$B$2:$AH$2694,11,0)&gt;10,8,IF(VLOOKUP($C51,工时汇总!$B$2:$AH$2694,11,0)&gt;=8,4,IF(VLOOKUP($C51,工时汇总!$B$2:$AH$2694,11,0)&lt;8,0))))</f>
        <v>8</v>
      </c>
      <c r="N51" s="12">
        <f ca="1">IF(VLOOKUP($C51,工时汇总!$B$2:$AH$2694,12,0)&gt;15,12,IF(VLOOKUP($C51,工时汇总!$B$2:$AH$2694,12,0)&gt;10,8,IF(VLOOKUP($C51,工时汇总!$B$2:$AH$2694,12,0)&gt;=8,4,IF(VLOOKUP($C51,工时汇总!$B$2:$AH$2694,12,0)&lt;8,0))))</f>
        <v>8</v>
      </c>
      <c r="O51" s="12">
        <f ca="1">IF(VLOOKUP($C51,工时汇总!$B$2:$AH$2694,13,0)&gt;15,12,IF(VLOOKUP($C51,工时汇总!$B$2:$AH$2694,13,0)&gt;10,8,IF(VLOOKUP($C51,工时汇总!$B$2:$AH$2694,13,0)&gt;=8,4,IF(VLOOKUP($C51,工时汇总!$B$2:$AH$2694,13,0)&lt;8,0))))</f>
        <v>8</v>
      </c>
      <c r="P51" s="12">
        <f ca="1">IF(VLOOKUP($C51,工时汇总!$B$2:$AH$2694,14,0)&gt;15,12,IF(VLOOKUP($C51,工时汇总!$B$2:$AH$2694,14,0)&gt;10,8,IF(VLOOKUP($C51,工时汇总!$B$2:$AH$2694,14,0)&gt;=8,4,IF(VLOOKUP($C51,工时汇总!$B$2:$AH$2694,14,0)&lt;8,0))))</f>
        <v>0</v>
      </c>
      <c r="Q51" s="12">
        <f ca="1">IF(VLOOKUP($C51,工时汇总!$B$2:$AH$2694,15,0)&gt;15,12,IF(VLOOKUP($C51,工时汇总!$B$2:$AH$2694,15,0)&gt;10,8,IF(VLOOKUP($C51,工时汇总!$B$2:$AH$2694,15,0)&gt;=8,4,IF(VLOOKUP($C51,工时汇总!$B$2:$AH$2694,15,0)&lt;8,0))))</f>
        <v>8</v>
      </c>
      <c r="R51" s="12">
        <f ca="1">IF(VLOOKUP($C51,工时汇总!$B$2:$AH$2694,16,0)&gt;15,12,IF(VLOOKUP($C51,工时汇总!$B$2:$AH$2694,16,0)&gt;10,8,IF(VLOOKUP($C51,工时汇总!$B$2:$AH$2694,16,0)&gt;=8,4,IF(VLOOKUP($C51,工时汇总!$B$2:$AH$2694,16,0)&lt;8,0))))</f>
        <v>8</v>
      </c>
      <c r="S51" s="12">
        <f ca="1">IF(VLOOKUP($C51,工时汇总!$B$2:$AH$2694,17,0)&gt;15,12,IF(VLOOKUP($C51,工时汇总!$B$2:$AH$2694,17,0)&gt;10,8,IF(VLOOKUP($C51,工时汇总!$B$2:$AH$2694,17,0)&gt;=8,4,IF(VLOOKUP($C51,工时汇总!$B$2:$AH$2694,17,0)&lt;8,0))))</f>
        <v>8</v>
      </c>
      <c r="T51" s="12">
        <f ca="1">IF(VLOOKUP($C51,工时汇总!$B$2:$AH$2694,18,0)&gt;15,12,IF(VLOOKUP($C51,工时汇总!$B$2:$AH$2694,18,0)&gt;10,8,IF(VLOOKUP($C51,工时汇总!$B$2:$AH$2694,18,0)&gt;=8,4,IF(VLOOKUP($C51,工时汇总!$B$2:$AH$2694,18,0)&lt;8,0))))</f>
        <v>8</v>
      </c>
      <c r="U51" s="12">
        <f ca="1">IF(VLOOKUP($C51,工时汇总!$B$2:$AH$2694,19,0)&gt;15,12,IF(VLOOKUP($C51,工时汇总!$B$2:$AH$2694,19,0)&gt;10,8,IF(VLOOKUP($C51,工时汇总!$B$2:$AH$2694,19,0)&gt;=8,4,IF(VLOOKUP($C51,工时汇总!$B$2:$AH$2694,19,0)&lt;8,0))))</f>
        <v>8</v>
      </c>
      <c r="V51" s="12">
        <f ca="1">IF(VLOOKUP($C51,工时汇总!$B$2:$AH$2694,20,0)&gt;15,12,IF(VLOOKUP($C51,工时汇总!$B$2:$AH$2694,20,0)&gt;10,8,IF(VLOOKUP($C51,工时汇总!$B$2:$AH$2694,20,0)&gt;=8,4,IF(VLOOKUP($C51,工时汇总!$B$2:$AH$2694,20,0)&lt;8,0))))</f>
        <v>8</v>
      </c>
      <c r="W51" s="12">
        <f ca="1">IF(VLOOKUP($C51,工时汇总!$B$2:$AH$2694,21,0)&gt;15,12,IF(VLOOKUP($C51,工时汇总!$B$2:$AH$2694,21,0)&gt;10,8,IF(VLOOKUP($C51,工时汇总!$B$2:$AH$2694,21,0)&gt;=8,4,IF(VLOOKUP($C51,工时汇总!$B$2:$AH$2694,21,0)&lt;8,0))))</f>
        <v>0</v>
      </c>
      <c r="X51" s="12">
        <f ca="1">IF(VLOOKUP($C51,工时汇总!$B$2:$AH$2694,22,0)&gt;15,12,IF(VLOOKUP($C51,工时汇总!$B$2:$AH$2694,22,0)&gt;10,8,IF(VLOOKUP($C51,工时汇总!$B$2:$AH$2694,22,0)&gt;=8,4,IF(VLOOKUP($C51,工时汇总!$B$2:$AH$2694,22,0)&lt;8,0))))</f>
        <v>8</v>
      </c>
      <c r="Y51" s="12">
        <f ca="1">IF(VLOOKUP($C51,工时汇总!$B$2:$AH$2694,23,0)&gt;15,12,IF(VLOOKUP($C51,工时汇总!$B$2:$AH$2694,23,0)&gt;10,8,IF(VLOOKUP($C51,工时汇总!$B$2:$AH$2694,23,0)&gt;=8,4,IF(VLOOKUP($C51,工时汇总!$B$2:$AH$2694,23,0)&lt;8,0))))</f>
        <v>8</v>
      </c>
      <c r="Z51" s="12">
        <f ca="1">IF(VLOOKUP($C51,工时汇总!$B$2:$AH$2694,24,0)&gt;15,12,IF(VLOOKUP($C51,工时汇总!$B$2:$AH$2694,24,0)&gt;10,8,IF(VLOOKUP($C51,工时汇总!$B$2:$AH$2694,24,0)&gt;=8,4,IF(VLOOKUP($C51,工时汇总!$B$2:$AH$2694,24,0)&lt;8,0))))</f>
        <v>8</v>
      </c>
      <c r="AA51" s="12">
        <f ca="1">IF(VLOOKUP($C51,工时汇总!$B$2:$AH$2694,25,0)&gt;15,12,IF(VLOOKUP($C51,工时汇总!$B$2:$AH$2694,25,0)&gt;10,8,IF(VLOOKUP($C51,工时汇总!$B$2:$AH$2694,25,0)&gt;=8,4,IF(VLOOKUP($C51,工时汇总!$B$2:$AH$2694,25,0)&lt;8,0))))</f>
        <v>8</v>
      </c>
      <c r="AB51" s="12">
        <f ca="1">IF(VLOOKUP($C51,工时汇总!$B$2:$AH$2694,26,0)&gt;15,12,IF(VLOOKUP($C51,工时汇总!$B$2:$AH$2694,26,0)&gt;10,8,IF(VLOOKUP($C51,工时汇总!$B$2:$AH$2694,26,0)&gt;=8,4,IF(VLOOKUP($C51,工时汇总!$B$2:$AH$2694,26,0)&lt;8,0))))</f>
        <v>8</v>
      </c>
      <c r="AC51" s="12">
        <f ca="1">IF(VLOOKUP($C51,工时汇总!$B$2:$AH$2694,27,0)&gt;15,12,IF(VLOOKUP($C51,工时汇总!$B$2:$AH$2694,27,0)&gt;10,8,IF(VLOOKUP($C51,工时汇总!$B$2:$AH$2694,27,0)&gt;=8,4,IF(VLOOKUP($C51,工时汇总!$B$2:$AH$2694,27,0)&lt;8,0))))</f>
        <v>8</v>
      </c>
      <c r="AD51" s="12">
        <f ca="1">IF(VLOOKUP($C51,工时汇总!$B$2:$AH$2694,28,0)&gt;15,12,IF(VLOOKUP($C51,工时汇总!$B$2:$AH$2694,28,0)&gt;10,8,IF(VLOOKUP($C51,工时汇总!$B$2:$AH$2694,28,0)&gt;=8,4,IF(VLOOKUP($C51,工时汇总!$B$2:$AH$2694,28,0)&lt;8,0))))</f>
        <v>0</v>
      </c>
      <c r="AE51" s="12">
        <f ca="1">IF(VLOOKUP($C51,工时汇总!$B$2:$AH$2694,29,0)&gt;15,12,IF(VLOOKUP($C51,工时汇总!$B$2:$AH$2694,29,0)&gt;10,8,IF(VLOOKUP($C51,工时汇总!$B$2:$AH$2694,29,0)&gt;=8,4,IF(VLOOKUP($C51,工时汇总!$B$2:$AH$2694,29,0)&lt;8,0))))</f>
        <v>4</v>
      </c>
      <c r="AF51" s="12">
        <f ca="1">IF(VLOOKUP($C51,工时汇总!$B$2:$AH$2694,30,0)&gt;15,12,IF(VLOOKUP($C51,工时汇总!$B$2:$AH$2694,30,0)&gt;10,8,IF(VLOOKUP($C51,工时汇总!$B$2:$AH$2694,30,0)&gt;=8,4,IF(VLOOKUP($C51,工时汇总!$B$2:$AH$2694,30,0)&lt;8,0))))</f>
        <v>4</v>
      </c>
      <c r="AG51" s="12">
        <f ca="1">IF(VLOOKUP($C51,工时汇总!$B$2:$AH$2694,31,0)&gt;15,12,IF(VLOOKUP($C51,工时汇总!$B$2:$AH$2694,31,0)&gt;10,8,IF(VLOOKUP($C51,工时汇总!$B$2:$AH$2694,31,0)&gt;=8,4,IF(VLOOKUP($C51,工时汇总!$B$2:$AH$2694,31,0)&lt;8,0))))</f>
        <v>8</v>
      </c>
      <c r="AH51" s="12">
        <f ca="1">IF(VLOOKUP($C51,工时汇总!$B$2:$AH$2694,32,0)&gt;15,12,IF(VLOOKUP($C51,工时汇总!$B$2:$AH$2694,32,0)&gt;10,8,IF(VLOOKUP($C51,工时汇总!$B$2:$AH$2694,32,0)&gt;=8,4,IF(VLOOKUP($C51,工时汇总!$B$2:$AH$2694,32,0)&lt;8,0))))</f>
        <v>8</v>
      </c>
      <c r="AI51" s="12">
        <f ca="1">IF(VLOOKUP($C51,工时汇总!$B$2:$AH$2694,33,0)&gt;15,12,IF(VLOOKUP($C51,工时汇总!$B$2:$AH$2694,33,0)&gt;10,8,IF(VLOOKUP($C51,工时汇总!$B$2:$AH$2694,33,0)&gt;=8,4,IF(VLOOKUP($C51,工时汇总!$B$2:$AH$2694,33,0)&lt;8,0))))</f>
        <v>0</v>
      </c>
    </row>
    <row r="52" customHeight="1" spans="1:35">
      <c r="A52" s="10" t="s">
        <v>176</v>
      </c>
      <c r="B52" s="18" t="s">
        <v>703</v>
      </c>
      <c r="C52" s="17" t="s">
        <v>211</v>
      </c>
      <c r="D52" s="43">
        <f ca="1" t="shared" ref="D52:D60" si="17">SUM(E52:AI52)</f>
        <v>180</v>
      </c>
      <c r="E52" s="12">
        <f ca="1">IF(VLOOKUP($C52,工时汇总!$B$2:$AH$2694,3,0)&gt;15,12,IF(VLOOKUP($C52,工时汇总!$B$2:$AH$2694,3,0)&gt;10,8,IF(VLOOKUP($C52,工时汇总!$B$2:$AH$2694,3,0)&gt;=8,4,IF(VLOOKUP($C52,工时汇总!$B$2:$AH$2694,3,0)&lt;8,0))))</f>
        <v>0</v>
      </c>
      <c r="F52" s="12">
        <f ca="1">IF(VLOOKUP($C52,工时汇总!$B$2:$AH$2694,4,0)&gt;15,12,IF(VLOOKUP($C52,工时汇总!$B$2:$AH$2694,4,0)&gt;10,8,IF(VLOOKUP($C52,工时汇总!$B$2:$AH$2694,4,0)&gt;=8,4,IF(VLOOKUP($C52,工时汇总!$B$2:$AH$2694,4,0)&lt;8,0))))</f>
        <v>0</v>
      </c>
      <c r="G52" s="12">
        <f ca="1">IF(VLOOKUP($C52,工时汇总!$B$2:$AH$2694,5,0)&gt;15,12,IF(VLOOKUP($C52,工时汇总!$B$2:$AH$2694,5,0)&gt;10,8,IF(VLOOKUP($C52,工时汇总!$B$2:$AH$2694,5,0)&gt;=8,4,IF(VLOOKUP($C52,工时汇总!$B$2:$AH$2694,5,0)&lt;8,0))))</f>
        <v>8</v>
      </c>
      <c r="H52" s="12">
        <f ca="1">IF(VLOOKUP($C52,工时汇总!$B$2:$AH$2694,6,0)&gt;15,12,IF(VLOOKUP($C52,工时汇总!$B$2:$AH$2694,6,0)&gt;10,8,IF(VLOOKUP($C52,工时汇总!$B$2:$AH$2694,6,0)&gt;=8,4,IF(VLOOKUP($C52,工时汇总!$B$2:$AH$2694,6,0)&lt;8,0))))</f>
        <v>8</v>
      </c>
      <c r="I52" s="12">
        <f ca="1">IF(VLOOKUP($C52,工时汇总!$B$2:$AH$2694,7,0)&gt;15,12,IF(VLOOKUP($C52,工时汇总!$B$2:$AH$2694,7,0)&gt;10,8,IF(VLOOKUP($C52,工时汇总!$B$2:$AH$2694,7,0)&gt;=8,4,IF(VLOOKUP($C52,工时汇总!$B$2:$AH$2694,7,0)&lt;8,0))))</f>
        <v>8</v>
      </c>
      <c r="J52" s="12">
        <f ca="1">IF(VLOOKUP($C52,工时汇总!$B$2:$AH$2694,8,0)&gt;15,12,IF(VLOOKUP($C52,工时汇总!$B$2:$AH$2694,8,0)&gt;10,8,IF(VLOOKUP($C52,工时汇总!$B$2:$AH$2694,8,0)&gt;=8,4,IF(VLOOKUP($C52,工时汇总!$B$2:$AH$2694,8,0)&lt;8,0))))</f>
        <v>8</v>
      </c>
      <c r="K52" s="12">
        <f ca="1">IF(VLOOKUP($C52,工时汇总!$B$2:$AH$2694,9,0)&gt;15,12,IF(VLOOKUP($C52,工时汇总!$B$2:$AH$2694,9,0)&gt;10,8,IF(VLOOKUP($C52,工时汇总!$B$2:$AH$2694,9,0)&gt;=8,4,IF(VLOOKUP($C52,工时汇总!$B$2:$AH$2694,9,0)&lt;8,0))))</f>
        <v>8</v>
      </c>
      <c r="L52" s="12">
        <f ca="1">IF(VLOOKUP($C52,工时汇总!$B$2:$AH$2694,10,0)&gt;15,12,IF(VLOOKUP($C52,工时汇总!$B$2:$AH$2694,10,0)&gt;10,8,IF(VLOOKUP($C52,工时汇总!$B$2:$AH$2694,10,0)&gt;=8,4,IF(VLOOKUP($C52,工时汇总!$B$2:$AH$2694,10,0)&lt;8,0))))</f>
        <v>8</v>
      </c>
      <c r="M52" s="12">
        <f ca="1">IF(VLOOKUP($C52,工时汇总!$B$2:$AH$2694,11,0)&gt;15,12,IF(VLOOKUP($C52,工时汇总!$B$2:$AH$2694,11,0)&gt;10,8,IF(VLOOKUP($C52,工时汇总!$B$2:$AH$2694,11,0)&gt;=8,4,IF(VLOOKUP($C52,工时汇总!$B$2:$AH$2694,11,0)&lt;8,0))))</f>
        <v>8</v>
      </c>
      <c r="N52" s="12">
        <f ca="1">IF(VLOOKUP($C52,工时汇总!$B$2:$AH$2694,12,0)&gt;15,12,IF(VLOOKUP($C52,工时汇总!$B$2:$AH$2694,12,0)&gt;10,8,IF(VLOOKUP($C52,工时汇总!$B$2:$AH$2694,12,0)&gt;=8,4,IF(VLOOKUP($C52,工时汇总!$B$2:$AH$2694,12,0)&lt;8,0))))</f>
        <v>8</v>
      </c>
      <c r="O52" s="12">
        <f ca="1">IF(VLOOKUP($C52,工时汇总!$B$2:$AH$2694,13,0)&gt;15,12,IF(VLOOKUP($C52,工时汇总!$B$2:$AH$2694,13,0)&gt;10,8,IF(VLOOKUP($C52,工时汇总!$B$2:$AH$2694,13,0)&gt;=8,4,IF(VLOOKUP($C52,工时汇总!$B$2:$AH$2694,13,0)&lt;8,0))))</f>
        <v>4</v>
      </c>
      <c r="P52" s="12">
        <f ca="1">IF(VLOOKUP($C52,工时汇总!$B$2:$AH$2694,14,0)&gt;15,12,IF(VLOOKUP($C52,工时汇总!$B$2:$AH$2694,14,0)&gt;10,8,IF(VLOOKUP($C52,工时汇总!$B$2:$AH$2694,14,0)&gt;=8,4,IF(VLOOKUP($C52,工时汇总!$B$2:$AH$2694,14,0)&lt;8,0))))</f>
        <v>0</v>
      </c>
      <c r="Q52" s="12">
        <f ca="1">IF(VLOOKUP($C52,工时汇总!$B$2:$AH$2694,15,0)&gt;15,12,IF(VLOOKUP($C52,工时汇总!$B$2:$AH$2694,15,0)&gt;10,8,IF(VLOOKUP($C52,工时汇总!$B$2:$AH$2694,15,0)&gt;=8,4,IF(VLOOKUP($C52,工时汇总!$B$2:$AH$2694,15,0)&lt;8,0))))</f>
        <v>0</v>
      </c>
      <c r="R52" s="12">
        <f ca="1">IF(VLOOKUP($C52,工时汇总!$B$2:$AH$2694,16,0)&gt;15,12,IF(VLOOKUP($C52,工时汇总!$B$2:$AH$2694,16,0)&gt;10,8,IF(VLOOKUP($C52,工时汇总!$B$2:$AH$2694,16,0)&gt;=8,4,IF(VLOOKUP($C52,工时汇总!$B$2:$AH$2694,16,0)&lt;8,0))))</f>
        <v>8</v>
      </c>
      <c r="S52" s="12">
        <f ca="1">IF(VLOOKUP($C52,工时汇总!$B$2:$AH$2694,17,0)&gt;15,12,IF(VLOOKUP($C52,工时汇总!$B$2:$AH$2694,17,0)&gt;10,8,IF(VLOOKUP($C52,工时汇总!$B$2:$AH$2694,17,0)&gt;=8,4,IF(VLOOKUP($C52,工时汇总!$B$2:$AH$2694,17,0)&lt;8,0))))</f>
        <v>8</v>
      </c>
      <c r="T52" s="12">
        <f ca="1">IF(VLOOKUP($C52,工时汇总!$B$2:$AH$2694,18,0)&gt;15,12,IF(VLOOKUP($C52,工时汇总!$B$2:$AH$2694,18,0)&gt;10,8,IF(VLOOKUP($C52,工时汇总!$B$2:$AH$2694,18,0)&gt;=8,4,IF(VLOOKUP($C52,工时汇总!$B$2:$AH$2694,18,0)&lt;8,0))))</f>
        <v>8</v>
      </c>
      <c r="U52" s="12">
        <f ca="1">IF(VLOOKUP($C52,工时汇总!$B$2:$AH$2694,19,0)&gt;15,12,IF(VLOOKUP($C52,工时汇总!$B$2:$AH$2694,19,0)&gt;10,8,IF(VLOOKUP($C52,工时汇总!$B$2:$AH$2694,19,0)&gt;=8,4,IF(VLOOKUP($C52,工时汇总!$B$2:$AH$2694,19,0)&lt;8,0))))</f>
        <v>8</v>
      </c>
      <c r="V52" s="12">
        <f ca="1">IF(VLOOKUP($C52,工时汇总!$B$2:$AH$2694,20,0)&gt;15,12,IF(VLOOKUP($C52,工时汇总!$B$2:$AH$2694,20,0)&gt;10,8,IF(VLOOKUP($C52,工时汇总!$B$2:$AH$2694,20,0)&gt;=8,4,IF(VLOOKUP($C52,工时汇总!$B$2:$AH$2694,20,0)&lt;8,0))))</f>
        <v>8</v>
      </c>
      <c r="W52" s="12">
        <f ca="1">IF(VLOOKUP($C52,工时汇总!$B$2:$AH$2694,21,0)&gt;15,12,IF(VLOOKUP($C52,工时汇总!$B$2:$AH$2694,21,0)&gt;10,8,IF(VLOOKUP($C52,工时汇总!$B$2:$AH$2694,21,0)&gt;=8,4,IF(VLOOKUP($C52,工时汇总!$B$2:$AH$2694,21,0)&lt;8,0))))</f>
        <v>0</v>
      </c>
      <c r="X52" s="12">
        <f ca="1">IF(VLOOKUP($C52,工时汇总!$B$2:$AH$2694,22,0)&gt;15,12,IF(VLOOKUP($C52,工时汇总!$B$2:$AH$2694,22,0)&gt;10,8,IF(VLOOKUP($C52,工时汇总!$B$2:$AH$2694,22,0)&gt;=8,4,IF(VLOOKUP($C52,工时汇总!$B$2:$AH$2694,22,0)&lt;8,0))))</f>
        <v>8</v>
      </c>
      <c r="Y52" s="12">
        <f ca="1">IF(VLOOKUP($C52,工时汇总!$B$2:$AH$2694,23,0)&gt;15,12,IF(VLOOKUP($C52,工时汇总!$B$2:$AH$2694,23,0)&gt;10,8,IF(VLOOKUP($C52,工时汇总!$B$2:$AH$2694,23,0)&gt;=8,4,IF(VLOOKUP($C52,工时汇总!$B$2:$AH$2694,23,0)&lt;8,0))))</f>
        <v>8</v>
      </c>
      <c r="Z52" s="12">
        <f ca="1">IF(VLOOKUP($C52,工时汇总!$B$2:$AH$2694,24,0)&gt;15,12,IF(VLOOKUP($C52,工时汇总!$B$2:$AH$2694,24,0)&gt;10,8,IF(VLOOKUP($C52,工时汇总!$B$2:$AH$2694,24,0)&gt;=8,4,IF(VLOOKUP($C52,工时汇总!$B$2:$AH$2694,24,0)&lt;8,0))))</f>
        <v>8</v>
      </c>
      <c r="AA52" s="12">
        <f ca="1">IF(VLOOKUP($C52,工时汇总!$B$2:$AH$2694,25,0)&gt;15,12,IF(VLOOKUP($C52,工时汇总!$B$2:$AH$2694,25,0)&gt;10,8,IF(VLOOKUP($C52,工时汇总!$B$2:$AH$2694,25,0)&gt;=8,4,IF(VLOOKUP($C52,工时汇总!$B$2:$AH$2694,25,0)&lt;8,0))))</f>
        <v>8</v>
      </c>
      <c r="AB52" s="12">
        <f ca="1">IF(VLOOKUP($C52,工时汇总!$B$2:$AH$2694,26,0)&gt;15,12,IF(VLOOKUP($C52,工时汇总!$B$2:$AH$2694,26,0)&gt;10,8,IF(VLOOKUP($C52,工时汇总!$B$2:$AH$2694,26,0)&gt;=8,4,IF(VLOOKUP($C52,工时汇总!$B$2:$AH$2694,26,0)&lt;8,0))))</f>
        <v>8</v>
      </c>
      <c r="AC52" s="12">
        <f ca="1">IF(VLOOKUP($C52,工时汇总!$B$2:$AH$2694,27,0)&gt;15,12,IF(VLOOKUP($C52,工时汇总!$B$2:$AH$2694,27,0)&gt;10,8,IF(VLOOKUP($C52,工时汇总!$B$2:$AH$2694,27,0)&gt;=8,4,IF(VLOOKUP($C52,工时汇总!$B$2:$AH$2694,27,0)&lt;8,0))))</f>
        <v>8</v>
      </c>
      <c r="AD52" s="12">
        <f ca="1">IF(VLOOKUP($C52,工时汇总!$B$2:$AH$2694,28,0)&gt;15,12,IF(VLOOKUP($C52,工时汇总!$B$2:$AH$2694,28,0)&gt;10,8,IF(VLOOKUP($C52,工时汇总!$B$2:$AH$2694,28,0)&gt;=8,4,IF(VLOOKUP($C52,工时汇总!$B$2:$AH$2694,28,0)&lt;8,0))))</f>
        <v>0</v>
      </c>
      <c r="AE52" s="12">
        <f ca="1">IF(VLOOKUP($C52,工时汇总!$B$2:$AH$2694,29,0)&gt;15,12,IF(VLOOKUP($C52,工时汇总!$B$2:$AH$2694,29,0)&gt;10,8,IF(VLOOKUP($C52,工时汇总!$B$2:$AH$2694,29,0)&gt;=8,4,IF(VLOOKUP($C52,工时汇总!$B$2:$AH$2694,29,0)&lt;8,0))))</f>
        <v>4</v>
      </c>
      <c r="AF52" s="12">
        <f ca="1">IF(VLOOKUP($C52,工时汇总!$B$2:$AH$2694,30,0)&gt;15,12,IF(VLOOKUP($C52,工时汇总!$B$2:$AH$2694,30,0)&gt;10,8,IF(VLOOKUP($C52,工时汇总!$B$2:$AH$2694,30,0)&gt;=8,4,IF(VLOOKUP($C52,工时汇总!$B$2:$AH$2694,30,0)&lt;8,0))))</f>
        <v>4</v>
      </c>
      <c r="AG52" s="12">
        <f ca="1">IF(VLOOKUP($C52,工时汇总!$B$2:$AH$2694,31,0)&gt;15,12,IF(VLOOKUP($C52,工时汇总!$B$2:$AH$2694,31,0)&gt;10,8,IF(VLOOKUP($C52,工时汇总!$B$2:$AH$2694,31,0)&gt;=8,4,IF(VLOOKUP($C52,工时汇总!$B$2:$AH$2694,31,0)&lt;8,0))))</f>
        <v>8</v>
      </c>
      <c r="AH52" s="12">
        <f ca="1">IF(VLOOKUP($C52,工时汇总!$B$2:$AH$2694,32,0)&gt;15,12,IF(VLOOKUP($C52,工时汇总!$B$2:$AH$2694,32,0)&gt;10,8,IF(VLOOKUP($C52,工时汇总!$B$2:$AH$2694,32,0)&gt;=8,4,IF(VLOOKUP($C52,工时汇总!$B$2:$AH$2694,32,0)&lt;8,0))))</f>
        <v>8</v>
      </c>
      <c r="AI52" s="12">
        <f ca="1">IF(VLOOKUP($C52,工时汇总!$B$2:$AH$2694,33,0)&gt;15,12,IF(VLOOKUP($C52,工时汇总!$B$2:$AH$2694,33,0)&gt;10,8,IF(VLOOKUP($C52,工时汇总!$B$2:$AH$2694,33,0)&gt;=8,4,IF(VLOOKUP($C52,工时汇总!$B$2:$AH$2694,33,0)&lt;8,0))))</f>
        <v>0</v>
      </c>
    </row>
    <row r="53" customHeight="1" spans="1:35">
      <c r="A53" s="10" t="s">
        <v>176</v>
      </c>
      <c r="B53" s="18" t="s">
        <v>704</v>
      </c>
      <c r="C53" s="17" t="s">
        <v>213</v>
      </c>
      <c r="D53" s="43">
        <f ca="1" t="shared" si="17"/>
        <v>196</v>
      </c>
      <c r="E53" s="12">
        <f ca="1">IF(VLOOKUP($C53,工时汇总!$B$2:$AH$2694,3,0)&gt;15,12,IF(VLOOKUP($C53,工时汇总!$B$2:$AH$2694,3,0)&gt;10,8,IF(VLOOKUP($C53,工时汇总!$B$2:$AH$2694,3,0)&gt;=8,4,IF(VLOOKUP($C53,工时汇总!$B$2:$AH$2694,3,0)&lt;8,0))))</f>
        <v>8</v>
      </c>
      <c r="F53" s="12">
        <f ca="1">IF(VLOOKUP($C53,工时汇总!$B$2:$AH$2694,4,0)&gt;15,12,IF(VLOOKUP($C53,工时汇总!$B$2:$AH$2694,4,0)&gt;10,8,IF(VLOOKUP($C53,工时汇总!$B$2:$AH$2694,4,0)&gt;=8,4,IF(VLOOKUP($C53,工时汇总!$B$2:$AH$2694,4,0)&lt;8,0))))</f>
        <v>8</v>
      </c>
      <c r="G53" s="12">
        <f ca="1">IF(VLOOKUP($C53,工时汇总!$B$2:$AH$2694,5,0)&gt;15,12,IF(VLOOKUP($C53,工时汇总!$B$2:$AH$2694,5,0)&gt;10,8,IF(VLOOKUP($C53,工时汇总!$B$2:$AH$2694,5,0)&gt;=8,4,IF(VLOOKUP($C53,工时汇总!$B$2:$AH$2694,5,0)&lt;8,0))))</f>
        <v>4</v>
      </c>
      <c r="H53" s="12">
        <f ca="1">IF(VLOOKUP($C53,工时汇总!$B$2:$AH$2694,6,0)&gt;15,12,IF(VLOOKUP($C53,工时汇总!$B$2:$AH$2694,6,0)&gt;10,8,IF(VLOOKUP($C53,工时汇总!$B$2:$AH$2694,6,0)&gt;=8,4,IF(VLOOKUP($C53,工时汇总!$B$2:$AH$2694,6,0)&lt;8,0))))</f>
        <v>8</v>
      </c>
      <c r="I53" s="12">
        <f ca="1">IF(VLOOKUP($C53,工时汇总!$B$2:$AH$2694,7,0)&gt;15,12,IF(VLOOKUP($C53,工时汇总!$B$2:$AH$2694,7,0)&gt;10,8,IF(VLOOKUP($C53,工时汇总!$B$2:$AH$2694,7,0)&gt;=8,4,IF(VLOOKUP($C53,工时汇总!$B$2:$AH$2694,7,0)&lt;8,0))))</f>
        <v>8</v>
      </c>
      <c r="J53" s="12">
        <f ca="1">IF(VLOOKUP($C53,工时汇总!$B$2:$AH$2694,8,0)&gt;15,12,IF(VLOOKUP($C53,工时汇总!$B$2:$AH$2694,8,0)&gt;10,8,IF(VLOOKUP($C53,工时汇总!$B$2:$AH$2694,8,0)&gt;=8,4,IF(VLOOKUP($C53,工时汇总!$B$2:$AH$2694,8,0)&lt;8,0))))</f>
        <v>8</v>
      </c>
      <c r="K53" s="12">
        <f ca="1">IF(VLOOKUP($C53,工时汇总!$B$2:$AH$2694,9,0)&gt;15,12,IF(VLOOKUP($C53,工时汇总!$B$2:$AH$2694,9,0)&gt;10,8,IF(VLOOKUP($C53,工时汇总!$B$2:$AH$2694,9,0)&gt;=8,4,IF(VLOOKUP($C53,工时汇总!$B$2:$AH$2694,9,0)&lt;8,0))))</f>
        <v>8</v>
      </c>
      <c r="L53" s="12">
        <f ca="1">IF(VLOOKUP($C53,工时汇总!$B$2:$AH$2694,10,0)&gt;15,12,IF(VLOOKUP($C53,工时汇总!$B$2:$AH$2694,10,0)&gt;10,8,IF(VLOOKUP($C53,工时汇总!$B$2:$AH$2694,10,0)&gt;=8,4,IF(VLOOKUP($C53,工时汇总!$B$2:$AH$2694,10,0)&lt;8,0))))</f>
        <v>8</v>
      </c>
      <c r="M53" s="12">
        <f ca="1">IF(VLOOKUP($C53,工时汇总!$B$2:$AH$2694,11,0)&gt;15,12,IF(VLOOKUP($C53,工时汇总!$B$2:$AH$2694,11,0)&gt;10,8,IF(VLOOKUP($C53,工时汇总!$B$2:$AH$2694,11,0)&gt;=8,4,IF(VLOOKUP($C53,工时汇总!$B$2:$AH$2694,11,0)&lt;8,0))))</f>
        <v>8</v>
      </c>
      <c r="N53" s="12">
        <f ca="1">IF(VLOOKUP($C53,工时汇总!$B$2:$AH$2694,12,0)&gt;15,12,IF(VLOOKUP($C53,工时汇总!$B$2:$AH$2694,12,0)&gt;10,8,IF(VLOOKUP($C53,工时汇总!$B$2:$AH$2694,12,0)&gt;=8,4,IF(VLOOKUP($C53,工时汇总!$B$2:$AH$2694,12,0)&lt;8,0))))</f>
        <v>8</v>
      </c>
      <c r="O53" s="12">
        <f ca="1">IF(VLOOKUP($C53,工时汇总!$B$2:$AH$2694,13,0)&gt;15,12,IF(VLOOKUP($C53,工时汇总!$B$2:$AH$2694,13,0)&gt;10,8,IF(VLOOKUP($C53,工时汇总!$B$2:$AH$2694,13,0)&gt;=8,4,IF(VLOOKUP($C53,工时汇总!$B$2:$AH$2694,13,0)&lt;8,0))))</f>
        <v>8</v>
      </c>
      <c r="P53" s="12">
        <f ca="1">IF(VLOOKUP($C53,工时汇总!$B$2:$AH$2694,14,0)&gt;15,12,IF(VLOOKUP($C53,工时汇总!$B$2:$AH$2694,14,0)&gt;10,8,IF(VLOOKUP($C53,工时汇总!$B$2:$AH$2694,14,0)&gt;=8,4,IF(VLOOKUP($C53,工时汇总!$B$2:$AH$2694,14,0)&lt;8,0))))</f>
        <v>0</v>
      </c>
      <c r="Q53" s="12">
        <f ca="1">IF(VLOOKUP($C53,工时汇总!$B$2:$AH$2694,15,0)&gt;15,12,IF(VLOOKUP($C53,工时汇总!$B$2:$AH$2694,15,0)&gt;10,8,IF(VLOOKUP($C53,工时汇总!$B$2:$AH$2694,15,0)&gt;=8,4,IF(VLOOKUP($C53,工时汇总!$B$2:$AH$2694,15,0)&lt;8,0))))</f>
        <v>8</v>
      </c>
      <c r="R53" s="12">
        <f ca="1">IF(VLOOKUP($C53,工时汇总!$B$2:$AH$2694,16,0)&gt;15,12,IF(VLOOKUP($C53,工时汇总!$B$2:$AH$2694,16,0)&gt;10,8,IF(VLOOKUP($C53,工时汇总!$B$2:$AH$2694,16,0)&gt;=8,4,IF(VLOOKUP($C53,工时汇总!$B$2:$AH$2694,16,0)&lt;8,0))))</f>
        <v>8</v>
      </c>
      <c r="S53" s="12">
        <f ca="1">IF(VLOOKUP($C53,工时汇总!$B$2:$AH$2694,17,0)&gt;15,12,IF(VLOOKUP($C53,工时汇总!$B$2:$AH$2694,17,0)&gt;10,8,IF(VLOOKUP($C53,工时汇总!$B$2:$AH$2694,17,0)&gt;=8,4,IF(VLOOKUP($C53,工时汇总!$B$2:$AH$2694,17,0)&lt;8,0))))</f>
        <v>8</v>
      </c>
      <c r="T53" s="12">
        <f ca="1">IF(VLOOKUP($C53,工时汇总!$B$2:$AH$2694,18,0)&gt;15,12,IF(VLOOKUP($C53,工时汇总!$B$2:$AH$2694,18,0)&gt;10,8,IF(VLOOKUP($C53,工时汇总!$B$2:$AH$2694,18,0)&gt;=8,4,IF(VLOOKUP($C53,工时汇总!$B$2:$AH$2694,18,0)&lt;8,0))))</f>
        <v>8</v>
      </c>
      <c r="U53" s="12">
        <f ca="1">IF(VLOOKUP($C53,工时汇总!$B$2:$AH$2694,19,0)&gt;15,12,IF(VLOOKUP($C53,工时汇总!$B$2:$AH$2694,19,0)&gt;10,8,IF(VLOOKUP($C53,工时汇总!$B$2:$AH$2694,19,0)&gt;=8,4,IF(VLOOKUP($C53,工时汇总!$B$2:$AH$2694,19,0)&lt;8,0))))</f>
        <v>8</v>
      </c>
      <c r="V53" s="12">
        <f ca="1">IF(VLOOKUP($C53,工时汇总!$B$2:$AH$2694,20,0)&gt;15,12,IF(VLOOKUP($C53,工时汇总!$B$2:$AH$2694,20,0)&gt;10,8,IF(VLOOKUP($C53,工时汇总!$B$2:$AH$2694,20,0)&gt;=8,4,IF(VLOOKUP($C53,工时汇总!$B$2:$AH$2694,20,0)&lt;8,0))))</f>
        <v>8</v>
      </c>
      <c r="W53" s="12">
        <f ca="1">IF(VLOOKUP($C53,工时汇总!$B$2:$AH$2694,21,0)&gt;15,12,IF(VLOOKUP($C53,工时汇总!$B$2:$AH$2694,21,0)&gt;10,8,IF(VLOOKUP($C53,工时汇总!$B$2:$AH$2694,21,0)&gt;=8,4,IF(VLOOKUP($C53,工时汇总!$B$2:$AH$2694,21,0)&lt;8,0))))</f>
        <v>0</v>
      </c>
      <c r="X53" s="12">
        <f ca="1">IF(VLOOKUP($C53,工时汇总!$B$2:$AH$2694,22,0)&gt;15,12,IF(VLOOKUP($C53,工时汇总!$B$2:$AH$2694,22,0)&gt;10,8,IF(VLOOKUP($C53,工时汇总!$B$2:$AH$2694,22,0)&gt;=8,4,IF(VLOOKUP($C53,工时汇总!$B$2:$AH$2694,22,0)&lt;8,0))))</f>
        <v>8</v>
      </c>
      <c r="Y53" s="12">
        <f ca="1">IF(VLOOKUP($C53,工时汇总!$B$2:$AH$2694,23,0)&gt;15,12,IF(VLOOKUP($C53,工时汇总!$B$2:$AH$2694,23,0)&gt;10,8,IF(VLOOKUP($C53,工时汇总!$B$2:$AH$2694,23,0)&gt;=8,4,IF(VLOOKUP($C53,工时汇总!$B$2:$AH$2694,23,0)&lt;8,0))))</f>
        <v>8</v>
      </c>
      <c r="Z53" s="12">
        <f ca="1">IF(VLOOKUP($C53,工时汇总!$B$2:$AH$2694,24,0)&gt;15,12,IF(VLOOKUP($C53,工时汇总!$B$2:$AH$2694,24,0)&gt;10,8,IF(VLOOKUP($C53,工时汇总!$B$2:$AH$2694,24,0)&gt;=8,4,IF(VLOOKUP($C53,工时汇总!$B$2:$AH$2694,24,0)&lt;8,0))))</f>
        <v>8</v>
      </c>
      <c r="AA53" s="12">
        <f ca="1">IF(VLOOKUP($C53,工时汇总!$B$2:$AH$2694,25,0)&gt;15,12,IF(VLOOKUP($C53,工时汇总!$B$2:$AH$2694,25,0)&gt;10,8,IF(VLOOKUP($C53,工时汇总!$B$2:$AH$2694,25,0)&gt;=8,4,IF(VLOOKUP($C53,工时汇总!$B$2:$AH$2694,25,0)&lt;8,0))))</f>
        <v>8</v>
      </c>
      <c r="AB53" s="12">
        <f ca="1">IF(VLOOKUP($C53,工时汇总!$B$2:$AH$2694,26,0)&gt;15,12,IF(VLOOKUP($C53,工时汇总!$B$2:$AH$2694,26,0)&gt;10,8,IF(VLOOKUP($C53,工时汇总!$B$2:$AH$2694,26,0)&gt;=8,4,IF(VLOOKUP($C53,工时汇总!$B$2:$AH$2694,26,0)&lt;8,0))))</f>
        <v>8</v>
      </c>
      <c r="AC53" s="12">
        <f ca="1">IF(VLOOKUP($C53,工时汇总!$B$2:$AH$2694,27,0)&gt;15,12,IF(VLOOKUP($C53,工时汇总!$B$2:$AH$2694,27,0)&gt;10,8,IF(VLOOKUP($C53,工时汇总!$B$2:$AH$2694,27,0)&gt;=8,4,IF(VLOOKUP($C53,工时汇总!$B$2:$AH$2694,27,0)&lt;8,0))))</f>
        <v>8</v>
      </c>
      <c r="AD53" s="12">
        <f ca="1">IF(VLOOKUP($C53,工时汇总!$B$2:$AH$2694,28,0)&gt;15,12,IF(VLOOKUP($C53,工时汇总!$B$2:$AH$2694,28,0)&gt;10,8,IF(VLOOKUP($C53,工时汇总!$B$2:$AH$2694,28,0)&gt;=8,4,IF(VLOOKUP($C53,工时汇总!$B$2:$AH$2694,28,0)&lt;8,0))))</f>
        <v>0</v>
      </c>
      <c r="AE53" s="12">
        <f ca="1">IF(VLOOKUP($C53,工时汇总!$B$2:$AH$2694,29,0)&gt;15,12,IF(VLOOKUP($C53,工时汇总!$B$2:$AH$2694,29,0)&gt;10,8,IF(VLOOKUP($C53,工时汇总!$B$2:$AH$2694,29,0)&gt;=8,4,IF(VLOOKUP($C53,工时汇总!$B$2:$AH$2694,29,0)&lt;8,0))))</f>
        <v>4</v>
      </c>
      <c r="AF53" s="12">
        <f ca="1">IF(VLOOKUP($C53,工时汇总!$B$2:$AH$2694,30,0)&gt;15,12,IF(VLOOKUP($C53,工时汇总!$B$2:$AH$2694,30,0)&gt;10,8,IF(VLOOKUP($C53,工时汇总!$B$2:$AH$2694,30,0)&gt;=8,4,IF(VLOOKUP($C53,工时汇总!$B$2:$AH$2694,30,0)&lt;8,0))))</f>
        <v>4</v>
      </c>
      <c r="AG53" s="12">
        <f ca="1">IF(VLOOKUP($C53,工时汇总!$B$2:$AH$2694,31,0)&gt;15,12,IF(VLOOKUP($C53,工时汇总!$B$2:$AH$2694,31,0)&gt;10,8,IF(VLOOKUP($C53,工时汇总!$B$2:$AH$2694,31,0)&gt;=8,4,IF(VLOOKUP($C53,工时汇总!$B$2:$AH$2694,31,0)&lt;8,0))))</f>
        <v>4</v>
      </c>
      <c r="AH53" s="12">
        <f ca="1">IF(VLOOKUP($C53,工时汇总!$B$2:$AH$2694,32,0)&gt;15,12,IF(VLOOKUP($C53,工时汇总!$B$2:$AH$2694,32,0)&gt;10,8,IF(VLOOKUP($C53,工时汇总!$B$2:$AH$2694,32,0)&gt;=8,4,IF(VLOOKUP($C53,工时汇总!$B$2:$AH$2694,32,0)&lt;8,0))))</f>
        <v>4</v>
      </c>
      <c r="AI53" s="12">
        <f ca="1">IF(VLOOKUP($C53,工时汇总!$B$2:$AH$2694,33,0)&gt;15,12,IF(VLOOKUP($C53,工时汇总!$B$2:$AH$2694,33,0)&gt;10,8,IF(VLOOKUP($C53,工时汇总!$B$2:$AH$2694,33,0)&gt;=8,4,IF(VLOOKUP($C53,工时汇总!$B$2:$AH$2694,33,0)&lt;8,0))))</f>
        <v>0</v>
      </c>
    </row>
    <row r="54" customHeight="1" spans="1:35">
      <c r="A54" s="10" t="s">
        <v>176</v>
      </c>
      <c r="B54" s="18" t="s">
        <v>705</v>
      </c>
      <c r="C54" s="17" t="s">
        <v>215</v>
      </c>
      <c r="D54" s="43">
        <f ca="1" t="shared" si="17"/>
        <v>200</v>
      </c>
      <c r="E54" s="12">
        <f ca="1">IF(VLOOKUP($C54,工时汇总!$B$2:$AH$2694,3,0)&gt;15,12,IF(VLOOKUP($C54,工时汇总!$B$2:$AH$2694,3,0)&gt;10,8,IF(VLOOKUP($C54,工时汇总!$B$2:$AH$2694,3,0)&gt;=8,4,IF(VLOOKUP($C54,工时汇总!$B$2:$AH$2694,3,0)&lt;8,0))))</f>
        <v>8</v>
      </c>
      <c r="F54" s="12">
        <f ca="1">IF(VLOOKUP($C54,工时汇总!$B$2:$AH$2694,4,0)&gt;15,12,IF(VLOOKUP($C54,工时汇总!$B$2:$AH$2694,4,0)&gt;10,8,IF(VLOOKUP($C54,工时汇总!$B$2:$AH$2694,4,0)&gt;=8,4,IF(VLOOKUP($C54,工时汇总!$B$2:$AH$2694,4,0)&lt;8,0))))</f>
        <v>8</v>
      </c>
      <c r="G54" s="12">
        <f ca="1">IF(VLOOKUP($C54,工时汇总!$B$2:$AH$2694,5,0)&gt;15,12,IF(VLOOKUP($C54,工时汇总!$B$2:$AH$2694,5,0)&gt;10,8,IF(VLOOKUP($C54,工时汇总!$B$2:$AH$2694,5,0)&gt;=8,4,IF(VLOOKUP($C54,工时汇总!$B$2:$AH$2694,5,0)&lt;8,0))))</f>
        <v>8</v>
      </c>
      <c r="H54" s="12">
        <f ca="1">IF(VLOOKUP($C54,工时汇总!$B$2:$AH$2694,6,0)&gt;15,12,IF(VLOOKUP($C54,工时汇总!$B$2:$AH$2694,6,0)&gt;10,8,IF(VLOOKUP($C54,工时汇总!$B$2:$AH$2694,6,0)&gt;=8,4,IF(VLOOKUP($C54,工时汇总!$B$2:$AH$2694,6,0)&lt;8,0))))</f>
        <v>8</v>
      </c>
      <c r="I54" s="12">
        <f ca="1">IF(VLOOKUP($C54,工时汇总!$B$2:$AH$2694,7,0)&gt;15,12,IF(VLOOKUP($C54,工时汇总!$B$2:$AH$2694,7,0)&gt;10,8,IF(VLOOKUP($C54,工时汇总!$B$2:$AH$2694,7,0)&gt;=8,4,IF(VLOOKUP($C54,工时汇总!$B$2:$AH$2694,7,0)&lt;8,0))))</f>
        <v>8</v>
      </c>
      <c r="J54" s="12">
        <f ca="1">IF(VLOOKUP($C54,工时汇总!$B$2:$AH$2694,8,0)&gt;15,12,IF(VLOOKUP($C54,工时汇总!$B$2:$AH$2694,8,0)&gt;10,8,IF(VLOOKUP($C54,工时汇总!$B$2:$AH$2694,8,0)&gt;=8,4,IF(VLOOKUP($C54,工时汇总!$B$2:$AH$2694,8,0)&lt;8,0))))</f>
        <v>8</v>
      </c>
      <c r="K54" s="12">
        <f ca="1">IF(VLOOKUP($C54,工时汇总!$B$2:$AH$2694,9,0)&gt;15,12,IF(VLOOKUP($C54,工时汇总!$B$2:$AH$2694,9,0)&gt;10,8,IF(VLOOKUP($C54,工时汇总!$B$2:$AH$2694,9,0)&gt;=8,4,IF(VLOOKUP($C54,工时汇总!$B$2:$AH$2694,9,0)&lt;8,0))))</f>
        <v>8</v>
      </c>
      <c r="L54" s="12">
        <f ca="1">IF(VLOOKUP($C54,工时汇总!$B$2:$AH$2694,10,0)&gt;15,12,IF(VLOOKUP($C54,工时汇总!$B$2:$AH$2694,10,0)&gt;10,8,IF(VLOOKUP($C54,工时汇总!$B$2:$AH$2694,10,0)&gt;=8,4,IF(VLOOKUP($C54,工时汇总!$B$2:$AH$2694,10,0)&lt;8,0))))</f>
        <v>8</v>
      </c>
      <c r="M54" s="12">
        <f ca="1">IF(VLOOKUP($C54,工时汇总!$B$2:$AH$2694,11,0)&gt;15,12,IF(VLOOKUP($C54,工时汇总!$B$2:$AH$2694,11,0)&gt;10,8,IF(VLOOKUP($C54,工时汇总!$B$2:$AH$2694,11,0)&gt;=8,4,IF(VLOOKUP($C54,工时汇总!$B$2:$AH$2694,11,0)&lt;8,0))))</f>
        <v>8</v>
      </c>
      <c r="N54" s="12">
        <f ca="1">IF(VLOOKUP($C54,工时汇总!$B$2:$AH$2694,12,0)&gt;15,12,IF(VLOOKUP($C54,工时汇总!$B$2:$AH$2694,12,0)&gt;10,8,IF(VLOOKUP($C54,工时汇总!$B$2:$AH$2694,12,0)&gt;=8,4,IF(VLOOKUP($C54,工时汇总!$B$2:$AH$2694,12,0)&lt;8,0))))</f>
        <v>8</v>
      </c>
      <c r="O54" s="12">
        <f ca="1">IF(VLOOKUP($C54,工时汇总!$B$2:$AH$2694,13,0)&gt;15,12,IF(VLOOKUP($C54,工时汇总!$B$2:$AH$2694,13,0)&gt;10,8,IF(VLOOKUP($C54,工时汇总!$B$2:$AH$2694,13,0)&gt;=8,4,IF(VLOOKUP($C54,工时汇总!$B$2:$AH$2694,13,0)&lt;8,0))))</f>
        <v>8</v>
      </c>
      <c r="P54" s="12">
        <f ca="1">IF(VLOOKUP($C54,工时汇总!$B$2:$AH$2694,14,0)&gt;15,12,IF(VLOOKUP($C54,工时汇总!$B$2:$AH$2694,14,0)&gt;10,8,IF(VLOOKUP($C54,工时汇总!$B$2:$AH$2694,14,0)&gt;=8,4,IF(VLOOKUP($C54,工时汇总!$B$2:$AH$2694,14,0)&lt;8,0))))</f>
        <v>0</v>
      </c>
      <c r="Q54" s="12">
        <f ca="1">IF(VLOOKUP($C54,工时汇总!$B$2:$AH$2694,15,0)&gt;15,12,IF(VLOOKUP($C54,工时汇总!$B$2:$AH$2694,15,0)&gt;10,8,IF(VLOOKUP($C54,工时汇总!$B$2:$AH$2694,15,0)&gt;=8,4,IF(VLOOKUP($C54,工时汇总!$B$2:$AH$2694,15,0)&lt;8,0))))</f>
        <v>0</v>
      </c>
      <c r="R54" s="12">
        <f ca="1">IF(VLOOKUP($C54,工时汇总!$B$2:$AH$2694,16,0)&gt;15,12,IF(VLOOKUP($C54,工时汇总!$B$2:$AH$2694,16,0)&gt;10,8,IF(VLOOKUP($C54,工时汇总!$B$2:$AH$2694,16,0)&gt;=8,4,IF(VLOOKUP($C54,工时汇总!$B$2:$AH$2694,16,0)&lt;8,0))))</f>
        <v>8</v>
      </c>
      <c r="S54" s="12">
        <f ca="1">IF(VLOOKUP($C54,工时汇总!$B$2:$AH$2694,17,0)&gt;15,12,IF(VLOOKUP($C54,工时汇总!$B$2:$AH$2694,17,0)&gt;10,8,IF(VLOOKUP($C54,工时汇总!$B$2:$AH$2694,17,0)&gt;=8,4,IF(VLOOKUP($C54,工时汇总!$B$2:$AH$2694,17,0)&lt;8,0))))</f>
        <v>8</v>
      </c>
      <c r="T54" s="12">
        <f ca="1">IF(VLOOKUP($C54,工时汇总!$B$2:$AH$2694,18,0)&gt;15,12,IF(VLOOKUP($C54,工时汇总!$B$2:$AH$2694,18,0)&gt;10,8,IF(VLOOKUP($C54,工时汇总!$B$2:$AH$2694,18,0)&gt;=8,4,IF(VLOOKUP($C54,工时汇总!$B$2:$AH$2694,18,0)&lt;8,0))))</f>
        <v>8</v>
      </c>
      <c r="U54" s="12">
        <f ca="1">IF(VLOOKUP($C54,工时汇总!$B$2:$AH$2694,19,0)&gt;15,12,IF(VLOOKUP($C54,工时汇总!$B$2:$AH$2694,19,0)&gt;10,8,IF(VLOOKUP($C54,工时汇总!$B$2:$AH$2694,19,0)&gt;=8,4,IF(VLOOKUP($C54,工时汇总!$B$2:$AH$2694,19,0)&lt;8,0))))</f>
        <v>8</v>
      </c>
      <c r="V54" s="12">
        <f ca="1">IF(VLOOKUP($C54,工时汇总!$B$2:$AH$2694,20,0)&gt;15,12,IF(VLOOKUP($C54,工时汇总!$B$2:$AH$2694,20,0)&gt;10,8,IF(VLOOKUP($C54,工时汇总!$B$2:$AH$2694,20,0)&gt;=8,4,IF(VLOOKUP($C54,工时汇总!$B$2:$AH$2694,20,0)&lt;8,0))))</f>
        <v>8</v>
      </c>
      <c r="W54" s="12">
        <f ca="1">IF(VLOOKUP($C54,工时汇总!$B$2:$AH$2694,21,0)&gt;15,12,IF(VLOOKUP($C54,工时汇总!$B$2:$AH$2694,21,0)&gt;10,8,IF(VLOOKUP($C54,工时汇总!$B$2:$AH$2694,21,0)&gt;=8,4,IF(VLOOKUP($C54,工时汇总!$B$2:$AH$2694,21,0)&lt;8,0))))</f>
        <v>0</v>
      </c>
      <c r="X54" s="12">
        <f ca="1">IF(VLOOKUP($C54,工时汇总!$B$2:$AH$2694,22,0)&gt;15,12,IF(VLOOKUP($C54,工时汇总!$B$2:$AH$2694,22,0)&gt;10,8,IF(VLOOKUP($C54,工时汇总!$B$2:$AH$2694,22,0)&gt;=8,4,IF(VLOOKUP($C54,工时汇总!$B$2:$AH$2694,22,0)&lt;8,0))))</f>
        <v>8</v>
      </c>
      <c r="Y54" s="12">
        <f ca="1">IF(VLOOKUP($C54,工时汇总!$B$2:$AH$2694,23,0)&gt;15,12,IF(VLOOKUP($C54,工时汇总!$B$2:$AH$2694,23,0)&gt;10,8,IF(VLOOKUP($C54,工时汇总!$B$2:$AH$2694,23,0)&gt;=8,4,IF(VLOOKUP($C54,工时汇总!$B$2:$AH$2694,23,0)&lt;8,0))))</f>
        <v>8</v>
      </c>
      <c r="Z54" s="12">
        <f ca="1">IF(VLOOKUP($C54,工时汇总!$B$2:$AH$2694,24,0)&gt;15,12,IF(VLOOKUP($C54,工时汇总!$B$2:$AH$2694,24,0)&gt;10,8,IF(VLOOKUP($C54,工时汇总!$B$2:$AH$2694,24,0)&gt;=8,4,IF(VLOOKUP($C54,工时汇总!$B$2:$AH$2694,24,0)&lt;8,0))))</f>
        <v>8</v>
      </c>
      <c r="AA54" s="12">
        <f ca="1">IF(VLOOKUP($C54,工时汇总!$B$2:$AH$2694,25,0)&gt;15,12,IF(VLOOKUP($C54,工时汇总!$B$2:$AH$2694,25,0)&gt;10,8,IF(VLOOKUP($C54,工时汇总!$B$2:$AH$2694,25,0)&gt;=8,4,IF(VLOOKUP($C54,工时汇总!$B$2:$AH$2694,25,0)&lt;8,0))))</f>
        <v>8</v>
      </c>
      <c r="AB54" s="12">
        <f ca="1">IF(VLOOKUP($C54,工时汇总!$B$2:$AH$2694,26,0)&gt;15,12,IF(VLOOKUP($C54,工时汇总!$B$2:$AH$2694,26,0)&gt;10,8,IF(VLOOKUP($C54,工时汇总!$B$2:$AH$2694,26,0)&gt;=8,4,IF(VLOOKUP($C54,工时汇总!$B$2:$AH$2694,26,0)&lt;8,0))))</f>
        <v>8</v>
      </c>
      <c r="AC54" s="12">
        <f ca="1">IF(VLOOKUP($C54,工时汇总!$B$2:$AH$2694,27,0)&gt;15,12,IF(VLOOKUP($C54,工时汇总!$B$2:$AH$2694,27,0)&gt;10,8,IF(VLOOKUP($C54,工时汇总!$B$2:$AH$2694,27,0)&gt;=8,4,IF(VLOOKUP($C54,工时汇总!$B$2:$AH$2694,27,0)&lt;8,0))))</f>
        <v>8</v>
      </c>
      <c r="AD54" s="12">
        <f ca="1">IF(VLOOKUP($C54,工时汇总!$B$2:$AH$2694,28,0)&gt;15,12,IF(VLOOKUP($C54,工时汇总!$B$2:$AH$2694,28,0)&gt;10,8,IF(VLOOKUP($C54,工时汇总!$B$2:$AH$2694,28,0)&gt;=8,4,IF(VLOOKUP($C54,工时汇总!$B$2:$AH$2694,28,0)&lt;8,0))))</f>
        <v>0</v>
      </c>
      <c r="AE54" s="12">
        <f ca="1">IF(VLOOKUP($C54,工时汇总!$B$2:$AH$2694,29,0)&gt;15,12,IF(VLOOKUP($C54,工时汇总!$B$2:$AH$2694,29,0)&gt;10,8,IF(VLOOKUP($C54,工时汇总!$B$2:$AH$2694,29,0)&gt;=8,4,IF(VLOOKUP($C54,工时汇总!$B$2:$AH$2694,29,0)&lt;8,0))))</f>
        <v>4</v>
      </c>
      <c r="AF54" s="12">
        <f ca="1">IF(VLOOKUP($C54,工时汇总!$B$2:$AH$2694,30,0)&gt;15,12,IF(VLOOKUP($C54,工时汇总!$B$2:$AH$2694,30,0)&gt;10,8,IF(VLOOKUP($C54,工时汇总!$B$2:$AH$2694,30,0)&gt;=8,4,IF(VLOOKUP($C54,工时汇总!$B$2:$AH$2694,30,0)&lt;8,0))))</f>
        <v>4</v>
      </c>
      <c r="AG54" s="12">
        <f ca="1">IF(VLOOKUP($C54,工时汇总!$B$2:$AH$2694,31,0)&gt;15,12,IF(VLOOKUP($C54,工时汇总!$B$2:$AH$2694,31,0)&gt;10,8,IF(VLOOKUP($C54,工时汇总!$B$2:$AH$2694,31,0)&gt;=8,4,IF(VLOOKUP($C54,工时汇总!$B$2:$AH$2694,31,0)&lt;8,0))))</f>
        <v>8</v>
      </c>
      <c r="AH54" s="12">
        <f ca="1">IF(VLOOKUP($C54,工时汇总!$B$2:$AH$2694,32,0)&gt;15,12,IF(VLOOKUP($C54,工时汇总!$B$2:$AH$2694,32,0)&gt;10,8,IF(VLOOKUP($C54,工时汇总!$B$2:$AH$2694,32,0)&gt;=8,4,IF(VLOOKUP($C54,工时汇总!$B$2:$AH$2694,32,0)&lt;8,0))))</f>
        <v>8</v>
      </c>
      <c r="AI54" s="12">
        <f ca="1">IF(VLOOKUP($C54,工时汇总!$B$2:$AH$2694,33,0)&gt;15,12,IF(VLOOKUP($C54,工时汇总!$B$2:$AH$2694,33,0)&gt;10,8,IF(VLOOKUP($C54,工时汇总!$B$2:$AH$2694,33,0)&gt;=8,4,IF(VLOOKUP($C54,工时汇总!$B$2:$AH$2694,33,0)&lt;8,0))))</f>
        <v>0</v>
      </c>
    </row>
    <row r="55" customHeight="1" spans="1:35">
      <c r="A55" s="10" t="s">
        <v>176</v>
      </c>
      <c r="B55" s="18" t="s">
        <v>706</v>
      </c>
      <c r="C55" s="17" t="s">
        <v>217</v>
      </c>
      <c r="D55" s="43">
        <f ca="1" t="shared" si="17"/>
        <v>124</v>
      </c>
      <c r="E55" s="12">
        <f ca="1">IF(VLOOKUP($C55,工时汇总!$B$2:$AH$2694,3,0)&gt;15,12,IF(VLOOKUP($C55,工时汇总!$B$2:$AH$2694,3,0)&gt;10,8,IF(VLOOKUP($C55,工时汇总!$B$2:$AH$2694,3,0)&gt;=8,4,IF(VLOOKUP($C55,工时汇总!$B$2:$AH$2694,3,0)&lt;8,0))))</f>
        <v>8</v>
      </c>
      <c r="F55" s="12">
        <f ca="1">IF(VLOOKUP($C55,工时汇总!$B$2:$AH$2694,4,0)&gt;15,12,IF(VLOOKUP($C55,工时汇总!$B$2:$AH$2694,4,0)&gt;10,8,IF(VLOOKUP($C55,工时汇总!$B$2:$AH$2694,4,0)&gt;=8,4,IF(VLOOKUP($C55,工时汇总!$B$2:$AH$2694,4,0)&lt;8,0))))</f>
        <v>4</v>
      </c>
      <c r="G55" s="12">
        <f ca="1">IF(VLOOKUP($C55,工时汇总!$B$2:$AH$2694,5,0)&gt;15,12,IF(VLOOKUP($C55,工时汇总!$B$2:$AH$2694,5,0)&gt;10,8,IF(VLOOKUP($C55,工时汇总!$B$2:$AH$2694,5,0)&gt;=8,4,IF(VLOOKUP($C55,工时汇总!$B$2:$AH$2694,5,0)&lt;8,0))))</f>
        <v>4</v>
      </c>
      <c r="H55" s="12">
        <f ca="1">IF(VLOOKUP($C55,工时汇总!$B$2:$AH$2694,6,0)&gt;15,12,IF(VLOOKUP($C55,工时汇总!$B$2:$AH$2694,6,0)&gt;10,8,IF(VLOOKUP($C55,工时汇总!$B$2:$AH$2694,6,0)&gt;=8,4,IF(VLOOKUP($C55,工时汇总!$B$2:$AH$2694,6,0)&lt;8,0))))</f>
        <v>0</v>
      </c>
      <c r="I55" s="12">
        <f ca="1">IF(VLOOKUP($C55,工时汇总!$B$2:$AH$2694,7,0)&gt;15,12,IF(VLOOKUP($C55,工时汇总!$B$2:$AH$2694,7,0)&gt;10,8,IF(VLOOKUP($C55,工时汇总!$B$2:$AH$2694,7,0)&gt;=8,4,IF(VLOOKUP($C55,工时汇总!$B$2:$AH$2694,7,0)&lt;8,0))))</f>
        <v>0</v>
      </c>
      <c r="J55" s="12">
        <f ca="1">IF(VLOOKUP($C55,工时汇总!$B$2:$AH$2694,8,0)&gt;15,12,IF(VLOOKUP($C55,工时汇总!$B$2:$AH$2694,8,0)&gt;10,8,IF(VLOOKUP($C55,工时汇总!$B$2:$AH$2694,8,0)&gt;=8,4,IF(VLOOKUP($C55,工时汇总!$B$2:$AH$2694,8,0)&lt;8,0))))</f>
        <v>8</v>
      </c>
      <c r="K55" s="12">
        <f ca="1">IF(VLOOKUP($C55,工时汇总!$B$2:$AH$2694,9,0)&gt;15,12,IF(VLOOKUP($C55,工时汇总!$B$2:$AH$2694,9,0)&gt;10,8,IF(VLOOKUP($C55,工时汇总!$B$2:$AH$2694,9,0)&gt;=8,4,IF(VLOOKUP($C55,工时汇总!$B$2:$AH$2694,9,0)&lt;8,0))))</f>
        <v>4</v>
      </c>
      <c r="L55" s="12">
        <f ca="1">IF(VLOOKUP($C55,工时汇总!$B$2:$AH$2694,10,0)&gt;15,12,IF(VLOOKUP($C55,工时汇总!$B$2:$AH$2694,10,0)&gt;10,8,IF(VLOOKUP($C55,工时汇总!$B$2:$AH$2694,10,0)&gt;=8,4,IF(VLOOKUP($C55,工时汇总!$B$2:$AH$2694,10,0)&lt;8,0))))</f>
        <v>8</v>
      </c>
      <c r="M55" s="12">
        <f ca="1">IF(VLOOKUP($C55,工时汇总!$B$2:$AH$2694,11,0)&gt;15,12,IF(VLOOKUP($C55,工时汇总!$B$2:$AH$2694,11,0)&gt;10,8,IF(VLOOKUP($C55,工时汇总!$B$2:$AH$2694,11,0)&gt;=8,4,IF(VLOOKUP($C55,工时汇总!$B$2:$AH$2694,11,0)&lt;8,0))))</f>
        <v>0</v>
      </c>
      <c r="N55" s="12">
        <f ca="1">IF(VLOOKUP($C55,工时汇总!$B$2:$AH$2694,12,0)&gt;15,12,IF(VLOOKUP($C55,工时汇总!$B$2:$AH$2694,12,0)&gt;10,8,IF(VLOOKUP($C55,工时汇总!$B$2:$AH$2694,12,0)&gt;=8,4,IF(VLOOKUP($C55,工时汇总!$B$2:$AH$2694,12,0)&lt;8,0))))</f>
        <v>8</v>
      </c>
      <c r="O55" s="12">
        <f ca="1">IF(VLOOKUP($C55,工时汇总!$B$2:$AH$2694,13,0)&gt;15,12,IF(VLOOKUP($C55,工时汇总!$B$2:$AH$2694,13,0)&gt;10,8,IF(VLOOKUP($C55,工时汇总!$B$2:$AH$2694,13,0)&gt;=8,4,IF(VLOOKUP($C55,工时汇总!$B$2:$AH$2694,13,0)&lt;8,0))))</f>
        <v>8</v>
      </c>
      <c r="P55" s="12">
        <f ca="1">IF(VLOOKUP($C55,工时汇总!$B$2:$AH$2694,14,0)&gt;15,12,IF(VLOOKUP($C55,工时汇总!$B$2:$AH$2694,14,0)&gt;10,8,IF(VLOOKUP($C55,工时汇总!$B$2:$AH$2694,14,0)&gt;=8,4,IF(VLOOKUP($C55,工时汇总!$B$2:$AH$2694,14,0)&lt;8,0))))</f>
        <v>0</v>
      </c>
      <c r="Q55" s="12">
        <f ca="1">IF(VLOOKUP($C55,工时汇总!$B$2:$AH$2694,15,0)&gt;15,12,IF(VLOOKUP($C55,工时汇总!$B$2:$AH$2694,15,0)&gt;10,8,IF(VLOOKUP($C55,工时汇总!$B$2:$AH$2694,15,0)&gt;=8,4,IF(VLOOKUP($C55,工时汇总!$B$2:$AH$2694,15,0)&lt;8,0))))</f>
        <v>8</v>
      </c>
      <c r="R55" s="12">
        <f ca="1">IF(VLOOKUP($C55,工时汇总!$B$2:$AH$2694,16,0)&gt;15,12,IF(VLOOKUP($C55,工时汇总!$B$2:$AH$2694,16,0)&gt;10,8,IF(VLOOKUP($C55,工时汇总!$B$2:$AH$2694,16,0)&gt;=8,4,IF(VLOOKUP($C55,工时汇总!$B$2:$AH$2694,16,0)&lt;8,0))))</f>
        <v>8</v>
      </c>
      <c r="S55" s="12">
        <f ca="1">IF(VLOOKUP($C55,工时汇总!$B$2:$AH$2694,17,0)&gt;15,12,IF(VLOOKUP($C55,工时汇总!$B$2:$AH$2694,17,0)&gt;10,8,IF(VLOOKUP($C55,工时汇总!$B$2:$AH$2694,17,0)&gt;=8,4,IF(VLOOKUP($C55,工时汇总!$B$2:$AH$2694,17,0)&lt;8,0))))</f>
        <v>8</v>
      </c>
      <c r="T55" s="12">
        <f ca="1">IF(VLOOKUP($C55,工时汇总!$B$2:$AH$2694,18,0)&gt;15,12,IF(VLOOKUP($C55,工时汇总!$B$2:$AH$2694,18,0)&gt;10,8,IF(VLOOKUP($C55,工时汇总!$B$2:$AH$2694,18,0)&gt;=8,4,IF(VLOOKUP($C55,工时汇总!$B$2:$AH$2694,18,0)&lt;8,0))))</f>
        <v>8</v>
      </c>
      <c r="U55" s="12">
        <f ca="1">IF(VLOOKUP($C55,工时汇总!$B$2:$AH$2694,19,0)&gt;15,12,IF(VLOOKUP($C55,工时汇总!$B$2:$AH$2694,19,0)&gt;10,8,IF(VLOOKUP($C55,工时汇总!$B$2:$AH$2694,19,0)&gt;=8,4,IF(VLOOKUP($C55,工时汇总!$B$2:$AH$2694,19,0)&lt;8,0))))</f>
        <v>8</v>
      </c>
      <c r="V55" s="12">
        <f ca="1">IF(VLOOKUP($C55,工时汇总!$B$2:$AH$2694,20,0)&gt;15,12,IF(VLOOKUP($C55,工时汇总!$B$2:$AH$2694,20,0)&gt;10,8,IF(VLOOKUP($C55,工时汇总!$B$2:$AH$2694,20,0)&gt;=8,4,IF(VLOOKUP($C55,工时汇总!$B$2:$AH$2694,20,0)&lt;8,0))))</f>
        <v>8</v>
      </c>
      <c r="W55" s="12">
        <f ca="1">IF(VLOOKUP($C55,工时汇总!$B$2:$AH$2694,21,0)&gt;15,12,IF(VLOOKUP($C55,工时汇总!$B$2:$AH$2694,21,0)&gt;10,8,IF(VLOOKUP($C55,工时汇总!$B$2:$AH$2694,21,0)&gt;=8,4,IF(VLOOKUP($C55,工时汇总!$B$2:$AH$2694,21,0)&lt;8,0))))</f>
        <v>0</v>
      </c>
      <c r="X55" s="12">
        <f ca="1">IF(VLOOKUP($C55,工时汇总!$B$2:$AH$2694,22,0)&gt;15,12,IF(VLOOKUP($C55,工时汇总!$B$2:$AH$2694,22,0)&gt;10,8,IF(VLOOKUP($C55,工时汇总!$B$2:$AH$2694,22,0)&gt;=8,4,IF(VLOOKUP($C55,工时汇总!$B$2:$AH$2694,22,0)&lt;8,0))))</f>
        <v>8</v>
      </c>
      <c r="Y55" s="12">
        <f ca="1">IF(VLOOKUP($C55,工时汇总!$B$2:$AH$2694,23,0)&gt;15,12,IF(VLOOKUP($C55,工时汇总!$B$2:$AH$2694,23,0)&gt;10,8,IF(VLOOKUP($C55,工时汇总!$B$2:$AH$2694,23,0)&gt;=8,4,IF(VLOOKUP($C55,工时汇总!$B$2:$AH$2694,23,0)&lt;8,0))))</f>
        <v>8</v>
      </c>
      <c r="Z55" s="12">
        <f ca="1">IF(VLOOKUP($C55,工时汇总!$B$2:$AH$2694,24,0)&gt;15,12,IF(VLOOKUP($C55,工时汇总!$B$2:$AH$2694,24,0)&gt;10,8,IF(VLOOKUP($C55,工时汇总!$B$2:$AH$2694,24,0)&gt;=8,4,IF(VLOOKUP($C55,工时汇总!$B$2:$AH$2694,24,0)&lt;8,0))))</f>
        <v>0</v>
      </c>
      <c r="AA55" s="12">
        <f ca="1">IF(VLOOKUP($C55,工时汇总!$B$2:$AH$2694,25,0)&gt;15,12,IF(VLOOKUP($C55,工时汇总!$B$2:$AH$2694,25,0)&gt;10,8,IF(VLOOKUP($C55,工时汇总!$B$2:$AH$2694,25,0)&gt;=8,4,IF(VLOOKUP($C55,工时汇总!$B$2:$AH$2694,25,0)&lt;8,0))))</f>
        <v>0</v>
      </c>
      <c r="AB55" s="12">
        <f ca="1">IF(VLOOKUP($C55,工时汇总!$B$2:$AH$2694,26,0)&gt;15,12,IF(VLOOKUP($C55,工时汇总!$B$2:$AH$2694,26,0)&gt;10,8,IF(VLOOKUP($C55,工时汇总!$B$2:$AH$2694,26,0)&gt;=8,4,IF(VLOOKUP($C55,工时汇总!$B$2:$AH$2694,26,0)&lt;8,0))))</f>
        <v>4</v>
      </c>
      <c r="AC55" s="12">
        <f ca="1">IF(VLOOKUP($C55,工时汇总!$B$2:$AH$2694,27,0)&gt;15,12,IF(VLOOKUP($C55,工时汇总!$B$2:$AH$2694,27,0)&gt;10,8,IF(VLOOKUP($C55,工时汇总!$B$2:$AH$2694,27,0)&gt;=8,4,IF(VLOOKUP($C55,工时汇总!$B$2:$AH$2694,27,0)&lt;8,0))))</f>
        <v>4</v>
      </c>
      <c r="AD55" s="12">
        <f ca="1">IF(VLOOKUP($C55,工时汇总!$B$2:$AH$2694,28,0)&gt;15,12,IF(VLOOKUP($C55,工时汇总!$B$2:$AH$2694,28,0)&gt;10,8,IF(VLOOKUP($C55,工时汇总!$B$2:$AH$2694,28,0)&gt;=8,4,IF(VLOOKUP($C55,工时汇总!$B$2:$AH$2694,28,0)&lt;8,0))))</f>
        <v>0</v>
      </c>
      <c r="AE55" s="12">
        <f ca="1">IF(VLOOKUP($C55,工时汇总!$B$2:$AH$2694,29,0)&gt;15,12,IF(VLOOKUP($C55,工时汇总!$B$2:$AH$2694,29,0)&gt;10,8,IF(VLOOKUP($C55,工时汇总!$B$2:$AH$2694,29,0)&gt;=8,4,IF(VLOOKUP($C55,工时汇总!$B$2:$AH$2694,29,0)&lt;8,0))))</f>
        <v>0</v>
      </c>
      <c r="AF55" s="12">
        <f ca="1">IF(VLOOKUP($C55,工时汇总!$B$2:$AH$2694,30,0)&gt;15,12,IF(VLOOKUP($C55,工时汇总!$B$2:$AH$2694,30,0)&gt;10,8,IF(VLOOKUP($C55,工时汇总!$B$2:$AH$2694,30,0)&gt;=8,4,IF(VLOOKUP($C55,工时汇总!$B$2:$AH$2694,30,0)&lt;8,0))))</f>
        <v>0</v>
      </c>
      <c r="AG55" s="12">
        <f ca="1">IF(VLOOKUP($C55,工时汇总!$B$2:$AH$2694,31,0)&gt;15,12,IF(VLOOKUP($C55,工时汇总!$B$2:$AH$2694,31,0)&gt;10,8,IF(VLOOKUP($C55,工时汇总!$B$2:$AH$2694,31,0)&gt;=8,4,IF(VLOOKUP($C55,工时汇总!$B$2:$AH$2694,31,0)&lt;8,0))))</f>
        <v>0</v>
      </c>
      <c r="AH55" s="12">
        <f ca="1">IF(VLOOKUP($C55,工时汇总!$B$2:$AH$2694,32,0)&gt;15,12,IF(VLOOKUP($C55,工时汇总!$B$2:$AH$2694,32,0)&gt;10,8,IF(VLOOKUP($C55,工时汇总!$B$2:$AH$2694,32,0)&gt;=8,4,IF(VLOOKUP($C55,工时汇总!$B$2:$AH$2694,32,0)&lt;8,0))))</f>
        <v>0</v>
      </c>
      <c r="AI55" s="12">
        <f ca="1">IF(VLOOKUP($C55,工时汇总!$B$2:$AH$2694,33,0)&gt;15,12,IF(VLOOKUP($C55,工时汇总!$B$2:$AH$2694,33,0)&gt;10,8,IF(VLOOKUP($C55,工时汇总!$B$2:$AH$2694,33,0)&gt;=8,4,IF(VLOOKUP($C55,工时汇总!$B$2:$AH$2694,33,0)&lt;8,0))))</f>
        <v>0</v>
      </c>
    </row>
    <row r="56" customHeight="1" spans="1:35">
      <c r="A56" s="10" t="s">
        <v>176</v>
      </c>
      <c r="B56" s="18" t="s">
        <v>707</v>
      </c>
      <c r="C56" s="17" t="s">
        <v>219</v>
      </c>
      <c r="D56" s="43">
        <f ca="1" t="shared" si="17"/>
        <v>204</v>
      </c>
      <c r="E56" s="12">
        <f ca="1">IF(VLOOKUP($C56,工时汇总!$B$2:$AH$2694,3,0)&gt;15,12,IF(VLOOKUP($C56,工时汇总!$B$2:$AH$2694,3,0)&gt;10,8,IF(VLOOKUP($C56,工时汇总!$B$2:$AH$2694,3,0)&gt;=8,4,IF(VLOOKUP($C56,工时汇总!$B$2:$AH$2694,3,0)&lt;8,0))))</f>
        <v>8</v>
      </c>
      <c r="F56" s="12">
        <f ca="1">IF(VLOOKUP($C56,工时汇总!$B$2:$AH$2694,4,0)&gt;15,12,IF(VLOOKUP($C56,工时汇总!$B$2:$AH$2694,4,0)&gt;10,8,IF(VLOOKUP($C56,工时汇总!$B$2:$AH$2694,4,0)&gt;=8,4,IF(VLOOKUP($C56,工时汇总!$B$2:$AH$2694,4,0)&lt;8,0))))</f>
        <v>8</v>
      </c>
      <c r="G56" s="12">
        <f ca="1">IF(VLOOKUP($C56,工时汇总!$B$2:$AH$2694,5,0)&gt;15,12,IF(VLOOKUP($C56,工时汇总!$B$2:$AH$2694,5,0)&gt;10,8,IF(VLOOKUP($C56,工时汇总!$B$2:$AH$2694,5,0)&gt;=8,4,IF(VLOOKUP($C56,工时汇总!$B$2:$AH$2694,5,0)&lt;8,0))))</f>
        <v>8</v>
      </c>
      <c r="H56" s="12">
        <f ca="1">IF(VLOOKUP($C56,工时汇总!$B$2:$AH$2694,6,0)&gt;15,12,IF(VLOOKUP($C56,工时汇总!$B$2:$AH$2694,6,0)&gt;10,8,IF(VLOOKUP($C56,工时汇总!$B$2:$AH$2694,6,0)&gt;=8,4,IF(VLOOKUP($C56,工时汇总!$B$2:$AH$2694,6,0)&lt;8,0))))</f>
        <v>4</v>
      </c>
      <c r="I56" s="12">
        <f ca="1">IF(VLOOKUP($C56,工时汇总!$B$2:$AH$2694,7,0)&gt;15,12,IF(VLOOKUP($C56,工时汇总!$B$2:$AH$2694,7,0)&gt;10,8,IF(VLOOKUP($C56,工时汇总!$B$2:$AH$2694,7,0)&gt;=8,4,IF(VLOOKUP($C56,工时汇总!$B$2:$AH$2694,7,0)&lt;8,0))))</f>
        <v>8</v>
      </c>
      <c r="J56" s="12">
        <f ca="1">IF(VLOOKUP($C56,工时汇总!$B$2:$AH$2694,8,0)&gt;15,12,IF(VLOOKUP($C56,工时汇总!$B$2:$AH$2694,8,0)&gt;10,8,IF(VLOOKUP($C56,工时汇总!$B$2:$AH$2694,8,0)&gt;=8,4,IF(VLOOKUP($C56,工时汇总!$B$2:$AH$2694,8,0)&lt;8,0))))</f>
        <v>8</v>
      </c>
      <c r="K56" s="12">
        <f ca="1">IF(VLOOKUP($C56,工时汇总!$B$2:$AH$2694,9,0)&gt;15,12,IF(VLOOKUP($C56,工时汇总!$B$2:$AH$2694,9,0)&gt;10,8,IF(VLOOKUP($C56,工时汇总!$B$2:$AH$2694,9,0)&gt;=8,4,IF(VLOOKUP($C56,工时汇总!$B$2:$AH$2694,9,0)&lt;8,0))))</f>
        <v>8</v>
      </c>
      <c r="L56" s="12">
        <f ca="1">IF(VLOOKUP($C56,工时汇总!$B$2:$AH$2694,10,0)&gt;15,12,IF(VLOOKUP($C56,工时汇总!$B$2:$AH$2694,10,0)&gt;10,8,IF(VLOOKUP($C56,工时汇总!$B$2:$AH$2694,10,0)&gt;=8,4,IF(VLOOKUP($C56,工时汇总!$B$2:$AH$2694,10,0)&lt;8,0))))</f>
        <v>8</v>
      </c>
      <c r="M56" s="12">
        <f ca="1">IF(VLOOKUP($C56,工时汇总!$B$2:$AH$2694,11,0)&gt;15,12,IF(VLOOKUP($C56,工时汇总!$B$2:$AH$2694,11,0)&gt;10,8,IF(VLOOKUP($C56,工时汇总!$B$2:$AH$2694,11,0)&gt;=8,4,IF(VLOOKUP($C56,工时汇总!$B$2:$AH$2694,11,0)&lt;8,0))))</f>
        <v>8</v>
      </c>
      <c r="N56" s="12">
        <f ca="1">IF(VLOOKUP($C56,工时汇总!$B$2:$AH$2694,12,0)&gt;15,12,IF(VLOOKUP($C56,工时汇总!$B$2:$AH$2694,12,0)&gt;10,8,IF(VLOOKUP($C56,工时汇总!$B$2:$AH$2694,12,0)&gt;=8,4,IF(VLOOKUP($C56,工时汇总!$B$2:$AH$2694,12,0)&lt;8,0))))</f>
        <v>8</v>
      </c>
      <c r="O56" s="12">
        <f ca="1">IF(VLOOKUP($C56,工时汇总!$B$2:$AH$2694,13,0)&gt;15,12,IF(VLOOKUP($C56,工时汇总!$B$2:$AH$2694,13,0)&gt;10,8,IF(VLOOKUP($C56,工时汇总!$B$2:$AH$2694,13,0)&gt;=8,4,IF(VLOOKUP($C56,工时汇总!$B$2:$AH$2694,13,0)&lt;8,0))))</f>
        <v>8</v>
      </c>
      <c r="P56" s="12">
        <f ca="1">IF(VLOOKUP($C56,工时汇总!$B$2:$AH$2694,14,0)&gt;15,12,IF(VLOOKUP($C56,工时汇总!$B$2:$AH$2694,14,0)&gt;10,8,IF(VLOOKUP($C56,工时汇总!$B$2:$AH$2694,14,0)&gt;=8,4,IF(VLOOKUP($C56,工时汇总!$B$2:$AH$2694,14,0)&lt;8,0))))</f>
        <v>0</v>
      </c>
      <c r="Q56" s="12">
        <f ca="1">IF(VLOOKUP($C56,工时汇总!$B$2:$AH$2694,15,0)&gt;15,12,IF(VLOOKUP($C56,工时汇总!$B$2:$AH$2694,15,0)&gt;10,8,IF(VLOOKUP($C56,工时汇总!$B$2:$AH$2694,15,0)&gt;=8,4,IF(VLOOKUP($C56,工时汇总!$B$2:$AH$2694,15,0)&lt;8,0))))</f>
        <v>8</v>
      </c>
      <c r="R56" s="12">
        <f ca="1">IF(VLOOKUP($C56,工时汇总!$B$2:$AH$2694,16,0)&gt;15,12,IF(VLOOKUP($C56,工时汇总!$B$2:$AH$2694,16,0)&gt;10,8,IF(VLOOKUP($C56,工时汇总!$B$2:$AH$2694,16,0)&gt;=8,4,IF(VLOOKUP($C56,工时汇总!$B$2:$AH$2694,16,0)&lt;8,0))))</f>
        <v>8</v>
      </c>
      <c r="S56" s="12">
        <f ca="1">IF(VLOOKUP($C56,工时汇总!$B$2:$AH$2694,17,0)&gt;15,12,IF(VLOOKUP($C56,工时汇总!$B$2:$AH$2694,17,0)&gt;10,8,IF(VLOOKUP($C56,工时汇总!$B$2:$AH$2694,17,0)&gt;=8,4,IF(VLOOKUP($C56,工时汇总!$B$2:$AH$2694,17,0)&lt;8,0))))</f>
        <v>8</v>
      </c>
      <c r="T56" s="12">
        <f ca="1">IF(VLOOKUP($C56,工时汇总!$B$2:$AH$2694,18,0)&gt;15,12,IF(VLOOKUP($C56,工时汇总!$B$2:$AH$2694,18,0)&gt;10,8,IF(VLOOKUP($C56,工时汇总!$B$2:$AH$2694,18,0)&gt;=8,4,IF(VLOOKUP($C56,工时汇总!$B$2:$AH$2694,18,0)&lt;8,0))))</f>
        <v>8</v>
      </c>
      <c r="U56" s="12">
        <f ca="1">IF(VLOOKUP($C56,工时汇总!$B$2:$AH$2694,19,0)&gt;15,12,IF(VLOOKUP($C56,工时汇总!$B$2:$AH$2694,19,0)&gt;10,8,IF(VLOOKUP($C56,工时汇总!$B$2:$AH$2694,19,0)&gt;=8,4,IF(VLOOKUP($C56,工时汇总!$B$2:$AH$2694,19,0)&lt;8,0))))</f>
        <v>8</v>
      </c>
      <c r="V56" s="12">
        <f ca="1">IF(VLOOKUP($C56,工时汇总!$B$2:$AH$2694,20,0)&gt;15,12,IF(VLOOKUP($C56,工时汇总!$B$2:$AH$2694,20,0)&gt;10,8,IF(VLOOKUP($C56,工时汇总!$B$2:$AH$2694,20,0)&gt;=8,4,IF(VLOOKUP($C56,工时汇总!$B$2:$AH$2694,20,0)&lt;8,0))))</f>
        <v>8</v>
      </c>
      <c r="W56" s="12">
        <f ca="1">IF(VLOOKUP($C56,工时汇总!$B$2:$AH$2694,21,0)&gt;15,12,IF(VLOOKUP($C56,工时汇总!$B$2:$AH$2694,21,0)&gt;10,8,IF(VLOOKUP($C56,工时汇总!$B$2:$AH$2694,21,0)&gt;=8,4,IF(VLOOKUP($C56,工时汇总!$B$2:$AH$2694,21,0)&lt;8,0))))</f>
        <v>0</v>
      </c>
      <c r="X56" s="12">
        <f ca="1">IF(VLOOKUP($C56,工时汇总!$B$2:$AH$2694,22,0)&gt;15,12,IF(VLOOKUP($C56,工时汇总!$B$2:$AH$2694,22,0)&gt;10,8,IF(VLOOKUP($C56,工时汇总!$B$2:$AH$2694,22,0)&gt;=8,4,IF(VLOOKUP($C56,工时汇总!$B$2:$AH$2694,22,0)&lt;8,0))))</f>
        <v>8</v>
      </c>
      <c r="Y56" s="12">
        <f ca="1">IF(VLOOKUP($C56,工时汇总!$B$2:$AH$2694,23,0)&gt;15,12,IF(VLOOKUP($C56,工时汇总!$B$2:$AH$2694,23,0)&gt;10,8,IF(VLOOKUP($C56,工时汇总!$B$2:$AH$2694,23,0)&gt;=8,4,IF(VLOOKUP($C56,工时汇总!$B$2:$AH$2694,23,0)&lt;8,0))))</f>
        <v>8</v>
      </c>
      <c r="Z56" s="12">
        <f ca="1">IF(VLOOKUP($C56,工时汇总!$B$2:$AH$2694,24,0)&gt;15,12,IF(VLOOKUP($C56,工时汇总!$B$2:$AH$2694,24,0)&gt;10,8,IF(VLOOKUP($C56,工时汇总!$B$2:$AH$2694,24,0)&gt;=8,4,IF(VLOOKUP($C56,工时汇总!$B$2:$AH$2694,24,0)&lt;8,0))))</f>
        <v>8</v>
      </c>
      <c r="AA56" s="12">
        <f ca="1">IF(VLOOKUP($C56,工时汇总!$B$2:$AH$2694,25,0)&gt;15,12,IF(VLOOKUP($C56,工时汇总!$B$2:$AH$2694,25,0)&gt;10,8,IF(VLOOKUP($C56,工时汇总!$B$2:$AH$2694,25,0)&gt;=8,4,IF(VLOOKUP($C56,工时汇总!$B$2:$AH$2694,25,0)&lt;8,0))))</f>
        <v>8</v>
      </c>
      <c r="AB56" s="12">
        <f ca="1">IF(VLOOKUP($C56,工时汇总!$B$2:$AH$2694,26,0)&gt;15,12,IF(VLOOKUP($C56,工时汇总!$B$2:$AH$2694,26,0)&gt;10,8,IF(VLOOKUP($C56,工时汇总!$B$2:$AH$2694,26,0)&gt;=8,4,IF(VLOOKUP($C56,工时汇总!$B$2:$AH$2694,26,0)&lt;8,0))))</f>
        <v>8</v>
      </c>
      <c r="AC56" s="12">
        <f ca="1">IF(VLOOKUP($C56,工时汇总!$B$2:$AH$2694,27,0)&gt;15,12,IF(VLOOKUP($C56,工时汇总!$B$2:$AH$2694,27,0)&gt;10,8,IF(VLOOKUP($C56,工时汇总!$B$2:$AH$2694,27,0)&gt;=8,4,IF(VLOOKUP($C56,工时汇总!$B$2:$AH$2694,27,0)&lt;8,0))))</f>
        <v>8</v>
      </c>
      <c r="AD56" s="12">
        <f ca="1">IF(VLOOKUP($C56,工时汇总!$B$2:$AH$2694,28,0)&gt;15,12,IF(VLOOKUP($C56,工时汇总!$B$2:$AH$2694,28,0)&gt;10,8,IF(VLOOKUP($C56,工时汇总!$B$2:$AH$2694,28,0)&gt;=8,4,IF(VLOOKUP($C56,工时汇总!$B$2:$AH$2694,28,0)&lt;8,0))))</f>
        <v>0</v>
      </c>
      <c r="AE56" s="12">
        <f ca="1">IF(VLOOKUP($C56,工时汇总!$B$2:$AH$2694,29,0)&gt;15,12,IF(VLOOKUP($C56,工时汇总!$B$2:$AH$2694,29,0)&gt;10,8,IF(VLOOKUP($C56,工时汇总!$B$2:$AH$2694,29,0)&gt;=8,4,IF(VLOOKUP($C56,工时汇总!$B$2:$AH$2694,29,0)&lt;8,0))))</f>
        <v>4</v>
      </c>
      <c r="AF56" s="12">
        <f ca="1">IF(VLOOKUP($C56,工时汇总!$B$2:$AH$2694,30,0)&gt;15,12,IF(VLOOKUP($C56,工时汇总!$B$2:$AH$2694,30,0)&gt;10,8,IF(VLOOKUP($C56,工时汇总!$B$2:$AH$2694,30,0)&gt;=8,4,IF(VLOOKUP($C56,工时汇总!$B$2:$AH$2694,30,0)&lt;8,0))))</f>
        <v>4</v>
      </c>
      <c r="AG56" s="12">
        <f ca="1">IF(VLOOKUP($C56,工时汇总!$B$2:$AH$2694,31,0)&gt;15,12,IF(VLOOKUP($C56,工时汇总!$B$2:$AH$2694,31,0)&gt;10,8,IF(VLOOKUP($C56,工时汇总!$B$2:$AH$2694,31,0)&gt;=8,4,IF(VLOOKUP($C56,工时汇总!$B$2:$AH$2694,31,0)&lt;8,0))))</f>
        <v>8</v>
      </c>
      <c r="AH56" s="12">
        <f ca="1">IF(VLOOKUP($C56,工时汇总!$B$2:$AH$2694,32,0)&gt;15,12,IF(VLOOKUP($C56,工时汇总!$B$2:$AH$2694,32,0)&gt;10,8,IF(VLOOKUP($C56,工时汇总!$B$2:$AH$2694,32,0)&gt;=8,4,IF(VLOOKUP($C56,工时汇总!$B$2:$AH$2694,32,0)&lt;8,0))))</f>
        <v>8</v>
      </c>
      <c r="AI56" s="12">
        <f ca="1">IF(VLOOKUP($C56,工时汇总!$B$2:$AH$2694,33,0)&gt;15,12,IF(VLOOKUP($C56,工时汇总!$B$2:$AH$2694,33,0)&gt;10,8,IF(VLOOKUP($C56,工时汇总!$B$2:$AH$2694,33,0)&gt;=8,4,IF(VLOOKUP($C56,工时汇总!$B$2:$AH$2694,33,0)&lt;8,0))))</f>
        <v>0</v>
      </c>
    </row>
    <row r="57" customHeight="1" spans="1:35">
      <c r="A57" s="10" t="s">
        <v>176</v>
      </c>
      <c r="B57" s="18" t="s">
        <v>708</v>
      </c>
      <c r="C57" s="17" t="s">
        <v>221</v>
      </c>
      <c r="D57" s="43">
        <f ca="1" t="shared" si="17"/>
        <v>200</v>
      </c>
      <c r="E57" s="12">
        <f ca="1">IF(VLOOKUP($C57,工时汇总!$B$2:$AH$2694,3,0)&gt;15,12,IF(VLOOKUP($C57,工时汇总!$B$2:$AH$2694,3,0)&gt;10,8,IF(VLOOKUP($C57,工时汇总!$B$2:$AH$2694,3,0)&gt;=8,4,IF(VLOOKUP($C57,工时汇总!$B$2:$AH$2694,3,0)&lt;8,0))))</f>
        <v>8</v>
      </c>
      <c r="F57" s="12">
        <f ca="1">IF(VLOOKUP($C57,工时汇总!$B$2:$AH$2694,4,0)&gt;15,12,IF(VLOOKUP($C57,工时汇总!$B$2:$AH$2694,4,0)&gt;10,8,IF(VLOOKUP($C57,工时汇总!$B$2:$AH$2694,4,0)&gt;=8,4,IF(VLOOKUP($C57,工时汇总!$B$2:$AH$2694,4,0)&lt;8,0))))</f>
        <v>8</v>
      </c>
      <c r="G57" s="12">
        <f ca="1">IF(VLOOKUP($C57,工时汇总!$B$2:$AH$2694,5,0)&gt;15,12,IF(VLOOKUP($C57,工时汇总!$B$2:$AH$2694,5,0)&gt;10,8,IF(VLOOKUP($C57,工时汇总!$B$2:$AH$2694,5,0)&gt;=8,4,IF(VLOOKUP($C57,工时汇总!$B$2:$AH$2694,5,0)&lt;8,0))))</f>
        <v>8</v>
      </c>
      <c r="H57" s="12">
        <f ca="1">IF(VLOOKUP($C57,工时汇总!$B$2:$AH$2694,6,0)&gt;15,12,IF(VLOOKUP($C57,工时汇总!$B$2:$AH$2694,6,0)&gt;10,8,IF(VLOOKUP($C57,工时汇总!$B$2:$AH$2694,6,0)&gt;=8,4,IF(VLOOKUP($C57,工时汇总!$B$2:$AH$2694,6,0)&lt;8,0))))</f>
        <v>8</v>
      </c>
      <c r="I57" s="12">
        <f ca="1">IF(VLOOKUP($C57,工时汇总!$B$2:$AH$2694,7,0)&gt;15,12,IF(VLOOKUP($C57,工时汇总!$B$2:$AH$2694,7,0)&gt;10,8,IF(VLOOKUP($C57,工时汇总!$B$2:$AH$2694,7,0)&gt;=8,4,IF(VLOOKUP($C57,工时汇总!$B$2:$AH$2694,7,0)&lt;8,0))))</f>
        <v>8</v>
      </c>
      <c r="J57" s="12">
        <f ca="1">IF(VLOOKUP($C57,工时汇总!$B$2:$AH$2694,8,0)&gt;15,12,IF(VLOOKUP($C57,工时汇总!$B$2:$AH$2694,8,0)&gt;10,8,IF(VLOOKUP($C57,工时汇总!$B$2:$AH$2694,8,0)&gt;=8,4,IF(VLOOKUP($C57,工时汇总!$B$2:$AH$2694,8,0)&lt;8,0))))</f>
        <v>8</v>
      </c>
      <c r="K57" s="12">
        <f ca="1">IF(VLOOKUP($C57,工时汇总!$B$2:$AH$2694,9,0)&gt;15,12,IF(VLOOKUP($C57,工时汇总!$B$2:$AH$2694,9,0)&gt;10,8,IF(VLOOKUP($C57,工时汇总!$B$2:$AH$2694,9,0)&gt;=8,4,IF(VLOOKUP($C57,工时汇总!$B$2:$AH$2694,9,0)&lt;8,0))))</f>
        <v>8</v>
      </c>
      <c r="L57" s="12">
        <f ca="1">IF(VLOOKUP($C57,工时汇总!$B$2:$AH$2694,10,0)&gt;15,12,IF(VLOOKUP($C57,工时汇总!$B$2:$AH$2694,10,0)&gt;10,8,IF(VLOOKUP($C57,工时汇总!$B$2:$AH$2694,10,0)&gt;=8,4,IF(VLOOKUP($C57,工时汇总!$B$2:$AH$2694,10,0)&lt;8,0))))</f>
        <v>8</v>
      </c>
      <c r="M57" s="12">
        <f ca="1">IF(VLOOKUP($C57,工时汇总!$B$2:$AH$2694,11,0)&gt;15,12,IF(VLOOKUP($C57,工时汇总!$B$2:$AH$2694,11,0)&gt;10,8,IF(VLOOKUP($C57,工时汇总!$B$2:$AH$2694,11,0)&gt;=8,4,IF(VLOOKUP($C57,工时汇总!$B$2:$AH$2694,11,0)&lt;8,0))))</f>
        <v>8</v>
      </c>
      <c r="N57" s="12">
        <f ca="1">IF(VLOOKUP($C57,工时汇总!$B$2:$AH$2694,12,0)&gt;15,12,IF(VLOOKUP($C57,工时汇总!$B$2:$AH$2694,12,0)&gt;10,8,IF(VLOOKUP($C57,工时汇总!$B$2:$AH$2694,12,0)&gt;=8,4,IF(VLOOKUP($C57,工时汇总!$B$2:$AH$2694,12,0)&lt;8,0))))</f>
        <v>8</v>
      </c>
      <c r="O57" s="12">
        <f ca="1">IF(VLOOKUP($C57,工时汇总!$B$2:$AH$2694,13,0)&gt;15,12,IF(VLOOKUP($C57,工时汇总!$B$2:$AH$2694,13,0)&gt;10,8,IF(VLOOKUP($C57,工时汇总!$B$2:$AH$2694,13,0)&gt;=8,4,IF(VLOOKUP($C57,工时汇总!$B$2:$AH$2694,13,0)&lt;8,0))))</f>
        <v>8</v>
      </c>
      <c r="P57" s="12">
        <f ca="1">IF(VLOOKUP($C57,工时汇总!$B$2:$AH$2694,14,0)&gt;15,12,IF(VLOOKUP($C57,工时汇总!$B$2:$AH$2694,14,0)&gt;10,8,IF(VLOOKUP($C57,工时汇总!$B$2:$AH$2694,14,0)&gt;=8,4,IF(VLOOKUP($C57,工时汇总!$B$2:$AH$2694,14,0)&lt;8,0))))</f>
        <v>0</v>
      </c>
      <c r="Q57" s="12">
        <f ca="1">IF(VLOOKUP($C57,工时汇总!$B$2:$AH$2694,15,0)&gt;15,12,IF(VLOOKUP($C57,工时汇总!$B$2:$AH$2694,15,0)&gt;10,8,IF(VLOOKUP($C57,工时汇总!$B$2:$AH$2694,15,0)&gt;=8,4,IF(VLOOKUP($C57,工时汇总!$B$2:$AH$2694,15,0)&lt;8,0))))</f>
        <v>8</v>
      </c>
      <c r="R57" s="12">
        <f ca="1">IF(VLOOKUP($C57,工时汇总!$B$2:$AH$2694,16,0)&gt;15,12,IF(VLOOKUP($C57,工时汇总!$B$2:$AH$2694,16,0)&gt;10,8,IF(VLOOKUP($C57,工时汇总!$B$2:$AH$2694,16,0)&gt;=8,4,IF(VLOOKUP($C57,工时汇总!$B$2:$AH$2694,16,0)&lt;8,0))))</f>
        <v>8</v>
      </c>
      <c r="S57" s="12">
        <f ca="1">IF(VLOOKUP($C57,工时汇总!$B$2:$AH$2694,17,0)&gt;15,12,IF(VLOOKUP($C57,工时汇总!$B$2:$AH$2694,17,0)&gt;10,8,IF(VLOOKUP($C57,工时汇总!$B$2:$AH$2694,17,0)&gt;=8,4,IF(VLOOKUP($C57,工时汇总!$B$2:$AH$2694,17,0)&lt;8,0))))</f>
        <v>8</v>
      </c>
      <c r="T57" s="12">
        <f ca="1">IF(VLOOKUP($C57,工时汇总!$B$2:$AH$2694,18,0)&gt;15,12,IF(VLOOKUP($C57,工时汇总!$B$2:$AH$2694,18,0)&gt;10,8,IF(VLOOKUP($C57,工时汇总!$B$2:$AH$2694,18,0)&gt;=8,4,IF(VLOOKUP($C57,工时汇总!$B$2:$AH$2694,18,0)&lt;8,0))))</f>
        <v>8</v>
      </c>
      <c r="U57" s="12">
        <f ca="1">IF(VLOOKUP($C57,工时汇总!$B$2:$AH$2694,19,0)&gt;15,12,IF(VLOOKUP($C57,工时汇总!$B$2:$AH$2694,19,0)&gt;10,8,IF(VLOOKUP($C57,工时汇总!$B$2:$AH$2694,19,0)&gt;=8,4,IF(VLOOKUP($C57,工时汇总!$B$2:$AH$2694,19,0)&lt;8,0))))</f>
        <v>8</v>
      </c>
      <c r="V57" s="12">
        <f ca="1">IF(VLOOKUP($C57,工时汇总!$B$2:$AH$2694,20,0)&gt;15,12,IF(VLOOKUP($C57,工时汇总!$B$2:$AH$2694,20,0)&gt;10,8,IF(VLOOKUP($C57,工时汇总!$B$2:$AH$2694,20,0)&gt;=8,4,IF(VLOOKUP($C57,工时汇总!$B$2:$AH$2694,20,0)&lt;8,0))))</f>
        <v>8</v>
      </c>
      <c r="W57" s="12">
        <f ca="1">IF(VLOOKUP($C57,工时汇总!$B$2:$AH$2694,21,0)&gt;15,12,IF(VLOOKUP($C57,工时汇总!$B$2:$AH$2694,21,0)&gt;10,8,IF(VLOOKUP($C57,工时汇总!$B$2:$AH$2694,21,0)&gt;=8,4,IF(VLOOKUP($C57,工时汇总!$B$2:$AH$2694,21,0)&lt;8,0))))</f>
        <v>0</v>
      </c>
      <c r="X57" s="12">
        <f ca="1">IF(VLOOKUP($C57,工时汇总!$B$2:$AH$2694,22,0)&gt;15,12,IF(VLOOKUP($C57,工时汇总!$B$2:$AH$2694,22,0)&gt;10,8,IF(VLOOKUP($C57,工时汇总!$B$2:$AH$2694,22,0)&gt;=8,4,IF(VLOOKUP($C57,工时汇总!$B$2:$AH$2694,22,0)&lt;8,0))))</f>
        <v>8</v>
      </c>
      <c r="Y57" s="12">
        <f ca="1">IF(VLOOKUP($C57,工时汇总!$B$2:$AH$2694,23,0)&gt;15,12,IF(VLOOKUP($C57,工时汇总!$B$2:$AH$2694,23,0)&gt;10,8,IF(VLOOKUP($C57,工时汇总!$B$2:$AH$2694,23,0)&gt;=8,4,IF(VLOOKUP($C57,工时汇总!$B$2:$AH$2694,23,0)&lt;8,0))))</f>
        <v>8</v>
      </c>
      <c r="Z57" s="12">
        <f ca="1">IF(VLOOKUP($C57,工时汇总!$B$2:$AH$2694,24,0)&gt;15,12,IF(VLOOKUP($C57,工时汇总!$B$2:$AH$2694,24,0)&gt;10,8,IF(VLOOKUP($C57,工时汇总!$B$2:$AH$2694,24,0)&gt;=8,4,IF(VLOOKUP($C57,工时汇总!$B$2:$AH$2694,24,0)&lt;8,0))))</f>
        <v>8</v>
      </c>
      <c r="AA57" s="12">
        <f ca="1">IF(VLOOKUP($C57,工时汇总!$B$2:$AH$2694,25,0)&gt;15,12,IF(VLOOKUP($C57,工时汇总!$B$2:$AH$2694,25,0)&gt;10,8,IF(VLOOKUP($C57,工时汇总!$B$2:$AH$2694,25,0)&gt;=8,4,IF(VLOOKUP($C57,工时汇总!$B$2:$AH$2694,25,0)&lt;8,0))))</f>
        <v>8</v>
      </c>
      <c r="AB57" s="12">
        <f ca="1">IF(VLOOKUP($C57,工时汇总!$B$2:$AH$2694,26,0)&gt;15,12,IF(VLOOKUP($C57,工时汇总!$B$2:$AH$2694,26,0)&gt;10,8,IF(VLOOKUP($C57,工时汇总!$B$2:$AH$2694,26,0)&gt;=8,4,IF(VLOOKUP($C57,工时汇总!$B$2:$AH$2694,26,0)&lt;8,0))))</f>
        <v>8</v>
      </c>
      <c r="AC57" s="12">
        <f ca="1">IF(VLOOKUP($C57,工时汇总!$B$2:$AH$2694,27,0)&gt;15,12,IF(VLOOKUP($C57,工时汇总!$B$2:$AH$2694,27,0)&gt;10,8,IF(VLOOKUP($C57,工时汇总!$B$2:$AH$2694,27,0)&gt;=8,4,IF(VLOOKUP($C57,工时汇总!$B$2:$AH$2694,27,0)&lt;8,0))))</f>
        <v>8</v>
      </c>
      <c r="AD57" s="12">
        <f ca="1">IF(VLOOKUP($C57,工时汇总!$B$2:$AH$2694,28,0)&gt;15,12,IF(VLOOKUP($C57,工时汇总!$B$2:$AH$2694,28,0)&gt;10,8,IF(VLOOKUP($C57,工时汇总!$B$2:$AH$2694,28,0)&gt;=8,4,IF(VLOOKUP($C57,工时汇总!$B$2:$AH$2694,28,0)&lt;8,0))))</f>
        <v>0</v>
      </c>
      <c r="AE57" s="12">
        <f ca="1">IF(VLOOKUP($C57,工时汇总!$B$2:$AH$2694,29,0)&gt;15,12,IF(VLOOKUP($C57,工时汇总!$B$2:$AH$2694,29,0)&gt;10,8,IF(VLOOKUP($C57,工时汇总!$B$2:$AH$2694,29,0)&gt;=8,4,IF(VLOOKUP($C57,工时汇总!$B$2:$AH$2694,29,0)&lt;8,0))))</f>
        <v>4</v>
      </c>
      <c r="AF57" s="12">
        <f ca="1">IF(VLOOKUP($C57,工时汇总!$B$2:$AH$2694,30,0)&gt;15,12,IF(VLOOKUP($C57,工时汇总!$B$2:$AH$2694,30,0)&gt;10,8,IF(VLOOKUP($C57,工时汇总!$B$2:$AH$2694,30,0)&gt;=8,4,IF(VLOOKUP($C57,工时汇总!$B$2:$AH$2694,30,0)&lt;8,0))))</f>
        <v>4</v>
      </c>
      <c r="AG57" s="12">
        <f ca="1">IF(VLOOKUP($C57,工时汇总!$B$2:$AH$2694,31,0)&gt;15,12,IF(VLOOKUP($C57,工时汇总!$B$2:$AH$2694,31,0)&gt;10,8,IF(VLOOKUP($C57,工时汇总!$B$2:$AH$2694,31,0)&gt;=8,4,IF(VLOOKUP($C57,工时汇总!$B$2:$AH$2694,31,0)&lt;8,0))))</f>
        <v>4</v>
      </c>
      <c r="AH57" s="12">
        <f ca="1">IF(VLOOKUP($C57,工时汇总!$B$2:$AH$2694,32,0)&gt;15,12,IF(VLOOKUP($C57,工时汇总!$B$2:$AH$2694,32,0)&gt;10,8,IF(VLOOKUP($C57,工时汇总!$B$2:$AH$2694,32,0)&gt;=8,4,IF(VLOOKUP($C57,工时汇总!$B$2:$AH$2694,32,0)&lt;8,0))))</f>
        <v>4</v>
      </c>
      <c r="AI57" s="12">
        <f ca="1">IF(VLOOKUP($C57,工时汇总!$B$2:$AH$2694,33,0)&gt;15,12,IF(VLOOKUP($C57,工时汇总!$B$2:$AH$2694,33,0)&gt;10,8,IF(VLOOKUP($C57,工时汇总!$B$2:$AH$2694,33,0)&gt;=8,4,IF(VLOOKUP($C57,工时汇总!$B$2:$AH$2694,33,0)&lt;8,0))))</f>
        <v>0</v>
      </c>
    </row>
    <row r="58" customHeight="1" spans="1:35">
      <c r="A58" s="10" t="s">
        <v>176</v>
      </c>
      <c r="B58" s="18" t="s">
        <v>709</v>
      </c>
      <c r="C58" s="17" t="s">
        <v>223</v>
      </c>
      <c r="D58" s="43">
        <f ca="1" t="shared" si="17"/>
        <v>192</v>
      </c>
      <c r="E58" s="12">
        <f ca="1">IF(VLOOKUP($C58,工时汇总!$B$2:$AH$2694,3,0)&gt;15,12,IF(VLOOKUP($C58,工时汇总!$B$2:$AH$2694,3,0)&gt;10,8,IF(VLOOKUP($C58,工时汇总!$B$2:$AH$2694,3,0)&gt;=8,4,IF(VLOOKUP($C58,工时汇总!$B$2:$AH$2694,3,0)&lt;8,0))))</f>
        <v>8</v>
      </c>
      <c r="F58" s="12">
        <f ca="1">IF(VLOOKUP($C58,工时汇总!$B$2:$AH$2694,4,0)&gt;15,12,IF(VLOOKUP($C58,工时汇总!$B$2:$AH$2694,4,0)&gt;10,8,IF(VLOOKUP($C58,工时汇总!$B$2:$AH$2694,4,0)&gt;=8,4,IF(VLOOKUP($C58,工时汇总!$B$2:$AH$2694,4,0)&lt;8,0))))</f>
        <v>8</v>
      </c>
      <c r="G58" s="12">
        <f ca="1">IF(VLOOKUP($C58,工时汇总!$B$2:$AH$2694,5,0)&gt;15,12,IF(VLOOKUP($C58,工时汇总!$B$2:$AH$2694,5,0)&gt;10,8,IF(VLOOKUP($C58,工时汇总!$B$2:$AH$2694,5,0)&gt;=8,4,IF(VLOOKUP($C58,工时汇总!$B$2:$AH$2694,5,0)&lt;8,0))))</f>
        <v>4</v>
      </c>
      <c r="H58" s="12">
        <f ca="1">IF(VLOOKUP($C58,工时汇总!$B$2:$AH$2694,6,0)&gt;15,12,IF(VLOOKUP($C58,工时汇总!$B$2:$AH$2694,6,0)&gt;10,8,IF(VLOOKUP($C58,工时汇总!$B$2:$AH$2694,6,0)&gt;=8,4,IF(VLOOKUP($C58,工时汇总!$B$2:$AH$2694,6,0)&lt;8,0))))</f>
        <v>0</v>
      </c>
      <c r="I58" s="12">
        <f ca="1">IF(VLOOKUP($C58,工时汇总!$B$2:$AH$2694,7,0)&gt;15,12,IF(VLOOKUP($C58,工时汇总!$B$2:$AH$2694,7,0)&gt;10,8,IF(VLOOKUP($C58,工时汇总!$B$2:$AH$2694,7,0)&gt;=8,4,IF(VLOOKUP($C58,工时汇总!$B$2:$AH$2694,7,0)&lt;8,0))))</f>
        <v>4</v>
      </c>
      <c r="J58" s="12">
        <f ca="1">IF(VLOOKUP($C58,工时汇总!$B$2:$AH$2694,8,0)&gt;15,12,IF(VLOOKUP($C58,工时汇总!$B$2:$AH$2694,8,0)&gt;10,8,IF(VLOOKUP($C58,工时汇总!$B$2:$AH$2694,8,0)&gt;=8,4,IF(VLOOKUP($C58,工时汇总!$B$2:$AH$2694,8,0)&lt;8,0))))</f>
        <v>8</v>
      </c>
      <c r="K58" s="12">
        <f ca="1">IF(VLOOKUP($C58,工时汇总!$B$2:$AH$2694,9,0)&gt;15,12,IF(VLOOKUP($C58,工时汇总!$B$2:$AH$2694,9,0)&gt;10,8,IF(VLOOKUP($C58,工时汇总!$B$2:$AH$2694,9,0)&gt;=8,4,IF(VLOOKUP($C58,工时汇总!$B$2:$AH$2694,9,0)&lt;8,0))))</f>
        <v>8</v>
      </c>
      <c r="L58" s="12">
        <f ca="1">IF(VLOOKUP($C58,工时汇总!$B$2:$AH$2694,10,0)&gt;15,12,IF(VLOOKUP($C58,工时汇总!$B$2:$AH$2694,10,0)&gt;10,8,IF(VLOOKUP($C58,工时汇总!$B$2:$AH$2694,10,0)&gt;=8,4,IF(VLOOKUP($C58,工时汇总!$B$2:$AH$2694,10,0)&lt;8,0))))</f>
        <v>8</v>
      </c>
      <c r="M58" s="12">
        <f ca="1">IF(VLOOKUP($C58,工时汇总!$B$2:$AH$2694,11,0)&gt;15,12,IF(VLOOKUP($C58,工时汇总!$B$2:$AH$2694,11,0)&gt;10,8,IF(VLOOKUP($C58,工时汇总!$B$2:$AH$2694,11,0)&gt;=8,4,IF(VLOOKUP($C58,工时汇总!$B$2:$AH$2694,11,0)&lt;8,0))))</f>
        <v>8</v>
      </c>
      <c r="N58" s="12">
        <f ca="1">IF(VLOOKUP($C58,工时汇总!$B$2:$AH$2694,12,0)&gt;15,12,IF(VLOOKUP($C58,工时汇总!$B$2:$AH$2694,12,0)&gt;10,8,IF(VLOOKUP($C58,工时汇总!$B$2:$AH$2694,12,0)&gt;=8,4,IF(VLOOKUP($C58,工时汇总!$B$2:$AH$2694,12,0)&lt;8,0))))</f>
        <v>8</v>
      </c>
      <c r="O58" s="12">
        <f ca="1">IF(VLOOKUP($C58,工时汇总!$B$2:$AH$2694,13,0)&gt;15,12,IF(VLOOKUP($C58,工时汇总!$B$2:$AH$2694,13,0)&gt;10,8,IF(VLOOKUP($C58,工时汇总!$B$2:$AH$2694,13,0)&gt;=8,4,IF(VLOOKUP($C58,工时汇总!$B$2:$AH$2694,13,0)&lt;8,0))))</f>
        <v>8</v>
      </c>
      <c r="P58" s="12">
        <f ca="1">IF(VLOOKUP($C58,工时汇总!$B$2:$AH$2694,14,0)&gt;15,12,IF(VLOOKUP($C58,工时汇总!$B$2:$AH$2694,14,0)&gt;10,8,IF(VLOOKUP($C58,工时汇总!$B$2:$AH$2694,14,0)&gt;=8,4,IF(VLOOKUP($C58,工时汇总!$B$2:$AH$2694,14,0)&lt;8,0))))</f>
        <v>0</v>
      </c>
      <c r="Q58" s="12">
        <f ca="1">IF(VLOOKUP($C58,工时汇总!$B$2:$AH$2694,15,0)&gt;15,12,IF(VLOOKUP($C58,工时汇总!$B$2:$AH$2694,15,0)&gt;10,8,IF(VLOOKUP($C58,工时汇总!$B$2:$AH$2694,15,0)&gt;=8,4,IF(VLOOKUP($C58,工时汇总!$B$2:$AH$2694,15,0)&lt;8,0))))</f>
        <v>8</v>
      </c>
      <c r="R58" s="12">
        <f ca="1">IF(VLOOKUP($C58,工时汇总!$B$2:$AH$2694,16,0)&gt;15,12,IF(VLOOKUP($C58,工时汇总!$B$2:$AH$2694,16,0)&gt;10,8,IF(VLOOKUP($C58,工时汇总!$B$2:$AH$2694,16,0)&gt;=8,4,IF(VLOOKUP($C58,工时汇总!$B$2:$AH$2694,16,0)&lt;8,0))))</f>
        <v>8</v>
      </c>
      <c r="S58" s="12">
        <f ca="1">IF(VLOOKUP($C58,工时汇总!$B$2:$AH$2694,17,0)&gt;15,12,IF(VLOOKUP($C58,工时汇总!$B$2:$AH$2694,17,0)&gt;10,8,IF(VLOOKUP($C58,工时汇总!$B$2:$AH$2694,17,0)&gt;=8,4,IF(VLOOKUP($C58,工时汇总!$B$2:$AH$2694,17,0)&lt;8,0))))</f>
        <v>8</v>
      </c>
      <c r="T58" s="12">
        <f ca="1">IF(VLOOKUP($C58,工时汇总!$B$2:$AH$2694,18,0)&gt;15,12,IF(VLOOKUP($C58,工时汇总!$B$2:$AH$2694,18,0)&gt;10,8,IF(VLOOKUP($C58,工时汇总!$B$2:$AH$2694,18,0)&gt;=8,4,IF(VLOOKUP($C58,工时汇总!$B$2:$AH$2694,18,0)&lt;8,0))))</f>
        <v>8</v>
      </c>
      <c r="U58" s="12">
        <f ca="1">IF(VLOOKUP($C58,工时汇总!$B$2:$AH$2694,19,0)&gt;15,12,IF(VLOOKUP($C58,工时汇总!$B$2:$AH$2694,19,0)&gt;10,8,IF(VLOOKUP($C58,工时汇总!$B$2:$AH$2694,19,0)&gt;=8,4,IF(VLOOKUP($C58,工时汇总!$B$2:$AH$2694,19,0)&lt;8,0))))</f>
        <v>8</v>
      </c>
      <c r="V58" s="12">
        <f ca="1">IF(VLOOKUP($C58,工时汇总!$B$2:$AH$2694,20,0)&gt;15,12,IF(VLOOKUP($C58,工时汇总!$B$2:$AH$2694,20,0)&gt;10,8,IF(VLOOKUP($C58,工时汇总!$B$2:$AH$2694,20,0)&gt;=8,4,IF(VLOOKUP($C58,工时汇总!$B$2:$AH$2694,20,0)&lt;8,0))))</f>
        <v>8</v>
      </c>
      <c r="W58" s="12">
        <f ca="1">IF(VLOOKUP($C58,工时汇总!$B$2:$AH$2694,21,0)&gt;15,12,IF(VLOOKUP($C58,工时汇总!$B$2:$AH$2694,21,0)&gt;10,8,IF(VLOOKUP($C58,工时汇总!$B$2:$AH$2694,21,0)&gt;=8,4,IF(VLOOKUP($C58,工时汇总!$B$2:$AH$2694,21,0)&lt;8,0))))</f>
        <v>0</v>
      </c>
      <c r="X58" s="12">
        <f ca="1">IF(VLOOKUP($C58,工时汇总!$B$2:$AH$2694,22,0)&gt;15,12,IF(VLOOKUP($C58,工时汇总!$B$2:$AH$2694,22,0)&gt;10,8,IF(VLOOKUP($C58,工时汇总!$B$2:$AH$2694,22,0)&gt;=8,4,IF(VLOOKUP($C58,工时汇总!$B$2:$AH$2694,22,0)&lt;8,0))))</f>
        <v>8</v>
      </c>
      <c r="Y58" s="12">
        <f ca="1">IF(VLOOKUP($C58,工时汇总!$B$2:$AH$2694,23,0)&gt;15,12,IF(VLOOKUP($C58,工时汇总!$B$2:$AH$2694,23,0)&gt;10,8,IF(VLOOKUP($C58,工时汇总!$B$2:$AH$2694,23,0)&gt;=8,4,IF(VLOOKUP($C58,工时汇总!$B$2:$AH$2694,23,0)&lt;8,0))))</f>
        <v>8</v>
      </c>
      <c r="Z58" s="12">
        <f ca="1">IF(VLOOKUP($C58,工时汇总!$B$2:$AH$2694,24,0)&gt;15,12,IF(VLOOKUP($C58,工时汇总!$B$2:$AH$2694,24,0)&gt;10,8,IF(VLOOKUP($C58,工时汇总!$B$2:$AH$2694,24,0)&gt;=8,4,IF(VLOOKUP($C58,工时汇总!$B$2:$AH$2694,24,0)&lt;8,0))))</f>
        <v>8</v>
      </c>
      <c r="AA58" s="12">
        <f ca="1">IF(VLOOKUP($C58,工时汇总!$B$2:$AH$2694,25,0)&gt;15,12,IF(VLOOKUP($C58,工时汇总!$B$2:$AH$2694,25,0)&gt;10,8,IF(VLOOKUP($C58,工时汇总!$B$2:$AH$2694,25,0)&gt;=8,4,IF(VLOOKUP($C58,工时汇总!$B$2:$AH$2694,25,0)&lt;8,0))))</f>
        <v>8</v>
      </c>
      <c r="AB58" s="12">
        <f ca="1">IF(VLOOKUP($C58,工时汇总!$B$2:$AH$2694,26,0)&gt;15,12,IF(VLOOKUP($C58,工时汇总!$B$2:$AH$2694,26,0)&gt;10,8,IF(VLOOKUP($C58,工时汇总!$B$2:$AH$2694,26,0)&gt;=8,4,IF(VLOOKUP($C58,工时汇总!$B$2:$AH$2694,26,0)&lt;8,0))))</f>
        <v>8</v>
      </c>
      <c r="AC58" s="12">
        <f ca="1">IF(VLOOKUP($C58,工时汇总!$B$2:$AH$2694,27,0)&gt;15,12,IF(VLOOKUP($C58,工时汇总!$B$2:$AH$2694,27,0)&gt;10,8,IF(VLOOKUP($C58,工时汇总!$B$2:$AH$2694,27,0)&gt;=8,4,IF(VLOOKUP($C58,工时汇总!$B$2:$AH$2694,27,0)&lt;8,0))))</f>
        <v>8</v>
      </c>
      <c r="AD58" s="12">
        <f ca="1">IF(VLOOKUP($C58,工时汇总!$B$2:$AH$2694,28,0)&gt;15,12,IF(VLOOKUP($C58,工时汇总!$B$2:$AH$2694,28,0)&gt;10,8,IF(VLOOKUP($C58,工时汇总!$B$2:$AH$2694,28,0)&gt;=8,4,IF(VLOOKUP($C58,工时汇总!$B$2:$AH$2694,28,0)&lt;8,0))))</f>
        <v>0</v>
      </c>
      <c r="AE58" s="12">
        <f ca="1">IF(VLOOKUP($C58,工时汇总!$B$2:$AH$2694,29,0)&gt;15,12,IF(VLOOKUP($C58,工时汇总!$B$2:$AH$2694,29,0)&gt;10,8,IF(VLOOKUP($C58,工时汇总!$B$2:$AH$2694,29,0)&gt;=8,4,IF(VLOOKUP($C58,工时汇总!$B$2:$AH$2694,29,0)&lt;8,0))))</f>
        <v>4</v>
      </c>
      <c r="AF58" s="12">
        <f ca="1">IF(VLOOKUP($C58,工时汇总!$B$2:$AH$2694,30,0)&gt;15,12,IF(VLOOKUP($C58,工时汇总!$B$2:$AH$2694,30,0)&gt;10,8,IF(VLOOKUP($C58,工时汇总!$B$2:$AH$2694,30,0)&gt;=8,4,IF(VLOOKUP($C58,工时汇总!$B$2:$AH$2694,30,0)&lt;8,0))))</f>
        <v>4</v>
      </c>
      <c r="AG58" s="12">
        <f ca="1">IF(VLOOKUP($C58,工时汇总!$B$2:$AH$2694,31,0)&gt;15,12,IF(VLOOKUP($C58,工时汇总!$B$2:$AH$2694,31,0)&gt;10,8,IF(VLOOKUP($C58,工时汇总!$B$2:$AH$2694,31,0)&gt;=8,4,IF(VLOOKUP($C58,工时汇总!$B$2:$AH$2694,31,0)&lt;8,0))))</f>
        <v>8</v>
      </c>
      <c r="AH58" s="12">
        <f ca="1">IF(VLOOKUP($C58,工时汇总!$B$2:$AH$2694,32,0)&gt;15,12,IF(VLOOKUP($C58,工时汇总!$B$2:$AH$2694,32,0)&gt;10,8,IF(VLOOKUP($C58,工时汇总!$B$2:$AH$2694,32,0)&gt;=8,4,IF(VLOOKUP($C58,工时汇总!$B$2:$AH$2694,32,0)&lt;8,0))))</f>
        <v>8</v>
      </c>
      <c r="AI58" s="12">
        <f ca="1">IF(VLOOKUP($C58,工时汇总!$B$2:$AH$2694,33,0)&gt;15,12,IF(VLOOKUP($C58,工时汇总!$B$2:$AH$2694,33,0)&gt;10,8,IF(VLOOKUP($C58,工时汇总!$B$2:$AH$2694,33,0)&gt;=8,4,IF(VLOOKUP($C58,工时汇总!$B$2:$AH$2694,33,0)&lt;8,0))))</f>
        <v>0</v>
      </c>
    </row>
    <row r="59" customHeight="1" spans="1:35">
      <c r="A59" s="10" t="s">
        <v>176</v>
      </c>
      <c r="B59" s="18" t="s">
        <v>710</v>
      </c>
      <c r="C59" s="17" t="s">
        <v>225</v>
      </c>
      <c r="D59" s="43">
        <f ca="1" t="shared" si="17"/>
        <v>192</v>
      </c>
      <c r="E59" s="12">
        <f ca="1">IF(VLOOKUP($C59,工时汇总!$B$2:$AH$2694,3,0)&gt;15,12,IF(VLOOKUP($C59,工时汇总!$B$2:$AH$2694,3,0)&gt;10,8,IF(VLOOKUP($C59,工时汇总!$B$2:$AH$2694,3,0)&gt;=8,4,IF(VLOOKUP($C59,工时汇总!$B$2:$AH$2694,3,0)&lt;8,0))))</f>
        <v>8</v>
      </c>
      <c r="F59" s="12">
        <f ca="1">IF(VLOOKUP($C59,工时汇总!$B$2:$AH$2694,4,0)&gt;15,12,IF(VLOOKUP($C59,工时汇总!$B$2:$AH$2694,4,0)&gt;10,8,IF(VLOOKUP($C59,工时汇总!$B$2:$AH$2694,4,0)&gt;=8,4,IF(VLOOKUP($C59,工时汇总!$B$2:$AH$2694,4,0)&lt;8,0))))</f>
        <v>8</v>
      </c>
      <c r="G59" s="12">
        <f ca="1">IF(VLOOKUP($C59,工时汇总!$B$2:$AH$2694,5,0)&gt;15,12,IF(VLOOKUP($C59,工时汇总!$B$2:$AH$2694,5,0)&gt;10,8,IF(VLOOKUP($C59,工时汇总!$B$2:$AH$2694,5,0)&gt;=8,4,IF(VLOOKUP($C59,工时汇总!$B$2:$AH$2694,5,0)&lt;8,0))))</f>
        <v>8</v>
      </c>
      <c r="H59" s="12">
        <f ca="1">IF(VLOOKUP($C59,工时汇总!$B$2:$AH$2694,6,0)&gt;15,12,IF(VLOOKUP($C59,工时汇总!$B$2:$AH$2694,6,0)&gt;10,8,IF(VLOOKUP($C59,工时汇总!$B$2:$AH$2694,6,0)&gt;=8,4,IF(VLOOKUP($C59,工时汇总!$B$2:$AH$2694,6,0)&lt;8,0))))</f>
        <v>8</v>
      </c>
      <c r="I59" s="12">
        <f ca="1">IF(VLOOKUP($C59,工时汇总!$B$2:$AH$2694,7,0)&gt;15,12,IF(VLOOKUP($C59,工时汇总!$B$2:$AH$2694,7,0)&gt;10,8,IF(VLOOKUP($C59,工时汇总!$B$2:$AH$2694,7,0)&gt;=8,4,IF(VLOOKUP($C59,工时汇总!$B$2:$AH$2694,7,0)&lt;8,0))))</f>
        <v>8</v>
      </c>
      <c r="J59" s="12">
        <f ca="1">IF(VLOOKUP($C59,工时汇总!$B$2:$AH$2694,8,0)&gt;15,12,IF(VLOOKUP($C59,工时汇总!$B$2:$AH$2694,8,0)&gt;10,8,IF(VLOOKUP($C59,工时汇总!$B$2:$AH$2694,8,0)&gt;=8,4,IF(VLOOKUP($C59,工时汇总!$B$2:$AH$2694,8,0)&lt;8,0))))</f>
        <v>8</v>
      </c>
      <c r="K59" s="12">
        <f ca="1">IF(VLOOKUP($C59,工时汇总!$B$2:$AH$2694,9,0)&gt;15,12,IF(VLOOKUP($C59,工时汇总!$B$2:$AH$2694,9,0)&gt;10,8,IF(VLOOKUP($C59,工时汇总!$B$2:$AH$2694,9,0)&gt;=8,4,IF(VLOOKUP($C59,工时汇总!$B$2:$AH$2694,9,0)&lt;8,0))))</f>
        <v>8</v>
      </c>
      <c r="L59" s="12">
        <f ca="1">IF(VLOOKUP($C59,工时汇总!$B$2:$AH$2694,10,0)&gt;15,12,IF(VLOOKUP($C59,工时汇总!$B$2:$AH$2694,10,0)&gt;10,8,IF(VLOOKUP($C59,工时汇总!$B$2:$AH$2694,10,0)&gt;=8,4,IF(VLOOKUP($C59,工时汇总!$B$2:$AH$2694,10,0)&lt;8,0))))</f>
        <v>8</v>
      </c>
      <c r="M59" s="12">
        <f ca="1">IF(VLOOKUP($C59,工时汇总!$B$2:$AH$2694,11,0)&gt;15,12,IF(VLOOKUP($C59,工时汇总!$B$2:$AH$2694,11,0)&gt;10,8,IF(VLOOKUP($C59,工时汇总!$B$2:$AH$2694,11,0)&gt;=8,4,IF(VLOOKUP($C59,工时汇总!$B$2:$AH$2694,11,0)&lt;8,0))))</f>
        <v>8</v>
      </c>
      <c r="N59" s="12">
        <f ca="1">IF(VLOOKUP($C59,工时汇总!$B$2:$AH$2694,12,0)&gt;15,12,IF(VLOOKUP($C59,工时汇总!$B$2:$AH$2694,12,0)&gt;10,8,IF(VLOOKUP($C59,工时汇总!$B$2:$AH$2694,12,0)&gt;=8,4,IF(VLOOKUP($C59,工时汇总!$B$2:$AH$2694,12,0)&lt;8,0))))</f>
        <v>8</v>
      </c>
      <c r="O59" s="12">
        <f ca="1">IF(VLOOKUP($C59,工时汇总!$B$2:$AH$2694,13,0)&gt;15,12,IF(VLOOKUP($C59,工时汇总!$B$2:$AH$2694,13,0)&gt;10,8,IF(VLOOKUP($C59,工时汇总!$B$2:$AH$2694,13,0)&gt;=8,4,IF(VLOOKUP($C59,工时汇总!$B$2:$AH$2694,13,0)&lt;8,0))))</f>
        <v>0</v>
      </c>
      <c r="P59" s="12">
        <f ca="1">IF(VLOOKUP($C59,工时汇总!$B$2:$AH$2694,14,0)&gt;15,12,IF(VLOOKUP($C59,工时汇总!$B$2:$AH$2694,14,0)&gt;10,8,IF(VLOOKUP($C59,工时汇总!$B$2:$AH$2694,14,0)&gt;=8,4,IF(VLOOKUP($C59,工时汇总!$B$2:$AH$2694,14,0)&lt;8,0))))</f>
        <v>0</v>
      </c>
      <c r="Q59" s="12">
        <f ca="1">IF(VLOOKUP($C59,工时汇总!$B$2:$AH$2694,15,0)&gt;15,12,IF(VLOOKUP($C59,工时汇总!$B$2:$AH$2694,15,0)&gt;10,8,IF(VLOOKUP($C59,工时汇总!$B$2:$AH$2694,15,0)&gt;=8,4,IF(VLOOKUP($C59,工时汇总!$B$2:$AH$2694,15,0)&lt;8,0))))</f>
        <v>8</v>
      </c>
      <c r="R59" s="12">
        <f ca="1">IF(VLOOKUP($C59,工时汇总!$B$2:$AH$2694,16,0)&gt;15,12,IF(VLOOKUP($C59,工时汇总!$B$2:$AH$2694,16,0)&gt;10,8,IF(VLOOKUP($C59,工时汇总!$B$2:$AH$2694,16,0)&gt;=8,4,IF(VLOOKUP($C59,工时汇总!$B$2:$AH$2694,16,0)&lt;8,0))))</f>
        <v>8</v>
      </c>
      <c r="S59" s="12">
        <f ca="1">IF(VLOOKUP($C59,工时汇总!$B$2:$AH$2694,17,0)&gt;15,12,IF(VLOOKUP($C59,工时汇总!$B$2:$AH$2694,17,0)&gt;10,8,IF(VLOOKUP($C59,工时汇总!$B$2:$AH$2694,17,0)&gt;=8,4,IF(VLOOKUP($C59,工时汇总!$B$2:$AH$2694,17,0)&lt;8,0))))</f>
        <v>8</v>
      </c>
      <c r="T59" s="12">
        <f ca="1">IF(VLOOKUP($C59,工时汇总!$B$2:$AH$2694,18,0)&gt;15,12,IF(VLOOKUP($C59,工时汇总!$B$2:$AH$2694,18,0)&gt;10,8,IF(VLOOKUP($C59,工时汇总!$B$2:$AH$2694,18,0)&gt;=8,4,IF(VLOOKUP($C59,工时汇总!$B$2:$AH$2694,18,0)&lt;8,0))))</f>
        <v>8</v>
      </c>
      <c r="U59" s="12">
        <f ca="1">IF(VLOOKUP($C59,工时汇总!$B$2:$AH$2694,19,0)&gt;15,12,IF(VLOOKUP($C59,工时汇总!$B$2:$AH$2694,19,0)&gt;10,8,IF(VLOOKUP($C59,工时汇总!$B$2:$AH$2694,19,0)&gt;=8,4,IF(VLOOKUP($C59,工时汇总!$B$2:$AH$2694,19,0)&lt;8,0))))</f>
        <v>8</v>
      </c>
      <c r="V59" s="12">
        <f ca="1">IF(VLOOKUP($C59,工时汇总!$B$2:$AH$2694,20,0)&gt;15,12,IF(VLOOKUP($C59,工时汇总!$B$2:$AH$2694,20,0)&gt;10,8,IF(VLOOKUP($C59,工时汇总!$B$2:$AH$2694,20,0)&gt;=8,4,IF(VLOOKUP($C59,工时汇总!$B$2:$AH$2694,20,0)&lt;8,0))))</f>
        <v>8</v>
      </c>
      <c r="W59" s="12">
        <f ca="1">IF(VLOOKUP($C59,工时汇总!$B$2:$AH$2694,21,0)&gt;15,12,IF(VLOOKUP($C59,工时汇总!$B$2:$AH$2694,21,0)&gt;10,8,IF(VLOOKUP($C59,工时汇总!$B$2:$AH$2694,21,0)&gt;=8,4,IF(VLOOKUP($C59,工时汇总!$B$2:$AH$2694,21,0)&lt;8,0))))</f>
        <v>0</v>
      </c>
      <c r="X59" s="12">
        <f ca="1">IF(VLOOKUP($C59,工时汇总!$B$2:$AH$2694,22,0)&gt;15,12,IF(VLOOKUP($C59,工时汇总!$B$2:$AH$2694,22,0)&gt;10,8,IF(VLOOKUP($C59,工时汇总!$B$2:$AH$2694,22,0)&gt;=8,4,IF(VLOOKUP($C59,工时汇总!$B$2:$AH$2694,22,0)&lt;8,0))))</f>
        <v>8</v>
      </c>
      <c r="Y59" s="12">
        <f ca="1">IF(VLOOKUP($C59,工时汇总!$B$2:$AH$2694,23,0)&gt;15,12,IF(VLOOKUP($C59,工时汇总!$B$2:$AH$2694,23,0)&gt;10,8,IF(VLOOKUP($C59,工时汇总!$B$2:$AH$2694,23,0)&gt;=8,4,IF(VLOOKUP($C59,工时汇总!$B$2:$AH$2694,23,0)&lt;8,0))))</f>
        <v>8</v>
      </c>
      <c r="Z59" s="12">
        <f ca="1">IF(VLOOKUP($C59,工时汇总!$B$2:$AH$2694,24,0)&gt;15,12,IF(VLOOKUP($C59,工时汇总!$B$2:$AH$2694,24,0)&gt;10,8,IF(VLOOKUP($C59,工时汇总!$B$2:$AH$2694,24,0)&gt;=8,4,IF(VLOOKUP($C59,工时汇总!$B$2:$AH$2694,24,0)&lt;8,0))))</f>
        <v>8</v>
      </c>
      <c r="AA59" s="12">
        <f ca="1">IF(VLOOKUP($C59,工时汇总!$B$2:$AH$2694,25,0)&gt;15,12,IF(VLOOKUP($C59,工时汇总!$B$2:$AH$2694,25,0)&gt;10,8,IF(VLOOKUP($C59,工时汇总!$B$2:$AH$2694,25,0)&gt;=8,4,IF(VLOOKUP($C59,工时汇总!$B$2:$AH$2694,25,0)&lt;8,0))))</f>
        <v>8</v>
      </c>
      <c r="AB59" s="12">
        <f ca="1">IF(VLOOKUP($C59,工时汇总!$B$2:$AH$2694,26,0)&gt;15,12,IF(VLOOKUP($C59,工时汇总!$B$2:$AH$2694,26,0)&gt;10,8,IF(VLOOKUP($C59,工时汇总!$B$2:$AH$2694,26,0)&gt;=8,4,IF(VLOOKUP($C59,工时汇总!$B$2:$AH$2694,26,0)&lt;8,0))))</f>
        <v>8</v>
      </c>
      <c r="AC59" s="12">
        <f ca="1">IF(VLOOKUP($C59,工时汇总!$B$2:$AH$2694,27,0)&gt;15,12,IF(VLOOKUP($C59,工时汇总!$B$2:$AH$2694,27,0)&gt;10,8,IF(VLOOKUP($C59,工时汇总!$B$2:$AH$2694,27,0)&gt;=8,4,IF(VLOOKUP($C59,工时汇总!$B$2:$AH$2694,27,0)&lt;8,0))))</f>
        <v>8</v>
      </c>
      <c r="AD59" s="12">
        <f ca="1">IF(VLOOKUP($C59,工时汇总!$B$2:$AH$2694,28,0)&gt;15,12,IF(VLOOKUP($C59,工时汇总!$B$2:$AH$2694,28,0)&gt;10,8,IF(VLOOKUP($C59,工时汇总!$B$2:$AH$2694,28,0)&gt;=8,4,IF(VLOOKUP($C59,工时汇总!$B$2:$AH$2694,28,0)&lt;8,0))))</f>
        <v>0</v>
      </c>
      <c r="AE59" s="12">
        <f ca="1">IF(VLOOKUP($C59,工时汇总!$B$2:$AH$2694,29,0)&gt;15,12,IF(VLOOKUP($C59,工时汇总!$B$2:$AH$2694,29,0)&gt;10,8,IF(VLOOKUP($C59,工时汇总!$B$2:$AH$2694,29,0)&gt;=8,4,IF(VLOOKUP($C59,工时汇总!$B$2:$AH$2694,29,0)&lt;8,0))))</f>
        <v>4</v>
      </c>
      <c r="AF59" s="12">
        <f ca="1">IF(VLOOKUP($C59,工时汇总!$B$2:$AH$2694,30,0)&gt;15,12,IF(VLOOKUP($C59,工时汇总!$B$2:$AH$2694,30,0)&gt;10,8,IF(VLOOKUP($C59,工时汇总!$B$2:$AH$2694,30,0)&gt;=8,4,IF(VLOOKUP($C59,工时汇总!$B$2:$AH$2694,30,0)&lt;8,0))))</f>
        <v>4</v>
      </c>
      <c r="AG59" s="12">
        <f ca="1">IF(VLOOKUP($C59,工时汇总!$B$2:$AH$2694,31,0)&gt;15,12,IF(VLOOKUP($C59,工时汇总!$B$2:$AH$2694,31,0)&gt;10,8,IF(VLOOKUP($C59,工时汇总!$B$2:$AH$2694,31,0)&gt;=8,4,IF(VLOOKUP($C59,工时汇总!$B$2:$AH$2694,31,0)&lt;8,0))))</f>
        <v>4</v>
      </c>
      <c r="AH59" s="12">
        <f ca="1">IF(VLOOKUP($C59,工时汇总!$B$2:$AH$2694,32,0)&gt;15,12,IF(VLOOKUP($C59,工时汇总!$B$2:$AH$2694,32,0)&gt;10,8,IF(VLOOKUP($C59,工时汇总!$B$2:$AH$2694,32,0)&gt;=8,4,IF(VLOOKUP($C59,工时汇总!$B$2:$AH$2694,32,0)&lt;8,0))))</f>
        <v>4</v>
      </c>
      <c r="AI59" s="12">
        <f ca="1">IF(VLOOKUP($C59,工时汇总!$B$2:$AH$2694,33,0)&gt;15,12,IF(VLOOKUP($C59,工时汇总!$B$2:$AH$2694,33,0)&gt;10,8,IF(VLOOKUP($C59,工时汇总!$B$2:$AH$2694,33,0)&gt;=8,4,IF(VLOOKUP($C59,工时汇总!$B$2:$AH$2694,33,0)&lt;8,0))))</f>
        <v>0</v>
      </c>
    </row>
    <row r="60" customHeight="1" spans="1:35">
      <c r="A60" s="10" t="s">
        <v>176</v>
      </c>
      <c r="B60" s="18" t="s">
        <v>711</v>
      </c>
      <c r="C60" s="17" t="s">
        <v>227</v>
      </c>
      <c r="D60" s="43">
        <f ca="1" t="shared" si="17"/>
        <v>196</v>
      </c>
      <c r="E60" s="12">
        <f ca="1">IF(VLOOKUP($C60,工时汇总!$B$2:$AH$2694,3,0)&gt;15,12,IF(VLOOKUP($C60,工时汇总!$B$2:$AH$2694,3,0)&gt;10,8,IF(VLOOKUP($C60,工时汇总!$B$2:$AH$2694,3,0)&gt;=8,4,IF(VLOOKUP($C60,工时汇总!$B$2:$AH$2694,3,0)&lt;8,0))))</f>
        <v>8</v>
      </c>
      <c r="F60" s="12">
        <f ca="1">IF(VLOOKUP($C60,工时汇总!$B$2:$AH$2694,4,0)&gt;15,12,IF(VLOOKUP($C60,工时汇总!$B$2:$AH$2694,4,0)&gt;10,8,IF(VLOOKUP($C60,工时汇总!$B$2:$AH$2694,4,0)&gt;=8,4,IF(VLOOKUP($C60,工时汇总!$B$2:$AH$2694,4,0)&lt;8,0))))</f>
        <v>8</v>
      </c>
      <c r="G60" s="12">
        <f ca="1">IF(VLOOKUP($C60,工时汇总!$B$2:$AH$2694,5,0)&gt;15,12,IF(VLOOKUP($C60,工时汇总!$B$2:$AH$2694,5,0)&gt;10,8,IF(VLOOKUP($C60,工时汇总!$B$2:$AH$2694,5,0)&gt;=8,4,IF(VLOOKUP($C60,工时汇总!$B$2:$AH$2694,5,0)&lt;8,0))))</f>
        <v>0</v>
      </c>
      <c r="H60" s="12">
        <f ca="1">IF(VLOOKUP($C60,工时汇总!$B$2:$AH$2694,6,0)&gt;15,12,IF(VLOOKUP($C60,工时汇总!$B$2:$AH$2694,6,0)&gt;10,8,IF(VLOOKUP($C60,工时汇总!$B$2:$AH$2694,6,0)&gt;=8,4,IF(VLOOKUP($C60,工时汇总!$B$2:$AH$2694,6,0)&lt;8,0))))</f>
        <v>8</v>
      </c>
      <c r="I60" s="12">
        <f ca="1">IF(VLOOKUP($C60,工时汇总!$B$2:$AH$2694,7,0)&gt;15,12,IF(VLOOKUP($C60,工时汇总!$B$2:$AH$2694,7,0)&gt;10,8,IF(VLOOKUP($C60,工时汇总!$B$2:$AH$2694,7,0)&gt;=8,4,IF(VLOOKUP($C60,工时汇总!$B$2:$AH$2694,7,0)&lt;8,0))))</f>
        <v>8</v>
      </c>
      <c r="J60" s="12">
        <f ca="1">IF(VLOOKUP($C60,工时汇总!$B$2:$AH$2694,8,0)&gt;15,12,IF(VLOOKUP($C60,工时汇总!$B$2:$AH$2694,8,0)&gt;10,8,IF(VLOOKUP($C60,工时汇总!$B$2:$AH$2694,8,0)&gt;=8,4,IF(VLOOKUP($C60,工时汇总!$B$2:$AH$2694,8,0)&lt;8,0))))</f>
        <v>8</v>
      </c>
      <c r="K60" s="12">
        <f ca="1">IF(VLOOKUP($C60,工时汇总!$B$2:$AH$2694,9,0)&gt;15,12,IF(VLOOKUP($C60,工时汇总!$B$2:$AH$2694,9,0)&gt;10,8,IF(VLOOKUP($C60,工时汇总!$B$2:$AH$2694,9,0)&gt;=8,4,IF(VLOOKUP($C60,工时汇总!$B$2:$AH$2694,9,0)&lt;8,0))))</f>
        <v>8</v>
      </c>
      <c r="L60" s="12">
        <f ca="1">IF(VLOOKUP($C60,工时汇总!$B$2:$AH$2694,10,0)&gt;15,12,IF(VLOOKUP($C60,工时汇总!$B$2:$AH$2694,10,0)&gt;10,8,IF(VLOOKUP($C60,工时汇总!$B$2:$AH$2694,10,0)&gt;=8,4,IF(VLOOKUP($C60,工时汇总!$B$2:$AH$2694,10,0)&lt;8,0))))</f>
        <v>8</v>
      </c>
      <c r="M60" s="12">
        <f ca="1">IF(VLOOKUP($C60,工时汇总!$B$2:$AH$2694,11,0)&gt;15,12,IF(VLOOKUP($C60,工时汇总!$B$2:$AH$2694,11,0)&gt;10,8,IF(VLOOKUP($C60,工时汇总!$B$2:$AH$2694,11,0)&gt;=8,4,IF(VLOOKUP($C60,工时汇总!$B$2:$AH$2694,11,0)&lt;8,0))))</f>
        <v>0</v>
      </c>
      <c r="N60" s="12">
        <f ca="1">IF(VLOOKUP($C60,工时汇总!$B$2:$AH$2694,12,0)&gt;15,12,IF(VLOOKUP($C60,工时汇总!$B$2:$AH$2694,12,0)&gt;10,8,IF(VLOOKUP($C60,工时汇总!$B$2:$AH$2694,12,0)&gt;=8,4,IF(VLOOKUP($C60,工时汇总!$B$2:$AH$2694,12,0)&lt;8,0))))</f>
        <v>8</v>
      </c>
      <c r="O60" s="12">
        <f ca="1">IF(VLOOKUP($C60,工时汇总!$B$2:$AH$2694,13,0)&gt;15,12,IF(VLOOKUP($C60,工时汇总!$B$2:$AH$2694,13,0)&gt;10,8,IF(VLOOKUP($C60,工时汇总!$B$2:$AH$2694,13,0)&gt;=8,4,IF(VLOOKUP($C60,工时汇总!$B$2:$AH$2694,13,0)&lt;8,0))))</f>
        <v>8</v>
      </c>
      <c r="P60" s="12">
        <f ca="1">IF(VLOOKUP($C60,工时汇总!$B$2:$AH$2694,14,0)&gt;15,12,IF(VLOOKUP($C60,工时汇总!$B$2:$AH$2694,14,0)&gt;10,8,IF(VLOOKUP($C60,工时汇总!$B$2:$AH$2694,14,0)&gt;=8,4,IF(VLOOKUP($C60,工时汇总!$B$2:$AH$2694,14,0)&lt;8,0))))</f>
        <v>0</v>
      </c>
      <c r="Q60" s="12">
        <f ca="1">IF(VLOOKUP($C60,工时汇总!$B$2:$AH$2694,15,0)&gt;15,12,IF(VLOOKUP($C60,工时汇总!$B$2:$AH$2694,15,0)&gt;10,8,IF(VLOOKUP($C60,工时汇总!$B$2:$AH$2694,15,0)&gt;=8,4,IF(VLOOKUP($C60,工时汇总!$B$2:$AH$2694,15,0)&lt;8,0))))</f>
        <v>8</v>
      </c>
      <c r="R60" s="12">
        <f ca="1">IF(VLOOKUP($C60,工时汇总!$B$2:$AH$2694,16,0)&gt;15,12,IF(VLOOKUP($C60,工时汇总!$B$2:$AH$2694,16,0)&gt;10,8,IF(VLOOKUP($C60,工时汇总!$B$2:$AH$2694,16,0)&gt;=8,4,IF(VLOOKUP($C60,工时汇总!$B$2:$AH$2694,16,0)&lt;8,0))))</f>
        <v>8</v>
      </c>
      <c r="S60" s="12">
        <f ca="1">IF(VLOOKUP($C60,工时汇总!$B$2:$AH$2694,17,0)&gt;15,12,IF(VLOOKUP($C60,工时汇总!$B$2:$AH$2694,17,0)&gt;10,8,IF(VLOOKUP($C60,工时汇总!$B$2:$AH$2694,17,0)&gt;=8,4,IF(VLOOKUP($C60,工时汇总!$B$2:$AH$2694,17,0)&lt;8,0))))</f>
        <v>8</v>
      </c>
      <c r="T60" s="12">
        <f ca="1">IF(VLOOKUP($C60,工时汇总!$B$2:$AH$2694,18,0)&gt;15,12,IF(VLOOKUP($C60,工时汇总!$B$2:$AH$2694,18,0)&gt;10,8,IF(VLOOKUP($C60,工时汇总!$B$2:$AH$2694,18,0)&gt;=8,4,IF(VLOOKUP($C60,工时汇总!$B$2:$AH$2694,18,0)&lt;8,0))))</f>
        <v>8</v>
      </c>
      <c r="U60" s="12">
        <f ca="1">IF(VLOOKUP($C60,工时汇总!$B$2:$AH$2694,19,0)&gt;15,12,IF(VLOOKUP($C60,工时汇总!$B$2:$AH$2694,19,0)&gt;10,8,IF(VLOOKUP($C60,工时汇总!$B$2:$AH$2694,19,0)&gt;=8,4,IF(VLOOKUP($C60,工时汇总!$B$2:$AH$2694,19,0)&lt;8,0))))</f>
        <v>8</v>
      </c>
      <c r="V60" s="12">
        <f ca="1">IF(VLOOKUP($C60,工时汇总!$B$2:$AH$2694,20,0)&gt;15,12,IF(VLOOKUP($C60,工时汇总!$B$2:$AH$2694,20,0)&gt;10,8,IF(VLOOKUP($C60,工时汇总!$B$2:$AH$2694,20,0)&gt;=8,4,IF(VLOOKUP($C60,工时汇总!$B$2:$AH$2694,20,0)&lt;8,0))))</f>
        <v>8</v>
      </c>
      <c r="W60" s="12">
        <f ca="1">IF(VLOOKUP($C60,工时汇总!$B$2:$AH$2694,21,0)&gt;15,12,IF(VLOOKUP($C60,工时汇总!$B$2:$AH$2694,21,0)&gt;10,8,IF(VLOOKUP($C60,工时汇总!$B$2:$AH$2694,21,0)&gt;=8,4,IF(VLOOKUP($C60,工时汇总!$B$2:$AH$2694,21,0)&lt;8,0))))</f>
        <v>0</v>
      </c>
      <c r="X60" s="12">
        <f ca="1">IF(VLOOKUP($C60,工时汇总!$B$2:$AH$2694,22,0)&gt;15,12,IF(VLOOKUP($C60,工时汇总!$B$2:$AH$2694,22,0)&gt;10,8,IF(VLOOKUP($C60,工时汇总!$B$2:$AH$2694,22,0)&gt;=8,4,IF(VLOOKUP($C60,工时汇总!$B$2:$AH$2694,22,0)&lt;8,0))))</f>
        <v>8</v>
      </c>
      <c r="Y60" s="12">
        <f ca="1">IF(VLOOKUP($C60,工时汇总!$B$2:$AH$2694,23,0)&gt;15,12,IF(VLOOKUP($C60,工时汇总!$B$2:$AH$2694,23,0)&gt;10,8,IF(VLOOKUP($C60,工时汇总!$B$2:$AH$2694,23,0)&gt;=8,4,IF(VLOOKUP($C60,工时汇总!$B$2:$AH$2694,23,0)&lt;8,0))))</f>
        <v>8</v>
      </c>
      <c r="Z60" s="12">
        <f ca="1">IF(VLOOKUP($C60,工时汇总!$B$2:$AH$2694,24,0)&gt;15,12,IF(VLOOKUP($C60,工时汇总!$B$2:$AH$2694,24,0)&gt;10,8,IF(VLOOKUP($C60,工时汇总!$B$2:$AH$2694,24,0)&gt;=8,4,IF(VLOOKUP($C60,工时汇总!$B$2:$AH$2694,24,0)&lt;8,0))))</f>
        <v>8</v>
      </c>
      <c r="AA60" s="12">
        <f ca="1">IF(VLOOKUP($C60,工时汇总!$B$2:$AH$2694,25,0)&gt;15,12,IF(VLOOKUP($C60,工时汇总!$B$2:$AH$2694,25,0)&gt;10,8,IF(VLOOKUP($C60,工时汇总!$B$2:$AH$2694,25,0)&gt;=8,4,IF(VLOOKUP($C60,工时汇总!$B$2:$AH$2694,25,0)&lt;8,0))))</f>
        <v>8</v>
      </c>
      <c r="AB60" s="12">
        <f ca="1">IF(VLOOKUP($C60,工时汇总!$B$2:$AH$2694,26,0)&gt;15,12,IF(VLOOKUP($C60,工时汇总!$B$2:$AH$2694,26,0)&gt;10,8,IF(VLOOKUP($C60,工时汇总!$B$2:$AH$2694,26,0)&gt;=8,4,IF(VLOOKUP($C60,工时汇总!$B$2:$AH$2694,26,0)&lt;8,0))))</f>
        <v>8</v>
      </c>
      <c r="AC60" s="12">
        <f ca="1">IF(VLOOKUP($C60,工时汇总!$B$2:$AH$2694,27,0)&gt;15,12,IF(VLOOKUP($C60,工时汇总!$B$2:$AH$2694,27,0)&gt;10,8,IF(VLOOKUP($C60,工时汇总!$B$2:$AH$2694,27,0)&gt;=8,4,IF(VLOOKUP($C60,工时汇总!$B$2:$AH$2694,27,0)&lt;8,0))))</f>
        <v>4</v>
      </c>
      <c r="AD60" s="12">
        <f ca="1">IF(VLOOKUP($C60,工时汇总!$B$2:$AH$2694,28,0)&gt;15,12,IF(VLOOKUP($C60,工时汇总!$B$2:$AH$2694,28,0)&gt;10,8,IF(VLOOKUP($C60,工时汇总!$B$2:$AH$2694,28,0)&gt;=8,4,IF(VLOOKUP($C60,工时汇总!$B$2:$AH$2694,28,0)&lt;8,0))))</f>
        <v>8</v>
      </c>
      <c r="AE60" s="12">
        <f ca="1">IF(VLOOKUP($C60,工时汇总!$B$2:$AH$2694,29,0)&gt;15,12,IF(VLOOKUP($C60,工时汇总!$B$2:$AH$2694,29,0)&gt;10,8,IF(VLOOKUP($C60,工时汇总!$B$2:$AH$2694,29,0)&gt;=8,4,IF(VLOOKUP($C60,工时汇总!$B$2:$AH$2694,29,0)&lt;8,0))))</f>
        <v>0</v>
      </c>
      <c r="AF60" s="12">
        <f ca="1">IF(VLOOKUP($C60,工时汇总!$B$2:$AH$2694,30,0)&gt;15,12,IF(VLOOKUP($C60,工时汇总!$B$2:$AH$2694,30,0)&gt;10,8,IF(VLOOKUP($C60,工时汇总!$B$2:$AH$2694,30,0)&gt;=8,4,IF(VLOOKUP($C60,工时汇总!$B$2:$AH$2694,30,0)&lt;8,0))))</f>
        <v>8</v>
      </c>
      <c r="AG60" s="12">
        <f ca="1">IF(VLOOKUP($C60,工时汇总!$B$2:$AH$2694,31,0)&gt;15,12,IF(VLOOKUP($C60,工时汇总!$B$2:$AH$2694,31,0)&gt;10,8,IF(VLOOKUP($C60,工时汇总!$B$2:$AH$2694,31,0)&gt;=8,4,IF(VLOOKUP($C60,工时汇总!$B$2:$AH$2694,31,0)&lt;8,0))))</f>
        <v>8</v>
      </c>
      <c r="AH60" s="12">
        <f ca="1">IF(VLOOKUP($C60,工时汇总!$B$2:$AH$2694,32,0)&gt;15,12,IF(VLOOKUP($C60,工时汇总!$B$2:$AH$2694,32,0)&gt;10,8,IF(VLOOKUP($C60,工时汇总!$B$2:$AH$2694,32,0)&gt;=8,4,IF(VLOOKUP($C60,工时汇总!$B$2:$AH$2694,32,0)&lt;8,0))))</f>
        <v>8</v>
      </c>
      <c r="AI60" s="12">
        <f ca="1">IF(VLOOKUP($C60,工时汇总!$B$2:$AH$2694,33,0)&gt;15,12,IF(VLOOKUP($C60,工时汇总!$B$2:$AH$2694,33,0)&gt;10,8,IF(VLOOKUP($C60,工时汇总!$B$2:$AH$2694,33,0)&gt;=8,4,IF(VLOOKUP($C60,工时汇总!$B$2:$AH$2694,33,0)&lt;8,0))))</f>
        <v>0</v>
      </c>
    </row>
    <row r="61" customHeight="1" spans="1:35">
      <c r="A61" s="42" t="s">
        <v>577</v>
      </c>
      <c r="B61" s="18" t="s">
        <v>712</v>
      </c>
      <c r="C61" s="17" t="s">
        <v>253</v>
      </c>
      <c r="D61" s="43">
        <f ca="1" t="shared" ref="D61" si="18">SUM(E61:AI61)</f>
        <v>228</v>
      </c>
      <c r="E61" s="12">
        <f ca="1">IF(VLOOKUP($C61,工时汇总!$B$2:$AH$2694,3,0)&gt;15,12,IF(VLOOKUP($C61,工时汇总!$B$2:$AH$2694,3,0)&gt;10,8,IF(VLOOKUP($C61,工时汇总!$B$2:$AH$2694,3,0)&gt;=8,4,IF(VLOOKUP($C61,工时汇总!$B$2:$AH$2694,3,0)&lt;8,0))))</f>
        <v>8</v>
      </c>
      <c r="F61" s="12">
        <f ca="1">IF(VLOOKUP($C61,工时汇总!$B$2:$AH$2694,4,0)&gt;15,12,IF(VLOOKUP($C61,工时汇总!$B$2:$AH$2694,4,0)&gt;10,8,IF(VLOOKUP($C61,工时汇总!$B$2:$AH$2694,4,0)&gt;=8,4,IF(VLOOKUP($C61,工时汇总!$B$2:$AH$2694,4,0)&lt;8,0))))</f>
        <v>8</v>
      </c>
      <c r="G61" s="12">
        <f ca="1">IF(VLOOKUP($C61,工时汇总!$B$2:$AH$2694,5,0)&gt;15,12,IF(VLOOKUP($C61,工时汇总!$B$2:$AH$2694,5,0)&gt;10,8,IF(VLOOKUP($C61,工时汇总!$B$2:$AH$2694,5,0)&gt;=8,4,IF(VLOOKUP($C61,工时汇总!$B$2:$AH$2694,5,0)&lt;8,0))))</f>
        <v>8</v>
      </c>
      <c r="H61" s="12">
        <f ca="1">IF(VLOOKUP($C61,工时汇总!$B$2:$AH$2694,6,0)&gt;15,12,IF(VLOOKUP($C61,工时汇总!$B$2:$AH$2694,6,0)&gt;10,8,IF(VLOOKUP($C61,工时汇总!$B$2:$AH$2694,6,0)&gt;=8,4,IF(VLOOKUP($C61,工时汇总!$B$2:$AH$2694,6,0)&lt;8,0))))</f>
        <v>8</v>
      </c>
      <c r="I61" s="12">
        <f ca="1">IF(VLOOKUP($C61,工时汇总!$B$2:$AH$2694,7,0)&gt;15,12,IF(VLOOKUP($C61,工时汇总!$B$2:$AH$2694,7,0)&gt;10,8,IF(VLOOKUP($C61,工时汇总!$B$2:$AH$2694,7,0)&gt;=8,4,IF(VLOOKUP($C61,工时汇总!$B$2:$AH$2694,7,0)&lt;8,0))))</f>
        <v>4</v>
      </c>
      <c r="J61" s="12">
        <f ca="1">IF(VLOOKUP($C61,工时汇总!$B$2:$AH$2694,8,0)&gt;15,12,IF(VLOOKUP($C61,工时汇总!$B$2:$AH$2694,8,0)&gt;10,8,IF(VLOOKUP($C61,工时汇总!$B$2:$AH$2694,8,0)&gt;=8,4,IF(VLOOKUP($C61,工时汇总!$B$2:$AH$2694,8,0)&lt;8,0))))</f>
        <v>8</v>
      </c>
      <c r="K61" s="12">
        <f ca="1">IF(VLOOKUP($C61,工时汇总!$B$2:$AH$2694,9,0)&gt;15,12,IF(VLOOKUP($C61,工时汇总!$B$2:$AH$2694,9,0)&gt;10,8,IF(VLOOKUP($C61,工时汇总!$B$2:$AH$2694,9,0)&gt;=8,4,IF(VLOOKUP($C61,工时汇总!$B$2:$AH$2694,9,0)&lt;8,0))))</f>
        <v>8</v>
      </c>
      <c r="L61" s="12">
        <f ca="1">IF(VLOOKUP($C61,工时汇总!$B$2:$AH$2694,10,0)&gt;15,12,IF(VLOOKUP($C61,工时汇总!$B$2:$AH$2694,10,0)&gt;10,8,IF(VLOOKUP($C61,工时汇总!$B$2:$AH$2694,10,0)&gt;=8,4,IF(VLOOKUP($C61,工时汇总!$B$2:$AH$2694,10,0)&lt;8,0))))</f>
        <v>8</v>
      </c>
      <c r="M61" s="12">
        <f ca="1">IF(VLOOKUP($C61,工时汇总!$B$2:$AH$2694,11,0)&gt;15,12,IF(VLOOKUP($C61,工时汇总!$B$2:$AH$2694,11,0)&gt;10,8,IF(VLOOKUP($C61,工时汇总!$B$2:$AH$2694,11,0)&gt;=8,4,IF(VLOOKUP($C61,工时汇总!$B$2:$AH$2694,11,0)&lt;8,0))))</f>
        <v>8</v>
      </c>
      <c r="N61" s="12">
        <f ca="1">IF(VLOOKUP($C61,工时汇总!$B$2:$AH$2694,12,0)&gt;15,12,IF(VLOOKUP($C61,工时汇总!$B$2:$AH$2694,12,0)&gt;10,8,IF(VLOOKUP($C61,工时汇总!$B$2:$AH$2694,12,0)&gt;=8,4,IF(VLOOKUP($C61,工时汇总!$B$2:$AH$2694,12,0)&lt;8,0))))</f>
        <v>8</v>
      </c>
      <c r="O61" s="12">
        <f ca="1">IF(VLOOKUP($C61,工时汇总!$B$2:$AH$2694,13,0)&gt;15,12,IF(VLOOKUP($C61,工时汇总!$B$2:$AH$2694,13,0)&gt;10,8,IF(VLOOKUP($C61,工时汇总!$B$2:$AH$2694,13,0)&gt;=8,4,IF(VLOOKUP($C61,工时汇总!$B$2:$AH$2694,13,0)&lt;8,0))))</f>
        <v>8</v>
      </c>
      <c r="P61" s="12">
        <f ca="1">IF(VLOOKUP($C61,工时汇总!$B$2:$AH$2694,14,0)&gt;15,12,IF(VLOOKUP($C61,工时汇总!$B$2:$AH$2694,14,0)&gt;10,8,IF(VLOOKUP($C61,工时汇总!$B$2:$AH$2694,14,0)&gt;=8,4,IF(VLOOKUP($C61,工时汇总!$B$2:$AH$2694,14,0)&lt;8,0))))</f>
        <v>8</v>
      </c>
      <c r="Q61" s="12">
        <f ca="1">IF(VLOOKUP($C61,工时汇总!$B$2:$AH$2694,15,0)&gt;15,12,IF(VLOOKUP($C61,工时汇总!$B$2:$AH$2694,15,0)&gt;10,8,IF(VLOOKUP($C61,工时汇总!$B$2:$AH$2694,15,0)&gt;=8,4,IF(VLOOKUP($C61,工时汇总!$B$2:$AH$2694,15,0)&lt;8,0))))</f>
        <v>8</v>
      </c>
      <c r="R61" s="12">
        <f ca="1">IF(VLOOKUP($C61,工时汇总!$B$2:$AH$2694,16,0)&gt;15,12,IF(VLOOKUP($C61,工时汇总!$B$2:$AH$2694,16,0)&gt;10,8,IF(VLOOKUP($C61,工时汇总!$B$2:$AH$2694,16,0)&gt;=8,4,IF(VLOOKUP($C61,工时汇总!$B$2:$AH$2694,16,0)&lt;8,0))))</f>
        <v>8</v>
      </c>
      <c r="S61" s="12">
        <f ca="1">IF(VLOOKUP($C61,工时汇总!$B$2:$AH$2694,17,0)&gt;15,12,IF(VLOOKUP($C61,工时汇总!$B$2:$AH$2694,17,0)&gt;10,8,IF(VLOOKUP($C61,工时汇总!$B$2:$AH$2694,17,0)&gt;=8,4,IF(VLOOKUP($C61,工时汇总!$B$2:$AH$2694,17,0)&lt;8,0))))</f>
        <v>8</v>
      </c>
      <c r="T61" s="12">
        <f ca="1">IF(VLOOKUP($C61,工时汇总!$B$2:$AH$2694,18,0)&gt;15,12,IF(VLOOKUP($C61,工时汇总!$B$2:$AH$2694,18,0)&gt;10,8,IF(VLOOKUP($C61,工时汇总!$B$2:$AH$2694,18,0)&gt;=8,4,IF(VLOOKUP($C61,工时汇总!$B$2:$AH$2694,18,0)&lt;8,0))))</f>
        <v>8</v>
      </c>
      <c r="U61" s="12">
        <f ca="1">IF(VLOOKUP($C61,工时汇总!$B$2:$AH$2694,19,0)&gt;15,12,IF(VLOOKUP($C61,工时汇总!$B$2:$AH$2694,19,0)&gt;10,8,IF(VLOOKUP($C61,工时汇总!$B$2:$AH$2694,19,0)&gt;=8,4,IF(VLOOKUP($C61,工时汇总!$B$2:$AH$2694,19,0)&lt;8,0))))</f>
        <v>8</v>
      </c>
      <c r="V61" s="12">
        <f ca="1">IF(VLOOKUP($C61,工时汇总!$B$2:$AH$2694,20,0)&gt;15,12,IF(VLOOKUP($C61,工时汇总!$B$2:$AH$2694,20,0)&gt;10,8,IF(VLOOKUP($C61,工时汇总!$B$2:$AH$2694,20,0)&gt;=8,4,IF(VLOOKUP($C61,工时汇总!$B$2:$AH$2694,20,0)&lt;8,0))))</f>
        <v>8</v>
      </c>
      <c r="W61" s="12">
        <f ca="1">IF(VLOOKUP($C61,工时汇总!$B$2:$AH$2694,21,0)&gt;15,12,IF(VLOOKUP($C61,工时汇总!$B$2:$AH$2694,21,0)&gt;10,8,IF(VLOOKUP($C61,工时汇总!$B$2:$AH$2694,21,0)&gt;=8,4,IF(VLOOKUP($C61,工时汇总!$B$2:$AH$2694,21,0)&lt;8,0))))</f>
        <v>8</v>
      </c>
      <c r="X61" s="12">
        <f ca="1">IF(VLOOKUP($C61,工时汇总!$B$2:$AH$2694,22,0)&gt;15,12,IF(VLOOKUP($C61,工时汇总!$B$2:$AH$2694,22,0)&gt;10,8,IF(VLOOKUP($C61,工时汇总!$B$2:$AH$2694,22,0)&gt;=8,4,IF(VLOOKUP($C61,工时汇总!$B$2:$AH$2694,22,0)&lt;8,0))))</f>
        <v>8</v>
      </c>
      <c r="Y61" s="12">
        <f ca="1">IF(VLOOKUP($C61,工时汇总!$B$2:$AH$2694,23,0)&gt;15,12,IF(VLOOKUP($C61,工时汇总!$B$2:$AH$2694,23,0)&gt;10,8,IF(VLOOKUP($C61,工时汇总!$B$2:$AH$2694,23,0)&gt;=8,4,IF(VLOOKUP($C61,工时汇总!$B$2:$AH$2694,23,0)&lt;8,0))))</f>
        <v>8</v>
      </c>
      <c r="Z61" s="12">
        <f ca="1">IF(VLOOKUP($C61,工时汇总!$B$2:$AH$2694,24,0)&gt;15,12,IF(VLOOKUP($C61,工时汇总!$B$2:$AH$2694,24,0)&gt;10,8,IF(VLOOKUP($C61,工时汇总!$B$2:$AH$2694,24,0)&gt;=8,4,IF(VLOOKUP($C61,工时汇总!$B$2:$AH$2694,24,0)&lt;8,0))))</f>
        <v>8</v>
      </c>
      <c r="AA61" s="12">
        <f ca="1">IF(VLOOKUP($C61,工时汇总!$B$2:$AH$2694,25,0)&gt;15,12,IF(VLOOKUP($C61,工时汇总!$B$2:$AH$2694,25,0)&gt;10,8,IF(VLOOKUP($C61,工时汇总!$B$2:$AH$2694,25,0)&gt;=8,4,IF(VLOOKUP($C61,工时汇总!$B$2:$AH$2694,25,0)&lt;8,0))))</f>
        <v>8</v>
      </c>
      <c r="AB61" s="12">
        <f ca="1">IF(VLOOKUP($C61,工时汇总!$B$2:$AH$2694,26,0)&gt;15,12,IF(VLOOKUP($C61,工时汇总!$B$2:$AH$2694,26,0)&gt;10,8,IF(VLOOKUP($C61,工时汇总!$B$2:$AH$2694,26,0)&gt;=8,4,IF(VLOOKUP($C61,工时汇总!$B$2:$AH$2694,26,0)&lt;8,0))))</f>
        <v>8</v>
      </c>
      <c r="AC61" s="12">
        <f ca="1">IF(VLOOKUP($C61,工时汇总!$B$2:$AH$2694,27,0)&gt;15,12,IF(VLOOKUP($C61,工时汇总!$B$2:$AH$2694,27,0)&gt;10,8,IF(VLOOKUP($C61,工时汇总!$B$2:$AH$2694,27,0)&gt;=8,4,IF(VLOOKUP($C61,工时汇总!$B$2:$AH$2694,27,0)&lt;8,0))))</f>
        <v>8</v>
      </c>
      <c r="AD61" s="12">
        <f ca="1">IF(VLOOKUP($C61,工时汇总!$B$2:$AH$2694,28,0)&gt;15,12,IF(VLOOKUP($C61,工时汇总!$B$2:$AH$2694,28,0)&gt;10,8,IF(VLOOKUP($C61,工时汇总!$B$2:$AH$2694,28,0)&gt;=8,4,IF(VLOOKUP($C61,工时汇总!$B$2:$AH$2694,28,0)&lt;8,0))))</f>
        <v>0</v>
      </c>
      <c r="AE61" s="12">
        <f ca="1">IF(VLOOKUP($C61,工时汇总!$B$2:$AH$2694,29,0)&gt;15,12,IF(VLOOKUP($C61,工时汇总!$B$2:$AH$2694,29,0)&gt;10,8,IF(VLOOKUP($C61,工时汇总!$B$2:$AH$2694,29,0)&gt;=8,4,IF(VLOOKUP($C61,工时汇总!$B$2:$AH$2694,29,0)&lt;8,0))))</f>
        <v>8</v>
      </c>
      <c r="AF61" s="12">
        <f ca="1">IF(VLOOKUP($C61,工时汇总!$B$2:$AH$2694,30,0)&gt;15,12,IF(VLOOKUP($C61,工时汇总!$B$2:$AH$2694,30,0)&gt;10,8,IF(VLOOKUP($C61,工时汇总!$B$2:$AH$2694,30,0)&gt;=8,4,IF(VLOOKUP($C61,工时汇总!$B$2:$AH$2694,30,0)&lt;8,0))))</f>
        <v>8</v>
      </c>
      <c r="AG61" s="12">
        <f ca="1">IF(VLOOKUP($C61,工时汇总!$B$2:$AH$2694,31,0)&gt;15,12,IF(VLOOKUP($C61,工时汇总!$B$2:$AH$2694,31,0)&gt;10,8,IF(VLOOKUP($C61,工时汇总!$B$2:$AH$2694,31,0)&gt;=8,4,IF(VLOOKUP($C61,工时汇总!$B$2:$AH$2694,31,0)&lt;8,0))))</f>
        <v>8</v>
      </c>
      <c r="AH61" s="12">
        <f ca="1">IF(VLOOKUP($C61,工时汇总!$B$2:$AH$2694,32,0)&gt;15,12,IF(VLOOKUP($C61,工时汇总!$B$2:$AH$2694,32,0)&gt;10,8,IF(VLOOKUP($C61,工时汇总!$B$2:$AH$2694,32,0)&gt;=8,4,IF(VLOOKUP($C61,工时汇总!$B$2:$AH$2694,32,0)&lt;8,0))))</f>
        <v>8</v>
      </c>
      <c r="AI61" s="12">
        <f ca="1">IF(VLOOKUP($C61,工时汇总!$B$2:$AH$2694,33,0)&gt;15,12,IF(VLOOKUP($C61,工时汇总!$B$2:$AH$2694,33,0)&gt;10,8,IF(VLOOKUP($C61,工时汇总!$B$2:$AH$2694,33,0)&gt;=8,4,IF(VLOOKUP($C61,工时汇总!$B$2:$AH$2694,33,0)&lt;8,0))))</f>
        <v>0</v>
      </c>
    </row>
    <row r="62" customHeight="1" spans="1:35">
      <c r="A62" s="42" t="s">
        <v>577</v>
      </c>
      <c r="B62" s="18" t="s">
        <v>713</v>
      </c>
      <c r="C62" s="17" t="s">
        <v>255</v>
      </c>
      <c r="D62" s="43">
        <f ca="1" t="shared" ref="D62:D63" si="19">SUM(E62:AI62)</f>
        <v>224</v>
      </c>
      <c r="E62" s="12">
        <f ca="1">IF(VLOOKUP($C62,工时汇总!$B$2:$AH$2694,3,0)&gt;15,12,IF(VLOOKUP($C62,工时汇总!$B$2:$AH$2694,3,0)&gt;10,8,IF(VLOOKUP($C62,工时汇总!$B$2:$AH$2694,3,0)&gt;=8,4,IF(VLOOKUP($C62,工时汇总!$B$2:$AH$2694,3,0)&lt;8,0))))</f>
        <v>8</v>
      </c>
      <c r="F62" s="12">
        <f ca="1">IF(VLOOKUP($C62,工时汇总!$B$2:$AH$2694,4,0)&gt;15,12,IF(VLOOKUP($C62,工时汇总!$B$2:$AH$2694,4,0)&gt;10,8,IF(VLOOKUP($C62,工时汇总!$B$2:$AH$2694,4,0)&gt;=8,4,IF(VLOOKUP($C62,工时汇总!$B$2:$AH$2694,4,0)&lt;8,0))))</f>
        <v>8</v>
      </c>
      <c r="G62" s="12">
        <f ca="1">IF(VLOOKUP($C62,工时汇总!$B$2:$AH$2694,5,0)&gt;15,12,IF(VLOOKUP($C62,工时汇总!$B$2:$AH$2694,5,0)&gt;10,8,IF(VLOOKUP($C62,工时汇总!$B$2:$AH$2694,5,0)&gt;=8,4,IF(VLOOKUP($C62,工时汇总!$B$2:$AH$2694,5,0)&lt;8,0))))</f>
        <v>8</v>
      </c>
      <c r="H62" s="12">
        <f ca="1">IF(VLOOKUP($C62,工时汇总!$B$2:$AH$2694,6,0)&gt;15,12,IF(VLOOKUP($C62,工时汇总!$B$2:$AH$2694,6,0)&gt;10,8,IF(VLOOKUP($C62,工时汇总!$B$2:$AH$2694,6,0)&gt;=8,4,IF(VLOOKUP($C62,工时汇总!$B$2:$AH$2694,6,0)&lt;8,0))))</f>
        <v>8</v>
      </c>
      <c r="I62" s="12">
        <f ca="1">IF(VLOOKUP($C62,工时汇总!$B$2:$AH$2694,7,0)&gt;15,12,IF(VLOOKUP($C62,工时汇总!$B$2:$AH$2694,7,0)&gt;10,8,IF(VLOOKUP($C62,工时汇总!$B$2:$AH$2694,7,0)&gt;=8,4,IF(VLOOKUP($C62,工时汇总!$B$2:$AH$2694,7,0)&lt;8,0))))</f>
        <v>4</v>
      </c>
      <c r="J62" s="12">
        <f ca="1">IF(VLOOKUP($C62,工时汇总!$B$2:$AH$2694,8,0)&gt;15,12,IF(VLOOKUP($C62,工时汇总!$B$2:$AH$2694,8,0)&gt;10,8,IF(VLOOKUP($C62,工时汇总!$B$2:$AH$2694,8,0)&gt;=8,4,IF(VLOOKUP($C62,工时汇总!$B$2:$AH$2694,8,0)&lt;8,0))))</f>
        <v>8</v>
      </c>
      <c r="K62" s="12">
        <f ca="1">IF(VLOOKUP($C62,工时汇总!$B$2:$AH$2694,9,0)&gt;15,12,IF(VLOOKUP($C62,工时汇总!$B$2:$AH$2694,9,0)&gt;10,8,IF(VLOOKUP($C62,工时汇总!$B$2:$AH$2694,9,0)&gt;=8,4,IF(VLOOKUP($C62,工时汇总!$B$2:$AH$2694,9,0)&lt;8,0))))</f>
        <v>8</v>
      </c>
      <c r="L62" s="12">
        <f ca="1">IF(VLOOKUP($C62,工时汇总!$B$2:$AH$2694,10,0)&gt;15,12,IF(VLOOKUP($C62,工时汇总!$B$2:$AH$2694,10,0)&gt;10,8,IF(VLOOKUP($C62,工时汇总!$B$2:$AH$2694,10,0)&gt;=8,4,IF(VLOOKUP($C62,工时汇总!$B$2:$AH$2694,10,0)&lt;8,0))))</f>
        <v>8</v>
      </c>
      <c r="M62" s="12">
        <f ca="1">IF(VLOOKUP($C62,工时汇总!$B$2:$AH$2694,11,0)&gt;15,12,IF(VLOOKUP($C62,工时汇总!$B$2:$AH$2694,11,0)&gt;10,8,IF(VLOOKUP($C62,工时汇总!$B$2:$AH$2694,11,0)&gt;=8,4,IF(VLOOKUP($C62,工时汇总!$B$2:$AH$2694,11,0)&lt;8,0))))</f>
        <v>8</v>
      </c>
      <c r="N62" s="12">
        <f ca="1">IF(VLOOKUP($C62,工时汇总!$B$2:$AH$2694,12,0)&gt;15,12,IF(VLOOKUP($C62,工时汇总!$B$2:$AH$2694,12,0)&gt;10,8,IF(VLOOKUP($C62,工时汇总!$B$2:$AH$2694,12,0)&gt;=8,4,IF(VLOOKUP($C62,工时汇总!$B$2:$AH$2694,12,0)&lt;8,0))))</f>
        <v>8</v>
      </c>
      <c r="O62" s="12">
        <f ca="1">IF(VLOOKUP($C62,工时汇总!$B$2:$AH$2694,13,0)&gt;15,12,IF(VLOOKUP($C62,工时汇总!$B$2:$AH$2694,13,0)&gt;10,8,IF(VLOOKUP($C62,工时汇总!$B$2:$AH$2694,13,0)&gt;=8,4,IF(VLOOKUP($C62,工时汇总!$B$2:$AH$2694,13,0)&lt;8,0))))</f>
        <v>8</v>
      </c>
      <c r="P62" s="12">
        <f ca="1">IF(VLOOKUP($C62,工时汇总!$B$2:$AH$2694,14,0)&gt;15,12,IF(VLOOKUP($C62,工时汇总!$B$2:$AH$2694,14,0)&gt;10,8,IF(VLOOKUP($C62,工时汇总!$B$2:$AH$2694,14,0)&gt;=8,4,IF(VLOOKUP($C62,工时汇总!$B$2:$AH$2694,14,0)&lt;8,0))))</f>
        <v>4</v>
      </c>
      <c r="Q62" s="12">
        <f ca="1">IF(VLOOKUP($C62,工时汇总!$B$2:$AH$2694,15,0)&gt;15,12,IF(VLOOKUP($C62,工时汇总!$B$2:$AH$2694,15,0)&gt;10,8,IF(VLOOKUP($C62,工时汇总!$B$2:$AH$2694,15,0)&gt;=8,4,IF(VLOOKUP($C62,工时汇总!$B$2:$AH$2694,15,0)&lt;8,0))))</f>
        <v>8</v>
      </c>
      <c r="R62" s="12">
        <f ca="1">IF(VLOOKUP($C62,工时汇总!$B$2:$AH$2694,16,0)&gt;15,12,IF(VLOOKUP($C62,工时汇总!$B$2:$AH$2694,16,0)&gt;10,8,IF(VLOOKUP($C62,工时汇总!$B$2:$AH$2694,16,0)&gt;=8,4,IF(VLOOKUP($C62,工时汇总!$B$2:$AH$2694,16,0)&lt;8,0))))</f>
        <v>8</v>
      </c>
      <c r="S62" s="12">
        <f ca="1">IF(VLOOKUP($C62,工时汇总!$B$2:$AH$2694,17,0)&gt;15,12,IF(VLOOKUP($C62,工时汇总!$B$2:$AH$2694,17,0)&gt;10,8,IF(VLOOKUP($C62,工时汇总!$B$2:$AH$2694,17,0)&gt;=8,4,IF(VLOOKUP($C62,工时汇总!$B$2:$AH$2694,17,0)&lt;8,0))))</f>
        <v>8</v>
      </c>
      <c r="T62" s="12">
        <f ca="1">IF(VLOOKUP($C62,工时汇总!$B$2:$AH$2694,18,0)&gt;15,12,IF(VLOOKUP($C62,工时汇总!$B$2:$AH$2694,18,0)&gt;10,8,IF(VLOOKUP($C62,工时汇总!$B$2:$AH$2694,18,0)&gt;=8,4,IF(VLOOKUP($C62,工时汇总!$B$2:$AH$2694,18,0)&lt;8,0))))</f>
        <v>8</v>
      </c>
      <c r="U62" s="12">
        <f ca="1">IF(VLOOKUP($C62,工时汇总!$B$2:$AH$2694,19,0)&gt;15,12,IF(VLOOKUP($C62,工时汇总!$B$2:$AH$2694,19,0)&gt;10,8,IF(VLOOKUP($C62,工时汇总!$B$2:$AH$2694,19,0)&gt;=8,4,IF(VLOOKUP($C62,工时汇总!$B$2:$AH$2694,19,0)&lt;8,0))))</f>
        <v>8</v>
      </c>
      <c r="V62" s="12">
        <f ca="1">IF(VLOOKUP($C62,工时汇总!$B$2:$AH$2694,20,0)&gt;15,12,IF(VLOOKUP($C62,工时汇总!$B$2:$AH$2694,20,0)&gt;10,8,IF(VLOOKUP($C62,工时汇总!$B$2:$AH$2694,20,0)&gt;=8,4,IF(VLOOKUP($C62,工时汇总!$B$2:$AH$2694,20,0)&lt;8,0))))</f>
        <v>8</v>
      </c>
      <c r="W62" s="12">
        <f ca="1">IF(VLOOKUP($C62,工时汇总!$B$2:$AH$2694,21,0)&gt;15,12,IF(VLOOKUP($C62,工时汇总!$B$2:$AH$2694,21,0)&gt;10,8,IF(VLOOKUP($C62,工时汇总!$B$2:$AH$2694,21,0)&gt;=8,4,IF(VLOOKUP($C62,工时汇总!$B$2:$AH$2694,21,0)&lt;8,0))))</f>
        <v>8</v>
      </c>
      <c r="X62" s="12">
        <f ca="1">IF(VLOOKUP($C62,工时汇总!$B$2:$AH$2694,22,0)&gt;15,12,IF(VLOOKUP($C62,工时汇总!$B$2:$AH$2694,22,0)&gt;10,8,IF(VLOOKUP($C62,工时汇总!$B$2:$AH$2694,22,0)&gt;=8,4,IF(VLOOKUP($C62,工时汇总!$B$2:$AH$2694,22,0)&lt;8,0))))</f>
        <v>8</v>
      </c>
      <c r="Y62" s="12">
        <f ca="1">IF(VLOOKUP($C62,工时汇总!$B$2:$AH$2694,23,0)&gt;15,12,IF(VLOOKUP($C62,工时汇总!$B$2:$AH$2694,23,0)&gt;10,8,IF(VLOOKUP($C62,工时汇总!$B$2:$AH$2694,23,0)&gt;=8,4,IF(VLOOKUP($C62,工时汇总!$B$2:$AH$2694,23,0)&lt;8,0))))</f>
        <v>8</v>
      </c>
      <c r="Z62" s="12">
        <f ca="1">IF(VLOOKUP($C62,工时汇总!$B$2:$AH$2694,24,0)&gt;15,12,IF(VLOOKUP($C62,工时汇总!$B$2:$AH$2694,24,0)&gt;10,8,IF(VLOOKUP($C62,工时汇总!$B$2:$AH$2694,24,0)&gt;=8,4,IF(VLOOKUP($C62,工时汇总!$B$2:$AH$2694,24,0)&lt;8,0))))</f>
        <v>8</v>
      </c>
      <c r="AA62" s="12">
        <f ca="1">IF(VLOOKUP($C62,工时汇总!$B$2:$AH$2694,25,0)&gt;15,12,IF(VLOOKUP($C62,工时汇总!$B$2:$AH$2694,25,0)&gt;10,8,IF(VLOOKUP($C62,工时汇总!$B$2:$AH$2694,25,0)&gt;=8,4,IF(VLOOKUP($C62,工时汇总!$B$2:$AH$2694,25,0)&lt;8,0))))</f>
        <v>8</v>
      </c>
      <c r="AB62" s="12">
        <f ca="1">IF(VLOOKUP($C62,工时汇总!$B$2:$AH$2694,26,0)&gt;15,12,IF(VLOOKUP($C62,工时汇总!$B$2:$AH$2694,26,0)&gt;10,8,IF(VLOOKUP($C62,工时汇总!$B$2:$AH$2694,26,0)&gt;=8,4,IF(VLOOKUP($C62,工时汇总!$B$2:$AH$2694,26,0)&lt;8,0))))</f>
        <v>8</v>
      </c>
      <c r="AC62" s="12">
        <f ca="1">IF(VLOOKUP($C62,工时汇总!$B$2:$AH$2694,27,0)&gt;15,12,IF(VLOOKUP($C62,工时汇总!$B$2:$AH$2694,27,0)&gt;10,8,IF(VLOOKUP($C62,工时汇总!$B$2:$AH$2694,27,0)&gt;=8,4,IF(VLOOKUP($C62,工时汇总!$B$2:$AH$2694,27,0)&lt;8,0))))</f>
        <v>8</v>
      </c>
      <c r="AD62" s="12">
        <f ca="1">IF(VLOOKUP($C62,工时汇总!$B$2:$AH$2694,28,0)&gt;15,12,IF(VLOOKUP($C62,工时汇总!$B$2:$AH$2694,28,0)&gt;10,8,IF(VLOOKUP($C62,工时汇总!$B$2:$AH$2694,28,0)&gt;=8,4,IF(VLOOKUP($C62,工时汇总!$B$2:$AH$2694,28,0)&lt;8,0))))</f>
        <v>0</v>
      </c>
      <c r="AE62" s="12">
        <f ca="1">IF(VLOOKUP($C62,工时汇总!$B$2:$AH$2694,29,0)&gt;15,12,IF(VLOOKUP($C62,工时汇总!$B$2:$AH$2694,29,0)&gt;10,8,IF(VLOOKUP($C62,工时汇总!$B$2:$AH$2694,29,0)&gt;=8,4,IF(VLOOKUP($C62,工时汇总!$B$2:$AH$2694,29,0)&lt;8,0))))</f>
        <v>8</v>
      </c>
      <c r="AF62" s="12">
        <f ca="1">IF(VLOOKUP($C62,工时汇总!$B$2:$AH$2694,30,0)&gt;15,12,IF(VLOOKUP($C62,工时汇总!$B$2:$AH$2694,30,0)&gt;10,8,IF(VLOOKUP($C62,工时汇总!$B$2:$AH$2694,30,0)&gt;=8,4,IF(VLOOKUP($C62,工时汇总!$B$2:$AH$2694,30,0)&lt;8,0))))</f>
        <v>8</v>
      </c>
      <c r="AG62" s="12">
        <f ca="1">IF(VLOOKUP($C62,工时汇总!$B$2:$AH$2694,31,0)&gt;15,12,IF(VLOOKUP($C62,工时汇总!$B$2:$AH$2694,31,0)&gt;10,8,IF(VLOOKUP($C62,工时汇总!$B$2:$AH$2694,31,0)&gt;=8,4,IF(VLOOKUP($C62,工时汇总!$B$2:$AH$2694,31,0)&lt;8,0))))</f>
        <v>8</v>
      </c>
      <c r="AH62" s="12">
        <f ca="1">IF(VLOOKUP($C62,工时汇总!$B$2:$AH$2694,32,0)&gt;15,12,IF(VLOOKUP($C62,工时汇总!$B$2:$AH$2694,32,0)&gt;10,8,IF(VLOOKUP($C62,工时汇总!$B$2:$AH$2694,32,0)&gt;=8,4,IF(VLOOKUP($C62,工时汇总!$B$2:$AH$2694,32,0)&lt;8,0))))</f>
        <v>8</v>
      </c>
      <c r="AI62" s="12">
        <f ca="1">IF(VLOOKUP($C62,工时汇总!$B$2:$AH$2694,33,0)&gt;15,12,IF(VLOOKUP($C62,工时汇总!$B$2:$AH$2694,33,0)&gt;10,8,IF(VLOOKUP($C62,工时汇总!$B$2:$AH$2694,33,0)&gt;=8,4,IF(VLOOKUP($C62,工时汇总!$B$2:$AH$2694,33,0)&lt;8,0))))</f>
        <v>0</v>
      </c>
    </row>
    <row r="63" customHeight="1" spans="1:35">
      <c r="A63" s="42" t="s">
        <v>577</v>
      </c>
      <c r="B63" s="18" t="s">
        <v>714</v>
      </c>
      <c r="C63" s="17" t="s">
        <v>257</v>
      </c>
      <c r="D63" s="43">
        <f ca="1" t="shared" si="19"/>
        <v>228</v>
      </c>
      <c r="E63" s="12">
        <f ca="1">IF(VLOOKUP($C63,工时汇总!$B$2:$AH$2694,3,0)&gt;15,12,IF(VLOOKUP($C63,工时汇总!$B$2:$AH$2694,3,0)&gt;10,8,IF(VLOOKUP($C63,工时汇总!$B$2:$AH$2694,3,0)&gt;=8,4,IF(VLOOKUP($C63,工时汇总!$B$2:$AH$2694,3,0)&lt;8,0))))</f>
        <v>8</v>
      </c>
      <c r="F63" s="12">
        <f ca="1">IF(VLOOKUP($C63,工时汇总!$B$2:$AH$2694,4,0)&gt;15,12,IF(VLOOKUP($C63,工时汇总!$B$2:$AH$2694,4,0)&gt;10,8,IF(VLOOKUP($C63,工时汇总!$B$2:$AH$2694,4,0)&gt;=8,4,IF(VLOOKUP($C63,工时汇总!$B$2:$AH$2694,4,0)&lt;8,0))))</f>
        <v>8</v>
      </c>
      <c r="G63" s="12">
        <f ca="1">IF(VLOOKUP($C63,工时汇总!$B$2:$AH$2694,5,0)&gt;15,12,IF(VLOOKUP($C63,工时汇总!$B$2:$AH$2694,5,0)&gt;10,8,IF(VLOOKUP($C63,工时汇总!$B$2:$AH$2694,5,0)&gt;=8,4,IF(VLOOKUP($C63,工时汇总!$B$2:$AH$2694,5,0)&lt;8,0))))</f>
        <v>8</v>
      </c>
      <c r="H63" s="12">
        <f ca="1">IF(VLOOKUP($C63,工时汇总!$B$2:$AH$2694,6,0)&gt;15,12,IF(VLOOKUP($C63,工时汇总!$B$2:$AH$2694,6,0)&gt;10,8,IF(VLOOKUP($C63,工时汇总!$B$2:$AH$2694,6,0)&gt;=8,4,IF(VLOOKUP($C63,工时汇总!$B$2:$AH$2694,6,0)&lt;8,0))))</f>
        <v>8</v>
      </c>
      <c r="I63" s="12">
        <f ca="1">IF(VLOOKUP($C63,工时汇总!$B$2:$AH$2694,7,0)&gt;15,12,IF(VLOOKUP($C63,工时汇总!$B$2:$AH$2694,7,0)&gt;10,8,IF(VLOOKUP($C63,工时汇总!$B$2:$AH$2694,7,0)&gt;=8,4,IF(VLOOKUP($C63,工时汇总!$B$2:$AH$2694,7,0)&lt;8,0))))</f>
        <v>4</v>
      </c>
      <c r="J63" s="12">
        <f ca="1">IF(VLOOKUP($C63,工时汇总!$B$2:$AH$2694,8,0)&gt;15,12,IF(VLOOKUP($C63,工时汇总!$B$2:$AH$2694,8,0)&gt;10,8,IF(VLOOKUP($C63,工时汇总!$B$2:$AH$2694,8,0)&gt;=8,4,IF(VLOOKUP($C63,工时汇总!$B$2:$AH$2694,8,0)&lt;8,0))))</f>
        <v>8</v>
      </c>
      <c r="K63" s="12">
        <f ca="1">IF(VLOOKUP($C63,工时汇总!$B$2:$AH$2694,9,0)&gt;15,12,IF(VLOOKUP($C63,工时汇总!$B$2:$AH$2694,9,0)&gt;10,8,IF(VLOOKUP($C63,工时汇总!$B$2:$AH$2694,9,0)&gt;=8,4,IF(VLOOKUP($C63,工时汇总!$B$2:$AH$2694,9,0)&lt;8,0))))</f>
        <v>8</v>
      </c>
      <c r="L63" s="12">
        <f ca="1">IF(VLOOKUP($C63,工时汇总!$B$2:$AH$2694,10,0)&gt;15,12,IF(VLOOKUP($C63,工时汇总!$B$2:$AH$2694,10,0)&gt;10,8,IF(VLOOKUP($C63,工时汇总!$B$2:$AH$2694,10,0)&gt;=8,4,IF(VLOOKUP($C63,工时汇总!$B$2:$AH$2694,10,0)&lt;8,0))))</f>
        <v>8</v>
      </c>
      <c r="M63" s="12">
        <f ca="1">IF(VLOOKUP($C63,工时汇总!$B$2:$AH$2694,11,0)&gt;15,12,IF(VLOOKUP($C63,工时汇总!$B$2:$AH$2694,11,0)&gt;10,8,IF(VLOOKUP($C63,工时汇总!$B$2:$AH$2694,11,0)&gt;=8,4,IF(VLOOKUP($C63,工时汇总!$B$2:$AH$2694,11,0)&lt;8,0))))</f>
        <v>8</v>
      </c>
      <c r="N63" s="12">
        <f ca="1">IF(VLOOKUP($C63,工时汇总!$B$2:$AH$2694,12,0)&gt;15,12,IF(VLOOKUP($C63,工时汇总!$B$2:$AH$2694,12,0)&gt;10,8,IF(VLOOKUP($C63,工时汇总!$B$2:$AH$2694,12,0)&gt;=8,4,IF(VLOOKUP($C63,工时汇总!$B$2:$AH$2694,12,0)&lt;8,0))))</f>
        <v>8</v>
      </c>
      <c r="O63" s="12">
        <f ca="1">IF(VLOOKUP($C63,工时汇总!$B$2:$AH$2694,13,0)&gt;15,12,IF(VLOOKUP($C63,工时汇总!$B$2:$AH$2694,13,0)&gt;10,8,IF(VLOOKUP($C63,工时汇总!$B$2:$AH$2694,13,0)&gt;=8,4,IF(VLOOKUP($C63,工时汇总!$B$2:$AH$2694,13,0)&lt;8,0))))</f>
        <v>8</v>
      </c>
      <c r="P63" s="12">
        <f ca="1">IF(VLOOKUP($C63,工时汇总!$B$2:$AH$2694,14,0)&gt;15,12,IF(VLOOKUP($C63,工时汇总!$B$2:$AH$2694,14,0)&gt;10,8,IF(VLOOKUP($C63,工时汇总!$B$2:$AH$2694,14,0)&gt;=8,4,IF(VLOOKUP($C63,工时汇总!$B$2:$AH$2694,14,0)&lt;8,0))))</f>
        <v>8</v>
      </c>
      <c r="Q63" s="12">
        <f ca="1">IF(VLOOKUP($C63,工时汇总!$B$2:$AH$2694,15,0)&gt;15,12,IF(VLOOKUP($C63,工时汇总!$B$2:$AH$2694,15,0)&gt;10,8,IF(VLOOKUP($C63,工时汇总!$B$2:$AH$2694,15,0)&gt;=8,4,IF(VLOOKUP($C63,工时汇总!$B$2:$AH$2694,15,0)&lt;8,0))))</f>
        <v>8</v>
      </c>
      <c r="R63" s="12">
        <f ca="1">IF(VLOOKUP($C63,工时汇总!$B$2:$AH$2694,16,0)&gt;15,12,IF(VLOOKUP($C63,工时汇总!$B$2:$AH$2694,16,0)&gt;10,8,IF(VLOOKUP($C63,工时汇总!$B$2:$AH$2694,16,0)&gt;=8,4,IF(VLOOKUP($C63,工时汇总!$B$2:$AH$2694,16,0)&lt;8,0))))</f>
        <v>8</v>
      </c>
      <c r="S63" s="12">
        <f ca="1">IF(VLOOKUP($C63,工时汇总!$B$2:$AH$2694,17,0)&gt;15,12,IF(VLOOKUP($C63,工时汇总!$B$2:$AH$2694,17,0)&gt;10,8,IF(VLOOKUP($C63,工时汇总!$B$2:$AH$2694,17,0)&gt;=8,4,IF(VLOOKUP($C63,工时汇总!$B$2:$AH$2694,17,0)&lt;8,0))))</f>
        <v>8</v>
      </c>
      <c r="T63" s="12">
        <f ca="1">IF(VLOOKUP($C63,工时汇总!$B$2:$AH$2694,18,0)&gt;15,12,IF(VLOOKUP($C63,工时汇总!$B$2:$AH$2694,18,0)&gt;10,8,IF(VLOOKUP($C63,工时汇总!$B$2:$AH$2694,18,0)&gt;=8,4,IF(VLOOKUP($C63,工时汇总!$B$2:$AH$2694,18,0)&lt;8,0))))</f>
        <v>8</v>
      </c>
      <c r="U63" s="12">
        <f ca="1">IF(VLOOKUP($C63,工时汇总!$B$2:$AH$2694,19,0)&gt;15,12,IF(VLOOKUP($C63,工时汇总!$B$2:$AH$2694,19,0)&gt;10,8,IF(VLOOKUP($C63,工时汇总!$B$2:$AH$2694,19,0)&gt;=8,4,IF(VLOOKUP($C63,工时汇总!$B$2:$AH$2694,19,0)&lt;8,0))))</f>
        <v>8</v>
      </c>
      <c r="V63" s="12">
        <f ca="1">IF(VLOOKUP($C63,工时汇总!$B$2:$AH$2694,20,0)&gt;15,12,IF(VLOOKUP($C63,工时汇总!$B$2:$AH$2694,20,0)&gt;10,8,IF(VLOOKUP($C63,工时汇总!$B$2:$AH$2694,20,0)&gt;=8,4,IF(VLOOKUP($C63,工时汇总!$B$2:$AH$2694,20,0)&lt;8,0))))</f>
        <v>8</v>
      </c>
      <c r="W63" s="12">
        <f ca="1">IF(VLOOKUP($C63,工时汇总!$B$2:$AH$2694,21,0)&gt;15,12,IF(VLOOKUP($C63,工时汇总!$B$2:$AH$2694,21,0)&gt;10,8,IF(VLOOKUP($C63,工时汇总!$B$2:$AH$2694,21,0)&gt;=8,4,IF(VLOOKUP($C63,工时汇总!$B$2:$AH$2694,21,0)&lt;8,0))))</f>
        <v>8</v>
      </c>
      <c r="X63" s="12">
        <f ca="1">IF(VLOOKUP($C63,工时汇总!$B$2:$AH$2694,22,0)&gt;15,12,IF(VLOOKUP($C63,工时汇总!$B$2:$AH$2694,22,0)&gt;10,8,IF(VLOOKUP($C63,工时汇总!$B$2:$AH$2694,22,0)&gt;=8,4,IF(VLOOKUP($C63,工时汇总!$B$2:$AH$2694,22,0)&lt;8,0))))</f>
        <v>8</v>
      </c>
      <c r="Y63" s="12">
        <f ca="1">IF(VLOOKUP($C63,工时汇总!$B$2:$AH$2694,23,0)&gt;15,12,IF(VLOOKUP($C63,工时汇总!$B$2:$AH$2694,23,0)&gt;10,8,IF(VLOOKUP($C63,工时汇总!$B$2:$AH$2694,23,0)&gt;=8,4,IF(VLOOKUP($C63,工时汇总!$B$2:$AH$2694,23,0)&lt;8,0))))</f>
        <v>8</v>
      </c>
      <c r="Z63" s="12">
        <f ca="1">IF(VLOOKUP($C63,工时汇总!$B$2:$AH$2694,24,0)&gt;15,12,IF(VLOOKUP($C63,工时汇总!$B$2:$AH$2694,24,0)&gt;10,8,IF(VLOOKUP($C63,工时汇总!$B$2:$AH$2694,24,0)&gt;=8,4,IF(VLOOKUP($C63,工时汇总!$B$2:$AH$2694,24,0)&lt;8,0))))</f>
        <v>8</v>
      </c>
      <c r="AA63" s="12">
        <f ca="1">IF(VLOOKUP($C63,工时汇总!$B$2:$AH$2694,25,0)&gt;15,12,IF(VLOOKUP($C63,工时汇总!$B$2:$AH$2694,25,0)&gt;10,8,IF(VLOOKUP($C63,工时汇总!$B$2:$AH$2694,25,0)&gt;=8,4,IF(VLOOKUP($C63,工时汇总!$B$2:$AH$2694,25,0)&lt;8,0))))</f>
        <v>8</v>
      </c>
      <c r="AB63" s="12">
        <f ca="1">IF(VLOOKUP($C63,工时汇总!$B$2:$AH$2694,26,0)&gt;15,12,IF(VLOOKUP($C63,工时汇总!$B$2:$AH$2694,26,0)&gt;10,8,IF(VLOOKUP($C63,工时汇总!$B$2:$AH$2694,26,0)&gt;=8,4,IF(VLOOKUP($C63,工时汇总!$B$2:$AH$2694,26,0)&lt;8,0))))</f>
        <v>8</v>
      </c>
      <c r="AC63" s="12">
        <f ca="1">IF(VLOOKUP($C63,工时汇总!$B$2:$AH$2694,27,0)&gt;15,12,IF(VLOOKUP($C63,工时汇总!$B$2:$AH$2694,27,0)&gt;10,8,IF(VLOOKUP($C63,工时汇总!$B$2:$AH$2694,27,0)&gt;=8,4,IF(VLOOKUP($C63,工时汇总!$B$2:$AH$2694,27,0)&lt;8,0))))</f>
        <v>8</v>
      </c>
      <c r="AD63" s="12">
        <f ca="1">IF(VLOOKUP($C63,工时汇总!$B$2:$AH$2694,28,0)&gt;15,12,IF(VLOOKUP($C63,工时汇总!$B$2:$AH$2694,28,0)&gt;10,8,IF(VLOOKUP($C63,工时汇总!$B$2:$AH$2694,28,0)&gt;=8,4,IF(VLOOKUP($C63,工时汇总!$B$2:$AH$2694,28,0)&lt;8,0))))</f>
        <v>0</v>
      </c>
      <c r="AE63" s="12">
        <f ca="1">IF(VLOOKUP($C63,工时汇总!$B$2:$AH$2694,29,0)&gt;15,12,IF(VLOOKUP($C63,工时汇总!$B$2:$AH$2694,29,0)&gt;10,8,IF(VLOOKUP($C63,工时汇总!$B$2:$AH$2694,29,0)&gt;=8,4,IF(VLOOKUP($C63,工时汇总!$B$2:$AH$2694,29,0)&lt;8,0))))</f>
        <v>8</v>
      </c>
      <c r="AF63" s="12">
        <f ca="1">IF(VLOOKUP($C63,工时汇总!$B$2:$AH$2694,30,0)&gt;15,12,IF(VLOOKUP($C63,工时汇总!$B$2:$AH$2694,30,0)&gt;10,8,IF(VLOOKUP($C63,工时汇总!$B$2:$AH$2694,30,0)&gt;=8,4,IF(VLOOKUP($C63,工时汇总!$B$2:$AH$2694,30,0)&lt;8,0))))</f>
        <v>8</v>
      </c>
      <c r="AG63" s="12">
        <f ca="1">IF(VLOOKUP($C63,工时汇总!$B$2:$AH$2694,31,0)&gt;15,12,IF(VLOOKUP($C63,工时汇总!$B$2:$AH$2694,31,0)&gt;10,8,IF(VLOOKUP($C63,工时汇总!$B$2:$AH$2694,31,0)&gt;=8,4,IF(VLOOKUP($C63,工时汇总!$B$2:$AH$2694,31,0)&lt;8,0))))</f>
        <v>8</v>
      </c>
      <c r="AH63" s="12">
        <f ca="1">IF(VLOOKUP($C63,工时汇总!$B$2:$AH$2694,32,0)&gt;15,12,IF(VLOOKUP($C63,工时汇总!$B$2:$AH$2694,32,0)&gt;10,8,IF(VLOOKUP($C63,工时汇总!$B$2:$AH$2694,32,0)&gt;=8,4,IF(VLOOKUP($C63,工时汇总!$B$2:$AH$2694,32,0)&lt;8,0))))</f>
        <v>8</v>
      </c>
      <c r="AI63" s="12">
        <f ca="1">IF(VLOOKUP($C63,工时汇总!$B$2:$AH$2694,33,0)&gt;15,12,IF(VLOOKUP($C63,工时汇总!$B$2:$AH$2694,33,0)&gt;10,8,IF(VLOOKUP($C63,工时汇总!$B$2:$AH$2694,33,0)&gt;=8,4,IF(VLOOKUP($C63,工时汇总!$B$2:$AH$2694,33,0)&lt;8,0))))</f>
        <v>0</v>
      </c>
    </row>
    <row r="64" customHeight="1" spans="1:35">
      <c r="A64" s="42" t="s">
        <v>577</v>
      </c>
      <c r="B64" s="18" t="s">
        <v>715</v>
      </c>
      <c r="C64" s="17" t="s">
        <v>259</v>
      </c>
      <c r="D64" s="43">
        <f ca="1" t="shared" ref="D64" si="20">SUM(E64:AI64)</f>
        <v>228</v>
      </c>
      <c r="E64" s="12">
        <f ca="1">IF(VLOOKUP($C64,工时汇总!$B$2:$AH$2694,3,0)&gt;15,12,IF(VLOOKUP($C64,工时汇总!$B$2:$AH$2694,3,0)&gt;10,8,IF(VLOOKUP($C64,工时汇总!$B$2:$AH$2694,3,0)&gt;=8,4,IF(VLOOKUP($C64,工时汇总!$B$2:$AH$2694,3,0)&lt;8,0))))</f>
        <v>8</v>
      </c>
      <c r="F64" s="12">
        <f ca="1">IF(VLOOKUP($C64,工时汇总!$B$2:$AH$2694,4,0)&gt;15,12,IF(VLOOKUP($C64,工时汇总!$B$2:$AH$2694,4,0)&gt;10,8,IF(VLOOKUP($C64,工时汇总!$B$2:$AH$2694,4,0)&gt;=8,4,IF(VLOOKUP($C64,工时汇总!$B$2:$AH$2694,4,0)&lt;8,0))))</f>
        <v>8</v>
      </c>
      <c r="G64" s="12">
        <f ca="1">IF(VLOOKUP($C64,工时汇总!$B$2:$AH$2694,5,0)&gt;15,12,IF(VLOOKUP($C64,工时汇总!$B$2:$AH$2694,5,0)&gt;10,8,IF(VLOOKUP($C64,工时汇总!$B$2:$AH$2694,5,0)&gt;=8,4,IF(VLOOKUP($C64,工时汇总!$B$2:$AH$2694,5,0)&lt;8,0))))</f>
        <v>8</v>
      </c>
      <c r="H64" s="12">
        <f ca="1">IF(VLOOKUP($C64,工时汇总!$B$2:$AH$2694,6,0)&gt;15,12,IF(VLOOKUP($C64,工时汇总!$B$2:$AH$2694,6,0)&gt;10,8,IF(VLOOKUP($C64,工时汇总!$B$2:$AH$2694,6,0)&gt;=8,4,IF(VLOOKUP($C64,工时汇总!$B$2:$AH$2694,6,0)&lt;8,0))))</f>
        <v>8</v>
      </c>
      <c r="I64" s="12">
        <f ca="1">IF(VLOOKUP($C64,工时汇总!$B$2:$AH$2694,7,0)&gt;15,12,IF(VLOOKUP($C64,工时汇总!$B$2:$AH$2694,7,0)&gt;10,8,IF(VLOOKUP($C64,工时汇总!$B$2:$AH$2694,7,0)&gt;=8,4,IF(VLOOKUP($C64,工时汇总!$B$2:$AH$2694,7,0)&lt;8,0))))</f>
        <v>4</v>
      </c>
      <c r="J64" s="12">
        <f ca="1">IF(VLOOKUP($C64,工时汇总!$B$2:$AH$2694,8,0)&gt;15,12,IF(VLOOKUP($C64,工时汇总!$B$2:$AH$2694,8,0)&gt;10,8,IF(VLOOKUP($C64,工时汇总!$B$2:$AH$2694,8,0)&gt;=8,4,IF(VLOOKUP($C64,工时汇总!$B$2:$AH$2694,8,0)&lt;8,0))))</f>
        <v>8</v>
      </c>
      <c r="K64" s="12">
        <f ca="1">IF(VLOOKUP($C64,工时汇总!$B$2:$AH$2694,9,0)&gt;15,12,IF(VLOOKUP($C64,工时汇总!$B$2:$AH$2694,9,0)&gt;10,8,IF(VLOOKUP($C64,工时汇总!$B$2:$AH$2694,9,0)&gt;=8,4,IF(VLOOKUP($C64,工时汇总!$B$2:$AH$2694,9,0)&lt;8,0))))</f>
        <v>8</v>
      </c>
      <c r="L64" s="12">
        <f ca="1">IF(VLOOKUP($C64,工时汇总!$B$2:$AH$2694,10,0)&gt;15,12,IF(VLOOKUP($C64,工时汇总!$B$2:$AH$2694,10,0)&gt;10,8,IF(VLOOKUP($C64,工时汇总!$B$2:$AH$2694,10,0)&gt;=8,4,IF(VLOOKUP($C64,工时汇总!$B$2:$AH$2694,10,0)&lt;8,0))))</f>
        <v>8</v>
      </c>
      <c r="M64" s="12">
        <f ca="1">IF(VLOOKUP($C64,工时汇总!$B$2:$AH$2694,11,0)&gt;15,12,IF(VLOOKUP($C64,工时汇总!$B$2:$AH$2694,11,0)&gt;10,8,IF(VLOOKUP($C64,工时汇总!$B$2:$AH$2694,11,0)&gt;=8,4,IF(VLOOKUP($C64,工时汇总!$B$2:$AH$2694,11,0)&lt;8,0))))</f>
        <v>8</v>
      </c>
      <c r="N64" s="12">
        <f ca="1">IF(VLOOKUP($C64,工时汇总!$B$2:$AH$2694,12,0)&gt;15,12,IF(VLOOKUP($C64,工时汇总!$B$2:$AH$2694,12,0)&gt;10,8,IF(VLOOKUP($C64,工时汇总!$B$2:$AH$2694,12,0)&gt;=8,4,IF(VLOOKUP($C64,工时汇总!$B$2:$AH$2694,12,0)&lt;8,0))))</f>
        <v>8</v>
      </c>
      <c r="O64" s="12">
        <f ca="1">IF(VLOOKUP($C64,工时汇总!$B$2:$AH$2694,13,0)&gt;15,12,IF(VLOOKUP($C64,工时汇总!$B$2:$AH$2694,13,0)&gt;10,8,IF(VLOOKUP($C64,工时汇总!$B$2:$AH$2694,13,0)&gt;=8,4,IF(VLOOKUP($C64,工时汇总!$B$2:$AH$2694,13,0)&lt;8,0))))</f>
        <v>8</v>
      </c>
      <c r="P64" s="12">
        <f ca="1">IF(VLOOKUP($C64,工时汇总!$B$2:$AH$2694,14,0)&gt;15,12,IF(VLOOKUP($C64,工时汇总!$B$2:$AH$2694,14,0)&gt;10,8,IF(VLOOKUP($C64,工时汇总!$B$2:$AH$2694,14,0)&gt;=8,4,IF(VLOOKUP($C64,工时汇总!$B$2:$AH$2694,14,0)&lt;8,0))))</f>
        <v>8</v>
      </c>
      <c r="Q64" s="12">
        <f ca="1">IF(VLOOKUP($C64,工时汇总!$B$2:$AH$2694,15,0)&gt;15,12,IF(VLOOKUP($C64,工时汇总!$B$2:$AH$2694,15,0)&gt;10,8,IF(VLOOKUP($C64,工时汇总!$B$2:$AH$2694,15,0)&gt;=8,4,IF(VLOOKUP($C64,工时汇总!$B$2:$AH$2694,15,0)&lt;8,0))))</f>
        <v>8</v>
      </c>
      <c r="R64" s="12">
        <f ca="1">IF(VLOOKUP($C64,工时汇总!$B$2:$AH$2694,16,0)&gt;15,12,IF(VLOOKUP($C64,工时汇总!$B$2:$AH$2694,16,0)&gt;10,8,IF(VLOOKUP($C64,工时汇总!$B$2:$AH$2694,16,0)&gt;=8,4,IF(VLOOKUP($C64,工时汇总!$B$2:$AH$2694,16,0)&lt;8,0))))</f>
        <v>8</v>
      </c>
      <c r="S64" s="12">
        <f ca="1">IF(VLOOKUP($C64,工时汇总!$B$2:$AH$2694,17,0)&gt;15,12,IF(VLOOKUP($C64,工时汇总!$B$2:$AH$2694,17,0)&gt;10,8,IF(VLOOKUP($C64,工时汇总!$B$2:$AH$2694,17,0)&gt;=8,4,IF(VLOOKUP($C64,工时汇总!$B$2:$AH$2694,17,0)&lt;8,0))))</f>
        <v>8</v>
      </c>
      <c r="T64" s="12">
        <f ca="1">IF(VLOOKUP($C64,工时汇总!$B$2:$AH$2694,18,0)&gt;15,12,IF(VLOOKUP($C64,工时汇总!$B$2:$AH$2694,18,0)&gt;10,8,IF(VLOOKUP($C64,工时汇总!$B$2:$AH$2694,18,0)&gt;=8,4,IF(VLOOKUP($C64,工时汇总!$B$2:$AH$2694,18,0)&lt;8,0))))</f>
        <v>8</v>
      </c>
      <c r="U64" s="12">
        <f ca="1">IF(VLOOKUP($C64,工时汇总!$B$2:$AH$2694,19,0)&gt;15,12,IF(VLOOKUP($C64,工时汇总!$B$2:$AH$2694,19,0)&gt;10,8,IF(VLOOKUP($C64,工时汇总!$B$2:$AH$2694,19,0)&gt;=8,4,IF(VLOOKUP($C64,工时汇总!$B$2:$AH$2694,19,0)&lt;8,0))))</f>
        <v>8</v>
      </c>
      <c r="V64" s="12">
        <f ca="1">IF(VLOOKUP($C64,工时汇总!$B$2:$AH$2694,20,0)&gt;15,12,IF(VLOOKUP($C64,工时汇总!$B$2:$AH$2694,20,0)&gt;10,8,IF(VLOOKUP($C64,工时汇总!$B$2:$AH$2694,20,0)&gt;=8,4,IF(VLOOKUP($C64,工时汇总!$B$2:$AH$2694,20,0)&lt;8,0))))</f>
        <v>8</v>
      </c>
      <c r="W64" s="12">
        <f ca="1">IF(VLOOKUP($C64,工时汇总!$B$2:$AH$2694,21,0)&gt;15,12,IF(VLOOKUP($C64,工时汇总!$B$2:$AH$2694,21,0)&gt;10,8,IF(VLOOKUP($C64,工时汇总!$B$2:$AH$2694,21,0)&gt;=8,4,IF(VLOOKUP($C64,工时汇总!$B$2:$AH$2694,21,0)&lt;8,0))))</f>
        <v>8</v>
      </c>
      <c r="X64" s="12">
        <f ca="1">IF(VLOOKUP($C64,工时汇总!$B$2:$AH$2694,22,0)&gt;15,12,IF(VLOOKUP($C64,工时汇总!$B$2:$AH$2694,22,0)&gt;10,8,IF(VLOOKUP($C64,工时汇总!$B$2:$AH$2694,22,0)&gt;=8,4,IF(VLOOKUP($C64,工时汇总!$B$2:$AH$2694,22,0)&lt;8,0))))</f>
        <v>8</v>
      </c>
      <c r="Y64" s="12">
        <f ca="1">IF(VLOOKUP($C64,工时汇总!$B$2:$AH$2694,23,0)&gt;15,12,IF(VLOOKUP($C64,工时汇总!$B$2:$AH$2694,23,0)&gt;10,8,IF(VLOOKUP($C64,工时汇总!$B$2:$AH$2694,23,0)&gt;=8,4,IF(VLOOKUP($C64,工时汇总!$B$2:$AH$2694,23,0)&lt;8,0))))</f>
        <v>8</v>
      </c>
      <c r="Z64" s="12">
        <f ca="1">IF(VLOOKUP($C64,工时汇总!$B$2:$AH$2694,24,0)&gt;15,12,IF(VLOOKUP($C64,工时汇总!$B$2:$AH$2694,24,0)&gt;10,8,IF(VLOOKUP($C64,工时汇总!$B$2:$AH$2694,24,0)&gt;=8,4,IF(VLOOKUP($C64,工时汇总!$B$2:$AH$2694,24,0)&lt;8,0))))</f>
        <v>8</v>
      </c>
      <c r="AA64" s="12">
        <f ca="1">IF(VLOOKUP($C64,工时汇总!$B$2:$AH$2694,25,0)&gt;15,12,IF(VLOOKUP($C64,工时汇总!$B$2:$AH$2694,25,0)&gt;10,8,IF(VLOOKUP($C64,工时汇总!$B$2:$AH$2694,25,0)&gt;=8,4,IF(VLOOKUP($C64,工时汇总!$B$2:$AH$2694,25,0)&lt;8,0))))</f>
        <v>8</v>
      </c>
      <c r="AB64" s="12">
        <f ca="1">IF(VLOOKUP($C64,工时汇总!$B$2:$AH$2694,26,0)&gt;15,12,IF(VLOOKUP($C64,工时汇总!$B$2:$AH$2694,26,0)&gt;10,8,IF(VLOOKUP($C64,工时汇总!$B$2:$AH$2694,26,0)&gt;=8,4,IF(VLOOKUP($C64,工时汇总!$B$2:$AH$2694,26,0)&lt;8,0))))</f>
        <v>8</v>
      </c>
      <c r="AC64" s="12">
        <f ca="1">IF(VLOOKUP($C64,工时汇总!$B$2:$AH$2694,27,0)&gt;15,12,IF(VLOOKUP($C64,工时汇总!$B$2:$AH$2694,27,0)&gt;10,8,IF(VLOOKUP($C64,工时汇总!$B$2:$AH$2694,27,0)&gt;=8,4,IF(VLOOKUP($C64,工时汇总!$B$2:$AH$2694,27,0)&lt;8,0))))</f>
        <v>8</v>
      </c>
      <c r="AD64" s="12">
        <f ca="1">IF(VLOOKUP($C64,工时汇总!$B$2:$AH$2694,28,0)&gt;15,12,IF(VLOOKUP($C64,工时汇总!$B$2:$AH$2694,28,0)&gt;10,8,IF(VLOOKUP($C64,工时汇总!$B$2:$AH$2694,28,0)&gt;=8,4,IF(VLOOKUP($C64,工时汇总!$B$2:$AH$2694,28,0)&lt;8,0))))</f>
        <v>0</v>
      </c>
      <c r="AE64" s="12">
        <f ca="1">IF(VLOOKUP($C64,工时汇总!$B$2:$AH$2694,29,0)&gt;15,12,IF(VLOOKUP($C64,工时汇总!$B$2:$AH$2694,29,0)&gt;10,8,IF(VLOOKUP($C64,工时汇总!$B$2:$AH$2694,29,0)&gt;=8,4,IF(VLOOKUP($C64,工时汇总!$B$2:$AH$2694,29,0)&lt;8,0))))</f>
        <v>8</v>
      </c>
      <c r="AF64" s="12">
        <f ca="1">IF(VLOOKUP($C64,工时汇总!$B$2:$AH$2694,30,0)&gt;15,12,IF(VLOOKUP($C64,工时汇总!$B$2:$AH$2694,30,0)&gt;10,8,IF(VLOOKUP($C64,工时汇总!$B$2:$AH$2694,30,0)&gt;=8,4,IF(VLOOKUP($C64,工时汇总!$B$2:$AH$2694,30,0)&lt;8,0))))</f>
        <v>8</v>
      </c>
      <c r="AG64" s="12">
        <f ca="1">IF(VLOOKUP($C64,工时汇总!$B$2:$AH$2694,31,0)&gt;15,12,IF(VLOOKUP($C64,工时汇总!$B$2:$AH$2694,31,0)&gt;10,8,IF(VLOOKUP($C64,工时汇总!$B$2:$AH$2694,31,0)&gt;=8,4,IF(VLOOKUP($C64,工时汇总!$B$2:$AH$2694,31,0)&lt;8,0))))</f>
        <v>8</v>
      </c>
      <c r="AH64" s="12">
        <f ca="1">IF(VLOOKUP($C64,工时汇总!$B$2:$AH$2694,32,0)&gt;15,12,IF(VLOOKUP($C64,工时汇总!$B$2:$AH$2694,32,0)&gt;10,8,IF(VLOOKUP($C64,工时汇总!$B$2:$AH$2694,32,0)&gt;=8,4,IF(VLOOKUP($C64,工时汇总!$B$2:$AH$2694,32,0)&lt;8,0))))</f>
        <v>8</v>
      </c>
      <c r="AI64" s="12">
        <f ca="1">IF(VLOOKUP($C64,工时汇总!$B$2:$AH$2694,33,0)&gt;15,12,IF(VLOOKUP($C64,工时汇总!$B$2:$AH$2694,33,0)&gt;10,8,IF(VLOOKUP($C64,工时汇总!$B$2:$AH$2694,33,0)&gt;=8,4,IF(VLOOKUP($C64,工时汇总!$B$2:$AH$2694,33,0)&lt;8,0))))</f>
        <v>0</v>
      </c>
    </row>
    <row r="65" customHeight="1" spans="1:35">
      <c r="A65" s="42" t="s">
        <v>577</v>
      </c>
      <c r="B65" s="18" t="s">
        <v>716</v>
      </c>
      <c r="C65" s="17" t="s">
        <v>261</v>
      </c>
      <c r="D65" s="43">
        <f ca="1" t="shared" ref="D65:D66" si="21">SUM(E65:AI65)</f>
        <v>224</v>
      </c>
      <c r="E65" s="12">
        <f ca="1">IF(VLOOKUP($C65,工时汇总!$B$2:$AH$2694,3,0)&gt;15,12,IF(VLOOKUP($C65,工时汇总!$B$2:$AH$2694,3,0)&gt;10,8,IF(VLOOKUP($C65,工时汇总!$B$2:$AH$2694,3,0)&gt;=8,4,IF(VLOOKUP($C65,工时汇总!$B$2:$AH$2694,3,0)&lt;8,0))))</f>
        <v>4</v>
      </c>
      <c r="F65" s="12">
        <f ca="1">IF(VLOOKUP($C65,工时汇总!$B$2:$AH$2694,4,0)&gt;15,12,IF(VLOOKUP($C65,工时汇总!$B$2:$AH$2694,4,0)&gt;10,8,IF(VLOOKUP($C65,工时汇总!$B$2:$AH$2694,4,0)&gt;=8,4,IF(VLOOKUP($C65,工时汇总!$B$2:$AH$2694,4,0)&lt;8,0))))</f>
        <v>8</v>
      </c>
      <c r="G65" s="12">
        <f ca="1">IF(VLOOKUP($C65,工时汇总!$B$2:$AH$2694,5,0)&gt;15,12,IF(VLOOKUP($C65,工时汇总!$B$2:$AH$2694,5,0)&gt;10,8,IF(VLOOKUP($C65,工时汇总!$B$2:$AH$2694,5,0)&gt;=8,4,IF(VLOOKUP($C65,工时汇总!$B$2:$AH$2694,5,0)&lt;8,0))))</f>
        <v>8</v>
      </c>
      <c r="H65" s="12">
        <f ca="1">IF(VLOOKUP($C65,工时汇总!$B$2:$AH$2694,6,0)&gt;15,12,IF(VLOOKUP($C65,工时汇总!$B$2:$AH$2694,6,0)&gt;10,8,IF(VLOOKUP($C65,工时汇总!$B$2:$AH$2694,6,0)&gt;=8,4,IF(VLOOKUP($C65,工时汇总!$B$2:$AH$2694,6,0)&lt;8,0))))</f>
        <v>8</v>
      </c>
      <c r="I65" s="12">
        <f ca="1">IF(VLOOKUP($C65,工时汇总!$B$2:$AH$2694,7,0)&gt;15,12,IF(VLOOKUP($C65,工时汇总!$B$2:$AH$2694,7,0)&gt;10,8,IF(VLOOKUP($C65,工时汇总!$B$2:$AH$2694,7,0)&gt;=8,4,IF(VLOOKUP($C65,工时汇总!$B$2:$AH$2694,7,0)&lt;8,0))))</f>
        <v>4</v>
      </c>
      <c r="J65" s="12">
        <f ca="1">IF(VLOOKUP($C65,工时汇总!$B$2:$AH$2694,8,0)&gt;15,12,IF(VLOOKUP($C65,工时汇总!$B$2:$AH$2694,8,0)&gt;10,8,IF(VLOOKUP($C65,工时汇总!$B$2:$AH$2694,8,0)&gt;=8,4,IF(VLOOKUP($C65,工时汇总!$B$2:$AH$2694,8,0)&lt;8,0))))</f>
        <v>8</v>
      </c>
      <c r="K65" s="12">
        <f ca="1">IF(VLOOKUP($C65,工时汇总!$B$2:$AH$2694,9,0)&gt;15,12,IF(VLOOKUP($C65,工时汇总!$B$2:$AH$2694,9,0)&gt;10,8,IF(VLOOKUP($C65,工时汇总!$B$2:$AH$2694,9,0)&gt;=8,4,IF(VLOOKUP($C65,工时汇总!$B$2:$AH$2694,9,0)&lt;8,0))))</f>
        <v>8</v>
      </c>
      <c r="L65" s="12">
        <f ca="1">IF(VLOOKUP($C65,工时汇总!$B$2:$AH$2694,10,0)&gt;15,12,IF(VLOOKUP($C65,工时汇总!$B$2:$AH$2694,10,0)&gt;10,8,IF(VLOOKUP($C65,工时汇总!$B$2:$AH$2694,10,0)&gt;=8,4,IF(VLOOKUP($C65,工时汇总!$B$2:$AH$2694,10,0)&lt;8,0))))</f>
        <v>8</v>
      </c>
      <c r="M65" s="12">
        <f ca="1">IF(VLOOKUP($C65,工时汇总!$B$2:$AH$2694,11,0)&gt;15,12,IF(VLOOKUP($C65,工时汇总!$B$2:$AH$2694,11,0)&gt;10,8,IF(VLOOKUP($C65,工时汇总!$B$2:$AH$2694,11,0)&gt;=8,4,IF(VLOOKUP($C65,工时汇总!$B$2:$AH$2694,11,0)&lt;8,0))))</f>
        <v>8</v>
      </c>
      <c r="N65" s="12">
        <f ca="1">IF(VLOOKUP($C65,工时汇总!$B$2:$AH$2694,12,0)&gt;15,12,IF(VLOOKUP($C65,工时汇总!$B$2:$AH$2694,12,0)&gt;10,8,IF(VLOOKUP($C65,工时汇总!$B$2:$AH$2694,12,0)&gt;=8,4,IF(VLOOKUP($C65,工时汇总!$B$2:$AH$2694,12,0)&lt;8,0))))</f>
        <v>8</v>
      </c>
      <c r="O65" s="12">
        <f ca="1">IF(VLOOKUP($C65,工时汇总!$B$2:$AH$2694,13,0)&gt;15,12,IF(VLOOKUP($C65,工时汇总!$B$2:$AH$2694,13,0)&gt;10,8,IF(VLOOKUP($C65,工时汇总!$B$2:$AH$2694,13,0)&gt;=8,4,IF(VLOOKUP($C65,工时汇总!$B$2:$AH$2694,13,0)&lt;8,0))))</f>
        <v>8</v>
      </c>
      <c r="P65" s="12">
        <f ca="1">IF(VLOOKUP($C65,工时汇总!$B$2:$AH$2694,14,0)&gt;15,12,IF(VLOOKUP($C65,工时汇总!$B$2:$AH$2694,14,0)&gt;10,8,IF(VLOOKUP($C65,工时汇总!$B$2:$AH$2694,14,0)&gt;=8,4,IF(VLOOKUP($C65,工时汇总!$B$2:$AH$2694,14,0)&lt;8,0))))</f>
        <v>8</v>
      </c>
      <c r="Q65" s="12">
        <f ca="1">IF(VLOOKUP($C65,工时汇总!$B$2:$AH$2694,15,0)&gt;15,12,IF(VLOOKUP($C65,工时汇总!$B$2:$AH$2694,15,0)&gt;10,8,IF(VLOOKUP($C65,工时汇总!$B$2:$AH$2694,15,0)&gt;=8,4,IF(VLOOKUP($C65,工时汇总!$B$2:$AH$2694,15,0)&lt;8,0))))</f>
        <v>8</v>
      </c>
      <c r="R65" s="12">
        <f ca="1">IF(VLOOKUP($C65,工时汇总!$B$2:$AH$2694,16,0)&gt;15,12,IF(VLOOKUP($C65,工时汇总!$B$2:$AH$2694,16,0)&gt;10,8,IF(VLOOKUP($C65,工时汇总!$B$2:$AH$2694,16,0)&gt;=8,4,IF(VLOOKUP($C65,工时汇总!$B$2:$AH$2694,16,0)&lt;8,0))))</f>
        <v>8</v>
      </c>
      <c r="S65" s="12">
        <f ca="1">IF(VLOOKUP($C65,工时汇总!$B$2:$AH$2694,17,0)&gt;15,12,IF(VLOOKUP($C65,工时汇总!$B$2:$AH$2694,17,0)&gt;10,8,IF(VLOOKUP($C65,工时汇总!$B$2:$AH$2694,17,0)&gt;=8,4,IF(VLOOKUP($C65,工时汇总!$B$2:$AH$2694,17,0)&lt;8,0))))</f>
        <v>8</v>
      </c>
      <c r="T65" s="12">
        <f ca="1">IF(VLOOKUP($C65,工时汇总!$B$2:$AH$2694,18,0)&gt;15,12,IF(VLOOKUP($C65,工时汇总!$B$2:$AH$2694,18,0)&gt;10,8,IF(VLOOKUP($C65,工时汇总!$B$2:$AH$2694,18,0)&gt;=8,4,IF(VLOOKUP($C65,工时汇总!$B$2:$AH$2694,18,0)&lt;8,0))))</f>
        <v>8</v>
      </c>
      <c r="U65" s="12">
        <f ca="1">IF(VLOOKUP($C65,工时汇总!$B$2:$AH$2694,19,0)&gt;15,12,IF(VLOOKUP($C65,工时汇总!$B$2:$AH$2694,19,0)&gt;10,8,IF(VLOOKUP($C65,工时汇总!$B$2:$AH$2694,19,0)&gt;=8,4,IF(VLOOKUP($C65,工时汇总!$B$2:$AH$2694,19,0)&lt;8,0))))</f>
        <v>8</v>
      </c>
      <c r="V65" s="12">
        <f ca="1">IF(VLOOKUP($C65,工时汇总!$B$2:$AH$2694,20,0)&gt;15,12,IF(VLOOKUP($C65,工时汇总!$B$2:$AH$2694,20,0)&gt;10,8,IF(VLOOKUP($C65,工时汇总!$B$2:$AH$2694,20,0)&gt;=8,4,IF(VLOOKUP($C65,工时汇总!$B$2:$AH$2694,20,0)&lt;8,0))))</f>
        <v>8</v>
      </c>
      <c r="W65" s="12">
        <f ca="1">IF(VLOOKUP($C65,工时汇总!$B$2:$AH$2694,21,0)&gt;15,12,IF(VLOOKUP($C65,工时汇总!$B$2:$AH$2694,21,0)&gt;10,8,IF(VLOOKUP($C65,工时汇总!$B$2:$AH$2694,21,0)&gt;=8,4,IF(VLOOKUP($C65,工时汇总!$B$2:$AH$2694,21,0)&lt;8,0))))</f>
        <v>8</v>
      </c>
      <c r="X65" s="12">
        <f ca="1">IF(VLOOKUP($C65,工时汇总!$B$2:$AH$2694,22,0)&gt;15,12,IF(VLOOKUP($C65,工时汇总!$B$2:$AH$2694,22,0)&gt;10,8,IF(VLOOKUP($C65,工时汇总!$B$2:$AH$2694,22,0)&gt;=8,4,IF(VLOOKUP($C65,工时汇总!$B$2:$AH$2694,22,0)&lt;8,0))))</f>
        <v>8</v>
      </c>
      <c r="Y65" s="12">
        <f ca="1">IF(VLOOKUP($C65,工时汇总!$B$2:$AH$2694,23,0)&gt;15,12,IF(VLOOKUP($C65,工时汇总!$B$2:$AH$2694,23,0)&gt;10,8,IF(VLOOKUP($C65,工时汇总!$B$2:$AH$2694,23,0)&gt;=8,4,IF(VLOOKUP($C65,工时汇总!$B$2:$AH$2694,23,0)&lt;8,0))))</f>
        <v>8</v>
      </c>
      <c r="Z65" s="12">
        <f ca="1">IF(VLOOKUP($C65,工时汇总!$B$2:$AH$2694,24,0)&gt;15,12,IF(VLOOKUP($C65,工时汇总!$B$2:$AH$2694,24,0)&gt;10,8,IF(VLOOKUP($C65,工时汇总!$B$2:$AH$2694,24,0)&gt;=8,4,IF(VLOOKUP($C65,工时汇总!$B$2:$AH$2694,24,0)&lt;8,0))))</f>
        <v>8</v>
      </c>
      <c r="AA65" s="12">
        <f ca="1">IF(VLOOKUP($C65,工时汇总!$B$2:$AH$2694,25,0)&gt;15,12,IF(VLOOKUP($C65,工时汇总!$B$2:$AH$2694,25,0)&gt;10,8,IF(VLOOKUP($C65,工时汇总!$B$2:$AH$2694,25,0)&gt;=8,4,IF(VLOOKUP($C65,工时汇总!$B$2:$AH$2694,25,0)&lt;8,0))))</f>
        <v>8</v>
      </c>
      <c r="AB65" s="12">
        <f ca="1">IF(VLOOKUP($C65,工时汇总!$B$2:$AH$2694,26,0)&gt;15,12,IF(VLOOKUP($C65,工时汇总!$B$2:$AH$2694,26,0)&gt;10,8,IF(VLOOKUP($C65,工时汇总!$B$2:$AH$2694,26,0)&gt;=8,4,IF(VLOOKUP($C65,工时汇总!$B$2:$AH$2694,26,0)&lt;8,0))))</f>
        <v>8</v>
      </c>
      <c r="AC65" s="12">
        <f ca="1">IF(VLOOKUP($C65,工时汇总!$B$2:$AH$2694,27,0)&gt;15,12,IF(VLOOKUP($C65,工时汇总!$B$2:$AH$2694,27,0)&gt;10,8,IF(VLOOKUP($C65,工时汇总!$B$2:$AH$2694,27,0)&gt;=8,4,IF(VLOOKUP($C65,工时汇总!$B$2:$AH$2694,27,0)&lt;8,0))))</f>
        <v>8</v>
      </c>
      <c r="AD65" s="12">
        <f ca="1">IF(VLOOKUP($C65,工时汇总!$B$2:$AH$2694,28,0)&gt;15,12,IF(VLOOKUP($C65,工时汇总!$B$2:$AH$2694,28,0)&gt;10,8,IF(VLOOKUP($C65,工时汇总!$B$2:$AH$2694,28,0)&gt;=8,4,IF(VLOOKUP($C65,工时汇总!$B$2:$AH$2694,28,0)&lt;8,0))))</f>
        <v>0</v>
      </c>
      <c r="AE65" s="12">
        <f ca="1">IF(VLOOKUP($C65,工时汇总!$B$2:$AH$2694,29,0)&gt;15,12,IF(VLOOKUP($C65,工时汇总!$B$2:$AH$2694,29,0)&gt;10,8,IF(VLOOKUP($C65,工时汇总!$B$2:$AH$2694,29,0)&gt;=8,4,IF(VLOOKUP($C65,工时汇总!$B$2:$AH$2694,29,0)&lt;8,0))))</f>
        <v>8</v>
      </c>
      <c r="AF65" s="12">
        <f ca="1">IF(VLOOKUP($C65,工时汇总!$B$2:$AH$2694,30,0)&gt;15,12,IF(VLOOKUP($C65,工时汇总!$B$2:$AH$2694,30,0)&gt;10,8,IF(VLOOKUP($C65,工时汇总!$B$2:$AH$2694,30,0)&gt;=8,4,IF(VLOOKUP($C65,工时汇总!$B$2:$AH$2694,30,0)&lt;8,0))))</f>
        <v>8</v>
      </c>
      <c r="AG65" s="12">
        <f ca="1">IF(VLOOKUP($C65,工时汇总!$B$2:$AH$2694,31,0)&gt;15,12,IF(VLOOKUP($C65,工时汇总!$B$2:$AH$2694,31,0)&gt;10,8,IF(VLOOKUP($C65,工时汇总!$B$2:$AH$2694,31,0)&gt;=8,4,IF(VLOOKUP($C65,工时汇总!$B$2:$AH$2694,31,0)&lt;8,0))))</f>
        <v>8</v>
      </c>
      <c r="AH65" s="12">
        <f ca="1">IF(VLOOKUP($C65,工时汇总!$B$2:$AH$2694,32,0)&gt;15,12,IF(VLOOKUP($C65,工时汇总!$B$2:$AH$2694,32,0)&gt;10,8,IF(VLOOKUP($C65,工时汇总!$B$2:$AH$2694,32,0)&gt;=8,4,IF(VLOOKUP($C65,工时汇总!$B$2:$AH$2694,32,0)&lt;8,0))))</f>
        <v>8</v>
      </c>
      <c r="AI65" s="12">
        <f ca="1">IF(VLOOKUP($C65,工时汇总!$B$2:$AH$2694,33,0)&gt;15,12,IF(VLOOKUP($C65,工时汇总!$B$2:$AH$2694,33,0)&gt;10,8,IF(VLOOKUP($C65,工时汇总!$B$2:$AH$2694,33,0)&gt;=8,4,IF(VLOOKUP($C65,工时汇总!$B$2:$AH$2694,33,0)&lt;8,0))))</f>
        <v>0</v>
      </c>
    </row>
    <row r="66" customHeight="1" spans="1:35">
      <c r="A66" s="42" t="s">
        <v>577</v>
      </c>
      <c r="B66" s="18" t="s">
        <v>717</v>
      </c>
      <c r="C66" s="17" t="s">
        <v>263</v>
      </c>
      <c r="D66" s="43">
        <f ca="1" t="shared" si="21"/>
        <v>236</v>
      </c>
      <c r="E66" s="12">
        <f ca="1">IF(VLOOKUP($C66,工时汇总!$B$2:$AH$2694,3,0)&gt;15,12,IF(VLOOKUP($C66,工时汇总!$B$2:$AH$2694,3,0)&gt;10,8,IF(VLOOKUP($C66,工时汇总!$B$2:$AH$2694,3,0)&gt;=8,4,IF(VLOOKUP($C66,工时汇总!$B$2:$AH$2694,3,0)&lt;8,0))))</f>
        <v>8</v>
      </c>
      <c r="F66" s="12">
        <f ca="1">IF(VLOOKUP($C66,工时汇总!$B$2:$AH$2694,4,0)&gt;15,12,IF(VLOOKUP($C66,工时汇总!$B$2:$AH$2694,4,0)&gt;10,8,IF(VLOOKUP($C66,工时汇总!$B$2:$AH$2694,4,0)&gt;=8,4,IF(VLOOKUP($C66,工时汇总!$B$2:$AH$2694,4,0)&lt;8,0))))</f>
        <v>8</v>
      </c>
      <c r="G66" s="12">
        <f ca="1">IF(VLOOKUP($C66,工时汇总!$B$2:$AH$2694,5,0)&gt;15,12,IF(VLOOKUP($C66,工时汇总!$B$2:$AH$2694,5,0)&gt;10,8,IF(VLOOKUP($C66,工时汇总!$B$2:$AH$2694,5,0)&gt;=8,4,IF(VLOOKUP($C66,工时汇总!$B$2:$AH$2694,5,0)&lt;8,0))))</f>
        <v>8</v>
      </c>
      <c r="H66" s="12">
        <f ca="1">IF(VLOOKUP($C66,工时汇总!$B$2:$AH$2694,6,0)&gt;15,12,IF(VLOOKUP($C66,工时汇总!$B$2:$AH$2694,6,0)&gt;10,8,IF(VLOOKUP($C66,工时汇总!$B$2:$AH$2694,6,0)&gt;=8,4,IF(VLOOKUP($C66,工时汇总!$B$2:$AH$2694,6,0)&lt;8,0))))</f>
        <v>8</v>
      </c>
      <c r="I66" s="12">
        <f ca="1">IF(VLOOKUP($C66,工时汇总!$B$2:$AH$2694,7,0)&gt;15,12,IF(VLOOKUP($C66,工时汇总!$B$2:$AH$2694,7,0)&gt;10,8,IF(VLOOKUP($C66,工时汇总!$B$2:$AH$2694,7,0)&gt;=8,4,IF(VLOOKUP($C66,工时汇总!$B$2:$AH$2694,7,0)&lt;8,0))))</f>
        <v>8</v>
      </c>
      <c r="J66" s="12">
        <f ca="1">IF(VLOOKUP($C66,工时汇总!$B$2:$AH$2694,8,0)&gt;15,12,IF(VLOOKUP($C66,工时汇总!$B$2:$AH$2694,8,0)&gt;10,8,IF(VLOOKUP($C66,工时汇总!$B$2:$AH$2694,8,0)&gt;=8,4,IF(VLOOKUP($C66,工时汇总!$B$2:$AH$2694,8,0)&lt;8,0))))</f>
        <v>8</v>
      </c>
      <c r="K66" s="12">
        <f ca="1">IF(VLOOKUP($C66,工时汇总!$B$2:$AH$2694,9,0)&gt;15,12,IF(VLOOKUP($C66,工时汇总!$B$2:$AH$2694,9,0)&gt;10,8,IF(VLOOKUP($C66,工时汇总!$B$2:$AH$2694,9,0)&gt;=8,4,IF(VLOOKUP($C66,工时汇总!$B$2:$AH$2694,9,0)&lt;8,0))))</f>
        <v>8</v>
      </c>
      <c r="L66" s="12">
        <f ca="1">IF(VLOOKUP($C66,工时汇总!$B$2:$AH$2694,10,0)&gt;15,12,IF(VLOOKUP($C66,工时汇总!$B$2:$AH$2694,10,0)&gt;10,8,IF(VLOOKUP($C66,工时汇总!$B$2:$AH$2694,10,0)&gt;=8,4,IF(VLOOKUP($C66,工时汇总!$B$2:$AH$2694,10,0)&lt;8,0))))</f>
        <v>8</v>
      </c>
      <c r="M66" s="12">
        <f ca="1">IF(VLOOKUP($C66,工时汇总!$B$2:$AH$2694,11,0)&gt;15,12,IF(VLOOKUP($C66,工时汇总!$B$2:$AH$2694,11,0)&gt;10,8,IF(VLOOKUP($C66,工时汇总!$B$2:$AH$2694,11,0)&gt;=8,4,IF(VLOOKUP($C66,工时汇总!$B$2:$AH$2694,11,0)&lt;8,0))))</f>
        <v>8</v>
      </c>
      <c r="N66" s="12">
        <f ca="1">IF(VLOOKUP($C66,工时汇总!$B$2:$AH$2694,12,0)&gt;15,12,IF(VLOOKUP($C66,工时汇总!$B$2:$AH$2694,12,0)&gt;10,8,IF(VLOOKUP($C66,工时汇总!$B$2:$AH$2694,12,0)&gt;=8,4,IF(VLOOKUP($C66,工时汇总!$B$2:$AH$2694,12,0)&lt;8,0))))</f>
        <v>8</v>
      </c>
      <c r="O66" s="12">
        <f ca="1">IF(VLOOKUP($C66,工时汇总!$B$2:$AH$2694,13,0)&gt;15,12,IF(VLOOKUP($C66,工时汇总!$B$2:$AH$2694,13,0)&gt;10,8,IF(VLOOKUP($C66,工时汇总!$B$2:$AH$2694,13,0)&gt;=8,4,IF(VLOOKUP($C66,工时汇总!$B$2:$AH$2694,13,0)&lt;8,0))))</f>
        <v>8</v>
      </c>
      <c r="P66" s="12">
        <f ca="1">IF(VLOOKUP($C66,工时汇总!$B$2:$AH$2694,14,0)&gt;15,12,IF(VLOOKUP($C66,工时汇总!$B$2:$AH$2694,14,0)&gt;10,8,IF(VLOOKUP($C66,工时汇总!$B$2:$AH$2694,14,0)&gt;=8,4,IF(VLOOKUP($C66,工时汇总!$B$2:$AH$2694,14,0)&lt;8,0))))</f>
        <v>8</v>
      </c>
      <c r="Q66" s="12">
        <f ca="1">IF(VLOOKUP($C66,工时汇总!$B$2:$AH$2694,15,0)&gt;15,12,IF(VLOOKUP($C66,工时汇总!$B$2:$AH$2694,15,0)&gt;10,8,IF(VLOOKUP($C66,工时汇总!$B$2:$AH$2694,15,0)&gt;=8,4,IF(VLOOKUP($C66,工时汇总!$B$2:$AH$2694,15,0)&lt;8,0))))</f>
        <v>8</v>
      </c>
      <c r="R66" s="12">
        <f ca="1">IF(VLOOKUP($C66,工时汇总!$B$2:$AH$2694,16,0)&gt;15,12,IF(VLOOKUP($C66,工时汇总!$B$2:$AH$2694,16,0)&gt;10,8,IF(VLOOKUP($C66,工时汇总!$B$2:$AH$2694,16,0)&gt;=8,4,IF(VLOOKUP($C66,工时汇总!$B$2:$AH$2694,16,0)&lt;8,0))))</f>
        <v>8</v>
      </c>
      <c r="S66" s="12">
        <f ca="1">IF(VLOOKUP($C66,工时汇总!$B$2:$AH$2694,17,0)&gt;15,12,IF(VLOOKUP($C66,工时汇总!$B$2:$AH$2694,17,0)&gt;10,8,IF(VLOOKUP($C66,工时汇总!$B$2:$AH$2694,17,0)&gt;=8,4,IF(VLOOKUP($C66,工时汇总!$B$2:$AH$2694,17,0)&lt;8,0))))</f>
        <v>8</v>
      </c>
      <c r="T66" s="12">
        <f ca="1">IF(VLOOKUP($C66,工时汇总!$B$2:$AH$2694,18,0)&gt;15,12,IF(VLOOKUP($C66,工时汇总!$B$2:$AH$2694,18,0)&gt;10,8,IF(VLOOKUP($C66,工时汇总!$B$2:$AH$2694,18,0)&gt;=8,4,IF(VLOOKUP($C66,工时汇总!$B$2:$AH$2694,18,0)&lt;8,0))))</f>
        <v>8</v>
      </c>
      <c r="U66" s="12">
        <f ca="1">IF(VLOOKUP($C66,工时汇总!$B$2:$AH$2694,19,0)&gt;15,12,IF(VLOOKUP($C66,工时汇总!$B$2:$AH$2694,19,0)&gt;10,8,IF(VLOOKUP($C66,工时汇总!$B$2:$AH$2694,19,0)&gt;=8,4,IF(VLOOKUP($C66,工时汇总!$B$2:$AH$2694,19,0)&lt;8,0))))</f>
        <v>8</v>
      </c>
      <c r="V66" s="12">
        <f ca="1">IF(VLOOKUP($C66,工时汇总!$B$2:$AH$2694,20,0)&gt;15,12,IF(VLOOKUP($C66,工时汇总!$B$2:$AH$2694,20,0)&gt;10,8,IF(VLOOKUP($C66,工时汇总!$B$2:$AH$2694,20,0)&gt;=8,4,IF(VLOOKUP($C66,工时汇总!$B$2:$AH$2694,20,0)&lt;8,0))))</f>
        <v>8</v>
      </c>
      <c r="W66" s="12">
        <f ca="1">IF(VLOOKUP($C66,工时汇总!$B$2:$AH$2694,21,0)&gt;15,12,IF(VLOOKUP($C66,工时汇总!$B$2:$AH$2694,21,0)&gt;10,8,IF(VLOOKUP($C66,工时汇总!$B$2:$AH$2694,21,0)&gt;=8,4,IF(VLOOKUP($C66,工时汇总!$B$2:$AH$2694,21,0)&lt;8,0))))</f>
        <v>8</v>
      </c>
      <c r="X66" s="12">
        <f ca="1">IF(VLOOKUP($C66,工时汇总!$B$2:$AH$2694,22,0)&gt;15,12,IF(VLOOKUP($C66,工时汇总!$B$2:$AH$2694,22,0)&gt;10,8,IF(VLOOKUP($C66,工时汇总!$B$2:$AH$2694,22,0)&gt;=8,4,IF(VLOOKUP($C66,工时汇总!$B$2:$AH$2694,22,0)&lt;8,0))))</f>
        <v>8</v>
      </c>
      <c r="Y66" s="12">
        <f ca="1">IF(VLOOKUP($C66,工时汇总!$B$2:$AH$2694,23,0)&gt;15,12,IF(VLOOKUP($C66,工时汇总!$B$2:$AH$2694,23,0)&gt;10,8,IF(VLOOKUP($C66,工时汇总!$B$2:$AH$2694,23,0)&gt;=8,4,IF(VLOOKUP($C66,工时汇总!$B$2:$AH$2694,23,0)&lt;8,0))))</f>
        <v>8</v>
      </c>
      <c r="Z66" s="12">
        <f ca="1">IF(VLOOKUP($C66,工时汇总!$B$2:$AH$2694,24,0)&gt;15,12,IF(VLOOKUP($C66,工时汇总!$B$2:$AH$2694,24,0)&gt;10,8,IF(VLOOKUP($C66,工时汇总!$B$2:$AH$2694,24,0)&gt;=8,4,IF(VLOOKUP($C66,工时汇总!$B$2:$AH$2694,24,0)&lt;8,0))))</f>
        <v>8</v>
      </c>
      <c r="AA66" s="12">
        <f ca="1">IF(VLOOKUP($C66,工时汇总!$B$2:$AH$2694,25,0)&gt;15,12,IF(VLOOKUP($C66,工时汇总!$B$2:$AH$2694,25,0)&gt;10,8,IF(VLOOKUP($C66,工时汇总!$B$2:$AH$2694,25,0)&gt;=8,4,IF(VLOOKUP($C66,工时汇总!$B$2:$AH$2694,25,0)&lt;8,0))))</f>
        <v>8</v>
      </c>
      <c r="AB66" s="12">
        <f ca="1">IF(VLOOKUP($C66,工时汇总!$B$2:$AH$2694,26,0)&gt;15,12,IF(VLOOKUP($C66,工时汇总!$B$2:$AH$2694,26,0)&gt;10,8,IF(VLOOKUP($C66,工时汇总!$B$2:$AH$2694,26,0)&gt;=8,4,IF(VLOOKUP($C66,工时汇总!$B$2:$AH$2694,26,0)&lt;8,0))))</f>
        <v>8</v>
      </c>
      <c r="AC66" s="12">
        <f ca="1">IF(VLOOKUP($C66,工时汇总!$B$2:$AH$2694,27,0)&gt;15,12,IF(VLOOKUP($C66,工时汇总!$B$2:$AH$2694,27,0)&gt;10,8,IF(VLOOKUP($C66,工时汇总!$B$2:$AH$2694,27,0)&gt;=8,4,IF(VLOOKUP($C66,工时汇总!$B$2:$AH$2694,27,0)&lt;8,0))))</f>
        <v>8</v>
      </c>
      <c r="AD66" s="12">
        <f ca="1">IF(VLOOKUP($C66,工时汇总!$B$2:$AH$2694,28,0)&gt;15,12,IF(VLOOKUP($C66,工时汇总!$B$2:$AH$2694,28,0)&gt;10,8,IF(VLOOKUP($C66,工时汇总!$B$2:$AH$2694,28,0)&gt;=8,4,IF(VLOOKUP($C66,工时汇总!$B$2:$AH$2694,28,0)&lt;8,0))))</f>
        <v>4</v>
      </c>
      <c r="AE66" s="12">
        <f ca="1">IF(VLOOKUP($C66,工时汇总!$B$2:$AH$2694,29,0)&gt;15,12,IF(VLOOKUP($C66,工时汇总!$B$2:$AH$2694,29,0)&gt;10,8,IF(VLOOKUP($C66,工时汇总!$B$2:$AH$2694,29,0)&gt;=8,4,IF(VLOOKUP($C66,工时汇总!$B$2:$AH$2694,29,0)&lt;8,0))))</f>
        <v>8</v>
      </c>
      <c r="AF66" s="12">
        <f ca="1">IF(VLOOKUP($C66,工时汇总!$B$2:$AH$2694,30,0)&gt;15,12,IF(VLOOKUP($C66,工时汇总!$B$2:$AH$2694,30,0)&gt;10,8,IF(VLOOKUP($C66,工时汇总!$B$2:$AH$2694,30,0)&gt;=8,4,IF(VLOOKUP($C66,工时汇总!$B$2:$AH$2694,30,0)&lt;8,0))))</f>
        <v>8</v>
      </c>
      <c r="AG66" s="12">
        <f ca="1">IF(VLOOKUP($C66,工时汇总!$B$2:$AH$2694,31,0)&gt;15,12,IF(VLOOKUP($C66,工时汇总!$B$2:$AH$2694,31,0)&gt;10,8,IF(VLOOKUP($C66,工时汇总!$B$2:$AH$2694,31,0)&gt;=8,4,IF(VLOOKUP($C66,工时汇总!$B$2:$AH$2694,31,0)&lt;8,0))))</f>
        <v>8</v>
      </c>
      <c r="AH66" s="12">
        <f ca="1">IF(VLOOKUP($C66,工时汇总!$B$2:$AH$2694,32,0)&gt;15,12,IF(VLOOKUP($C66,工时汇总!$B$2:$AH$2694,32,0)&gt;10,8,IF(VLOOKUP($C66,工时汇总!$B$2:$AH$2694,32,0)&gt;=8,4,IF(VLOOKUP($C66,工时汇总!$B$2:$AH$2694,32,0)&lt;8,0))))</f>
        <v>8</v>
      </c>
      <c r="AI66" s="12">
        <f ca="1">IF(VLOOKUP($C66,工时汇总!$B$2:$AH$2694,33,0)&gt;15,12,IF(VLOOKUP($C66,工时汇总!$B$2:$AH$2694,33,0)&gt;10,8,IF(VLOOKUP($C66,工时汇总!$B$2:$AH$2694,33,0)&gt;=8,4,IF(VLOOKUP($C66,工时汇总!$B$2:$AH$2694,33,0)&lt;8,0))))</f>
        <v>0</v>
      </c>
    </row>
    <row r="67" customHeight="1" spans="1:35">
      <c r="A67" s="42" t="s">
        <v>624</v>
      </c>
      <c r="B67" s="18" t="s">
        <v>718</v>
      </c>
      <c r="C67" s="17" t="s">
        <v>719</v>
      </c>
      <c r="D67" s="43">
        <f ca="1" t="shared" ref="D67" si="22">SUM(E67:AI67)</f>
        <v>120</v>
      </c>
      <c r="E67" s="12">
        <f ca="1">IF(VLOOKUP($C67,工时汇总!$B$2:$AH$2694,3,0)&gt;15,12,IF(VLOOKUP($C67,工时汇总!$B$2:$AH$2694,3,0)&gt;10,8,IF(VLOOKUP($C67,工时汇总!$B$2:$AH$2694,3,0)&gt;=8,4,IF(VLOOKUP($C67,工时汇总!$B$2:$AH$2694,3,0)&lt;8,0))))</f>
        <v>4</v>
      </c>
      <c r="F67" s="12">
        <f ca="1">IF(VLOOKUP($C67,工时汇总!$B$2:$AH$2694,4,0)&gt;15,12,IF(VLOOKUP($C67,工时汇总!$B$2:$AH$2694,4,0)&gt;10,8,IF(VLOOKUP($C67,工时汇总!$B$2:$AH$2694,4,0)&gt;=8,4,IF(VLOOKUP($C67,工时汇总!$B$2:$AH$2694,4,0)&lt;8,0))))</f>
        <v>4</v>
      </c>
      <c r="G67" s="12">
        <f ca="1">IF(VLOOKUP($C67,工时汇总!$B$2:$AH$2694,5,0)&gt;15,12,IF(VLOOKUP($C67,工时汇总!$B$2:$AH$2694,5,0)&gt;10,8,IF(VLOOKUP($C67,工时汇总!$B$2:$AH$2694,5,0)&gt;=8,4,IF(VLOOKUP($C67,工时汇总!$B$2:$AH$2694,5,0)&lt;8,0))))</f>
        <v>4</v>
      </c>
      <c r="H67" s="12">
        <f ca="1">IF(VLOOKUP($C67,工时汇总!$B$2:$AH$2694,6,0)&gt;15,12,IF(VLOOKUP($C67,工时汇总!$B$2:$AH$2694,6,0)&gt;10,8,IF(VLOOKUP($C67,工时汇总!$B$2:$AH$2694,6,0)&gt;=8,4,IF(VLOOKUP($C67,工时汇总!$B$2:$AH$2694,6,0)&lt;8,0))))</f>
        <v>8</v>
      </c>
      <c r="I67" s="12">
        <f ca="1">IF(VLOOKUP($C67,工时汇总!$B$2:$AH$2694,7,0)&gt;15,12,IF(VLOOKUP($C67,工时汇总!$B$2:$AH$2694,7,0)&gt;10,8,IF(VLOOKUP($C67,工时汇总!$B$2:$AH$2694,7,0)&gt;=8,4,IF(VLOOKUP($C67,工时汇总!$B$2:$AH$2694,7,0)&lt;8,0))))</f>
        <v>4</v>
      </c>
      <c r="J67" s="12">
        <f ca="1">IF(VLOOKUP($C67,工时汇总!$B$2:$AH$2694,8,0)&gt;15,12,IF(VLOOKUP($C67,工时汇总!$B$2:$AH$2694,8,0)&gt;10,8,IF(VLOOKUP($C67,工时汇总!$B$2:$AH$2694,8,0)&gt;=8,4,IF(VLOOKUP($C67,工时汇总!$B$2:$AH$2694,8,0)&lt;8,0))))</f>
        <v>8</v>
      </c>
      <c r="K67" s="12">
        <f ca="1">IF(VLOOKUP($C67,工时汇总!$B$2:$AH$2694,9,0)&gt;15,12,IF(VLOOKUP($C67,工时汇总!$B$2:$AH$2694,9,0)&gt;10,8,IF(VLOOKUP($C67,工时汇总!$B$2:$AH$2694,9,0)&gt;=8,4,IF(VLOOKUP($C67,工时汇总!$B$2:$AH$2694,9,0)&lt;8,0))))</f>
        <v>4</v>
      </c>
      <c r="L67" s="12">
        <f ca="1">IF(VLOOKUP($C67,工时汇总!$B$2:$AH$2694,10,0)&gt;15,12,IF(VLOOKUP($C67,工时汇总!$B$2:$AH$2694,10,0)&gt;10,8,IF(VLOOKUP($C67,工时汇总!$B$2:$AH$2694,10,0)&gt;=8,4,IF(VLOOKUP($C67,工时汇总!$B$2:$AH$2694,10,0)&lt;8,0))))</f>
        <v>8</v>
      </c>
      <c r="M67" s="12">
        <f ca="1">IF(VLOOKUP($C67,工时汇总!$B$2:$AH$2694,11,0)&gt;15,12,IF(VLOOKUP($C67,工时汇总!$B$2:$AH$2694,11,0)&gt;10,8,IF(VLOOKUP($C67,工时汇总!$B$2:$AH$2694,11,0)&gt;=8,4,IF(VLOOKUP($C67,工时汇总!$B$2:$AH$2694,11,0)&lt;8,0))))</f>
        <v>8</v>
      </c>
      <c r="N67" s="12">
        <f ca="1">IF(VLOOKUP($C67,工时汇总!$B$2:$AH$2694,12,0)&gt;15,12,IF(VLOOKUP($C67,工时汇总!$B$2:$AH$2694,12,0)&gt;10,8,IF(VLOOKUP($C67,工时汇总!$B$2:$AH$2694,12,0)&gt;=8,4,IF(VLOOKUP($C67,工时汇总!$B$2:$AH$2694,12,0)&lt;8,0))))</f>
        <v>8</v>
      </c>
      <c r="O67" s="12">
        <f ca="1">IF(VLOOKUP($C67,工时汇总!$B$2:$AH$2694,13,0)&gt;15,12,IF(VLOOKUP($C67,工时汇总!$B$2:$AH$2694,13,0)&gt;10,8,IF(VLOOKUP($C67,工时汇总!$B$2:$AH$2694,13,0)&gt;=8,4,IF(VLOOKUP($C67,工时汇总!$B$2:$AH$2694,13,0)&lt;8,0))))</f>
        <v>4</v>
      </c>
      <c r="P67" s="12">
        <f ca="1">IF(VLOOKUP($C67,工时汇总!$B$2:$AH$2694,14,0)&gt;15,12,IF(VLOOKUP($C67,工时汇总!$B$2:$AH$2694,14,0)&gt;10,8,IF(VLOOKUP($C67,工时汇总!$B$2:$AH$2694,14,0)&gt;=8,4,IF(VLOOKUP($C67,工时汇总!$B$2:$AH$2694,14,0)&lt;8,0))))</f>
        <v>4</v>
      </c>
      <c r="Q67" s="12">
        <f ca="1">IF(VLOOKUP($C67,工时汇总!$B$2:$AH$2694,15,0)&gt;15,12,IF(VLOOKUP($C67,工时汇总!$B$2:$AH$2694,15,0)&gt;10,8,IF(VLOOKUP($C67,工时汇总!$B$2:$AH$2694,15,0)&gt;=8,4,IF(VLOOKUP($C67,工时汇总!$B$2:$AH$2694,15,0)&lt;8,0))))</f>
        <v>4</v>
      </c>
      <c r="R67" s="12">
        <f ca="1">IF(VLOOKUP($C67,工时汇总!$B$2:$AH$2694,16,0)&gt;15,12,IF(VLOOKUP($C67,工时汇总!$B$2:$AH$2694,16,0)&gt;10,8,IF(VLOOKUP($C67,工时汇总!$B$2:$AH$2694,16,0)&gt;=8,4,IF(VLOOKUP($C67,工时汇总!$B$2:$AH$2694,16,0)&lt;8,0))))</f>
        <v>4</v>
      </c>
      <c r="S67" s="12">
        <f ca="1">IF(VLOOKUP($C67,工时汇总!$B$2:$AH$2694,17,0)&gt;15,12,IF(VLOOKUP($C67,工时汇总!$B$2:$AH$2694,17,0)&gt;10,8,IF(VLOOKUP($C67,工时汇总!$B$2:$AH$2694,17,0)&gt;=8,4,IF(VLOOKUP($C67,工时汇总!$B$2:$AH$2694,17,0)&lt;8,0))))</f>
        <v>8</v>
      </c>
      <c r="T67" s="12">
        <f ca="1">IF(VLOOKUP($C67,工时汇总!$B$2:$AH$2694,18,0)&gt;15,12,IF(VLOOKUP($C67,工时汇总!$B$2:$AH$2694,18,0)&gt;10,8,IF(VLOOKUP($C67,工时汇总!$B$2:$AH$2694,18,0)&gt;=8,4,IF(VLOOKUP($C67,工时汇总!$B$2:$AH$2694,18,0)&lt;8,0))))</f>
        <v>8</v>
      </c>
      <c r="U67" s="12">
        <f ca="1">IF(VLOOKUP($C67,工时汇总!$B$2:$AH$2694,19,0)&gt;15,12,IF(VLOOKUP($C67,工时汇总!$B$2:$AH$2694,19,0)&gt;10,8,IF(VLOOKUP($C67,工时汇总!$B$2:$AH$2694,19,0)&gt;=8,4,IF(VLOOKUP($C67,工时汇总!$B$2:$AH$2694,19,0)&lt;8,0))))</f>
        <v>0</v>
      </c>
      <c r="V67" s="12">
        <f ca="1">IF(VLOOKUP($C67,工时汇总!$B$2:$AH$2694,20,0)&gt;15,12,IF(VLOOKUP($C67,工时汇总!$B$2:$AH$2694,20,0)&gt;10,8,IF(VLOOKUP($C67,工时汇总!$B$2:$AH$2694,20,0)&gt;=8,4,IF(VLOOKUP($C67,工时汇总!$B$2:$AH$2694,20,0)&lt;8,0))))</f>
        <v>4</v>
      </c>
      <c r="W67" s="12">
        <f ca="1">IF(VLOOKUP($C67,工时汇总!$B$2:$AH$2694,21,0)&gt;15,12,IF(VLOOKUP($C67,工时汇总!$B$2:$AH$2694,21,0)&gt;10,8,IF(VLOOKUP($C67,工时汇总!$B$2:$AH$2694,21,0)&gt;=8,4,IF(VLOOKUP($C67,工时汇总!$B$2:$AH$2694,21,0)&lt;8,0))))</f>
        <v>4</v>
      </c>
      <c r="X67" s="12">
        <f ca="1">IF(VLOOKUP($C67,工时汇总!$B$2:$AH$2694,22,0)&gt;15,12,IF(VLOOKUP($C67,工时汇总!$B$2:$AH$2694,22,0)&gt;10,8,IF(VLOOKUP($C67,工时汇总!$B$2:$AH$2694,22,0)&gt;=8,4,IF(VLOOKUP($C67,工时汇总!$B$2:$AH$2694,22,0)&lt;8,0))))</f>
        <v>4</v>
      </c>
      <c r="Y67" s="12">
        <f ca="1">IF(VLOOKUP($C67,工时汇总!$B$2:$AH$2694,23,0)&gt;15,12,IF(VLOOKUP($C67,工时汇总!$B$2:$AH$2694,23,0)&gt;10,8,IF(VLOOKUP($C67,工时汇总!$B$2:$AH$2694,23,0)&gt;=8,4,IF(VLOOKUP($C67,工时汇总!$B$2:$AH$2694,23,0)&lt;8,0))))</f>
        <v>4</v>
      </c>
      <c r="Z67" s="12">
        <f ca="1">IF(VLOOKUP($C67,工时汇总!$B$2:$AH$2694,24,0)&gt;15,12,IF(VLOOKUP($C67,工时汇总!$B$2:$AH$2694,24,0)&gt;10,8,IF(VLOOKUP($C67,工时汇总!$B$2:$AH$2694,24,0)&gt;=8,4,IF(VLOOKUP($C67,工时汇总!$B$2:$AH$2694,24,0)&lt;8,0))))</f>
        <v>4</v>
      </c>
      <c r="AA67" s="12">
        <f ca="1">IF(VLOOKUP($C67,工时汇总!$B$2:$AH$2694,25,0)&gt;15,12,IF(VLOOKUP($C67,工时汇总!$B$2:$AH$2694,25,0)&gt;10,8,IF(VLOOKUP($C67,工时汇总!$B$2:$AH$2694,25,0)&gt;=8,4,IF(VLOOKUP($C67,工时汇总!$B$2:$AH$2694,25,0)&lt;8,0))))</f>
        <v>4</v>
      </c>
      <c r="AB67" s="12">
        <f ca="1">IF(VLOOKUP($C67,工时汇总!$B$2:$AH$2694,26,0)&gt;15,12,IF(VLOOKUP($C67,工时汇总!$B$2:$AH$2694,26,0)&gt;10,8,IF(VLOOKUP($C67,工时汇总!$B$2:$AH$2694,26,0)&gt;=8,4,IF(VLOOKUP($C67,工时汇总!$B$2:$AH$2694,26,0)&lt;8,0))))</f>
        <v>4</v>
      </c>
      <c r="AC67" s="12">
        <f ca="1">IF(VLOOKUP($C67,工时汇总!$B$2:$AH$2694,27,0)&gt;15,12,IF(VLOOKUP($C67,工时汇总!$B$2:$AH$2694,27,0)&gt;10,8,IF(VLOOKUP($C67,工时汇总!$B$2:$AH$2694,27,0)&gt;=8,4,IF(VLOOKUP($C67,工时汇总!$B$2:$AH$2694,27,0)&lt;8,0))))</f>
        <v>0</v>
      </c>
      <c r="AD67" s="12">
        <f ca="1">IF(VLOOKUP($C67,工时汇总!$B$2:$AH$2694,28,0)&gt;15,12,IF(VLOOKUP($C67,工时汇总!$B$2:$AH$2694,28,0)&gt;10,8,IF(VLOOKUP($C67,工时汇总!$B$2:$AH$2694,28,0)&gt;=8,4,IF(VLOOKUP($C67,工时汇总!$B$2:$AH$2694,28,0)&lt;8,0))))</f>
        <v>0</v>
      </c>
      <c r="AE67" s="12">
        <f ca="1">IF(VLOOKUP($C67,工时汇总!$B$2:$AH$2694,29,0)&gt;15,12,IF(VLOOKUP($C67,工时汇总!$B$2:$AH$2694,29,0)&gt;10,8,IF(VLOOKUP($C67,工时汇总!$B$2:$AH$2694,29,0)&gt;=8,4,IF(VLOOKUP($C67,工时汇总!$B$2:$AH$2694,29,0)&lt;8,0))))</f>
        <v>0</v>
      </c>
      <c r="AF67" s="12">
        <f ca="1">IF(VLOOKUP($C67,工时汇总!$B$2:$AH$2694,30,0)&gt;15,12,IF(VLOOKUP($C67,工时汇总!$B$2:$AH$2694,30,0)&gt;10,8,IF(VLOOKUP($C67,工时汇总!$B$2:$AH$2694,30,0)&gt;=8,4,IF(VLOOKUP($C67,工时汇总!$B$2:$AH$2694,30,0)&lt;8,0))))</f>
        <v>0</v>
      </c>
      <c r="AG67" s="12">
        <f ca="1">IF(VLOOKUP($C67,工时汇总!$B$2:$AH$2694,31,0)&gt;15,12,IF(VLOOKUP($C67,工时汇总!$B$2:$AH$2694,31,0)&gt;10,8,IF(VLOOKUP($C67,工时汇总!$B$2:$AH$2694,31,0)&gt;=8,4,IF(VLOOKUP($C67,工时汇总!$B$2:$AH$2694,31,0)&lt;8,0))))</f>
        <v>0</v>
      </c>
      <c r="AH67" s="12">
        <f ca="1">IF(VLOOKUP($C67,工时汇总!$B$2:$AH$2694,32,0)&gt;15,12,IF(VLOOKUP($C67,工时汇总!$B$2:$AH$2694,32,0)&gt;10,8,IF(VLOOKUP($C67,工时汇总!$B$2:$AH$2694,32,0)&gt;=8,4,IF(VLOOKUP($C67,工时汇总!$B$2:$AH$2694,32,0)&lt;8,0))))</f>
        <v>0</v>
      </c>
      <c r="AI67" s="12">
        <f ca="1">IF(VLOOKUP($C67,工时汇总!$B$2:$AH$2694,33,0)&gt;15,12,IF(VLOOKUP($C67,工时汇总!$B$2:$AH$2694,33,0)&gt;10,8,IF(VLOOKUP($C67,工时汇总!$B$2:$AH$2694,33,0)&gt;=8,4,IF(VLOOKUP($C67,工时汇总!$B$2:$AH$2694,33,0)&lt;8,0))))</f>
        <v>0</v>
      </c>
    </row>
    <row r="68" customHeight="1" spans="1:35">
      <c r="A68" s="42" t="s">
        <v>624</v>
      </c>
      <c r="B68" s="18" t="s">
        <v>720</v>
      </c>
      <c r="C68" s="17" t="s">
        <v>721</v>
      </c>
      <c r="D68" s="43">
        <f ca="1" t="shared" ref="D68:D75" si="23">SUM(E68:AI68)</f>
        <v>88</v>
      </c>
      <c r="E68" s="12">
        <f ca="1">IF(VLOOKUP($C68,工时汇总!$B$2:$AH$2694,3,0)&gt;15,12,IF(VLOOKUP($C68,工时汇总!$B$2:$AH$2694,3,0)&gt;10,8,IF(VLOOKUP($C68,工时汇总!$B$2:$AH$2694,3,0)&gt;=8,4,IF(VLOOKUP($C68,工时汇总!$B$2:$AH$2694,3,0)&lt;8,0))))</f>
        <v>8</v>
      </c>
      <c r="F68" s="12">
        <f ca="1">IF(VLOOKUP($C68,工时汇总!$B$2:$AH$2694,4,0)&gt;15,12,IF(VLOOKUP($C68,工时汇总!$B$2:$AH$2694,4,0)&gt;10,8,IF(VLOOKUP($C68,工时汇总!$B$2:$AH$2694,4,0)&gt;=8,4,IF(VLOOKUP($C68,工时汇总!$B$2:$AH$2694,4,0)&lt;8,0))))</f>
        <v>8</v>
      </c>
      <c r="G68" s="12">
        <f ca="1">IF(VLOOKUP($C68,工时汇总!$B$2:$AH$2694,5,0)&gt;15,12,IF(VLOOKUP($C68,工时汇总!$B$2:$AH$2694,5,0)&gt;10,8,IF(VLOOKUP($C68,工时汇总!$B$2:$AH$2694,5,0)&gt;=8,4,IF(VLOOKUP($C68,工时汇总!$B$2:$AH$2694,5,0)&lt;8,0))))</f>
        <v>8</v>
      </c>
      <c r="H68" s="12">
        <f ca="1">IF(VLOOKUP($C68,工时汇总!$B$2:$AH$2694,6,0)&gt;15,12,IF(VLOOKUP($C68,工时汇总!$B$2:$AH$2694,6,0)&gt;10,8,IF(VLOOKUP($C68,工时汇总!$B$2:$AH$2694,6,0)&gt;=8,4,IF(VLOOKUP($C68,工时汇总!$B$2:$AH$2694,6,0)&lt;8,0))))</f>
        <v>8</v>
      </c>
      <c r="I68" s="12">
        <f ca="1">IF(VLOOKUP($C68,工时汇总!$B$2:$AH$2694,7,0)&gt;15,12,IF(VLOOKUP($C68,工时汇总!$B$2:$AH$2694,7,0)&gt;10,8,IF(VLOOKUP($C68,工时汇总!$B$2:$AH$2694,7,0)&gt;=8,4,IF(VLOOKUP($C68,工时汇总!$B$2:$AH$2694,7,0)&lt;8,0))))</f>
        <v>8</v>
      </c>
      <c r="J68" s="12">
        <f ca="1">IF(VLOOKUP($C68,工时汇总!$B$2:$AH$2694,8,0)&gt;15,12,IF(VLOOKUP($C68,工时汇总!$B$2:$AH$2694,8,0)&gt;10,8,IF(VLOOKUP($C68,工时汇总!$B$2:$AH$2694,8,0)&gt;=8,4,IF(VLOOKUP($C68,工时汇总!$B$2:$AH$2694,8,0)&lt;8,0))))</f>
        <v>8</v>
      </c>
      <c r="K68" s="12">
        <f ca="1">IF(VLOOKUP($C68,工时汇总!$B$2:$AH$2694,9,0)&gt;15,12,IF(VLOOKUP($C68,工时汇总!$B$2:$AH$2694,9,0)&gt;10,8,IF(VLOOKUP($C68,工时汇总!$B$2:$AH$2694,9,0)&gt;=8,4,IF(VLOOKUP($C68,工时汇总!$B$2:$AH$2694,9,0)&lt;8,0))))</f>
        <v>8</v>
      </c>
      <c r="L68" s="12">
        <f ca="1">IF(VLOOKUP($C68,工时汇总!$B$2:$AH$2694,10,0)&gt;15,12,IF(VLOOKUP($C68,工时汇总!$B$2:$AH$2694,10,0)&gt;10,8,IF(VLOOKUP($C68,工时汇总!$B$2:$AH$2694,10,0)&gt;=8,4,IF(VLOOKUP($C68,工时汇总!$B$2:$AH$2694,10,0)&lt;8,0))))</f>
        <v>8</v>
      </c>
      <c r="M68" s="12">
        <f ca="1">IF(VLOOKUP($C68,工时汇总!$B$2:$AH$2694,11,0)&gt;15,12,IF(VLOOKUP($C68,工时汇总!$B$2:$AH$2694,11,0)&gt;10,8,IF(VLOOKUP($C68,工时汇总!$B$2:$AH$2694,11,0)&gt;=8,4,IF(VLOOKUP($C68,工时汇总!$B$2:$AH$2694,11,0)&lt;8,0))))</f>
        <v>12</v>
      </c>
      <c r="N68" s="12">
        <f ca="1">IF(VLOOKUP($C68,工时汇总!$B$2:$AH$2694,12,0)&gt;15,12,IF(VLOOKUP($C68,工时汇总!$B$2:$AH$2694,12,0)&gt;10,8,IF(VLOOKUP($C68,工时汇总!$B$2:$AH$2694,12,0)&gt;=8,4,IF(VLOOKUP($C68,工时汇总!$B$2:$AH$2694,12,0)&lt;8,0))))</f>
        <v>0</v>
      </c>
      <c r="O68" s="12">
        <f ca="1">IF(VLOOKUP($C68,工时汇总!$B$2:$AH$2694,13,0)&gt;15,12,IF(VLOOKUP($C68,工时汇总!$B$2:$AH$2694,13,0)&gt;10,8,IF(VLOOKUP($C68,工时汇总!$B$2:$AH$2694,13,0)&gt;=8,4,IF(VLOOKUP($C68,工时汇总!$B$2:$AH$2694,13,0)&lt;8,0))))</f>
        <v>8</v>
      </c>
      <c r="P68" s="12">
        <f ca="1">IF(VLOOKUP($C68,工时汇总!$B$2:$AH$2694,14,0)&gt;15,12,IF(VLOOKUP($C68,工时汇总!$B$2:$AH$2694,14,0)&gt;10,8,IF(VLOOKUP($C68,工时汇总!$B$2:$AH$2694,14,0)&gt;=8,4,IF(VLOOKUP($C68,工时汇总!$B$2:$AH$2694,14,0)&lt;8,0))))</f>
        <v>4</v>
      </c>
      <c r="Q68" s="12">
        <f ca="1">IF(VLOOKUP($C68,工时汇总!$B$2:$AH$2694,15,0)&gt;15,12,IF(VLOOKUP($C68,工时汇总!$B$2:$AH$2694,15,0)&gt;10,8,IF(VLOOKUP($C68,工时汇总!$B$2:$AH$2694,15,0)&gt;=8,4,IF(VLOOKUP($C68,工时汇总!$B$2:$AH$2694,15,0)&lt;8,0))))</f>
        <v>0</v>
      </c>
      <c r="R68" s="12">
        <f ca="1">IF(VLOOKUP($C68,工时汇总!$B$2:$AH$2694,16,0)&gt;15,12,IF(VLOOKUP($C68,工时汇总!$B$2:$AH$2694,16,0)&gt;10,8,IF(VLOOKUP($C68,工时汇总!$B$2:$AH$2694,16,0)&gt;=8,4,IF(VLOOKUP($C68,工时汇总!$B$2:$AH$2694,16,0)&lt;8,0))))</f>
        <v>0</v>
      </c>
      <c r="S68" s="12">
        <f ca="1">IF(VLOOKUP($C68,工时汇总!$B$2:$AH$2694,17,0)&gt;15,12,IF(VLOOKUP($C68,工时汇总!$B$2:$AH$2694,17,0)&gt;10,8,IF(VLOOKUP($C68,工时汇总!$B$2:$AH$2694,17,0)&gt;=8,4,IF(VLOOKUP($C68,工时汇总!$B$2:$AH$2694,17,0)&lt;8,0))))</f>
        <v>0</v>
      </c>
      <c r="T68" s="12">
        <f ca="1">IF(VLOOKUP($C68,工时汇总!$B$2:$AH$2694,18,0)&gt;15,12,IF(VLOOKUP($C68,工时汇总!$B$2:$AH$2694,18,0)&gt;10,8,IF(VLOOKUP($C68,工时汇总!$B$2:$AH$2694,18,0)&gt;=8,4,IF(VLOOKUP($C68,工时汇总!$B$2:$AH$2694,18,0)&lt;8,0))))</f>
        <v>0</v>
      </c>
      <c r="U68" s="12">
        <f ca="1">IF(VLOOKUP($C68,工时汇总!$B$2:$AH$2694,19,0)&gt;15,12,IF(VLOOKUP($C68,工时汇总!$B$2:$AH$2694,19,0)&gt;10,8,IF(VLOOKUP($C68,工时汇总!$B$2:$AH$2694,19,0)&gt;=8,4,IF(VLOOKUP($C68,工时汇总!$B$2:$AH$2694,19,0)&lt;8,0))))</f>
        <v>0</v>
      </c>
      <c r="V68" s="12">
        <f ca="1">IF(VLOOKUP($C68,工时汇总!$B$2:$AH$2694,20,0)&gt;15,12,IF(VLOOKUP($C68,工时汇总!$B$2:$AH$2694,20,0)&gt;10,8,IF(VLOOKUP($C68,工时汇总!$B$2:$AH$2694,20,0)&gt;=8,4,IF(VLOOKUP($C68,工时汇总!$B$2:$AH$2694,20,0)&lt;8,0))))</f>
        <v>0</v>
      </c>
      <c r="W68" s="12">
        <f ca="1">IF(VLOOKUP($C68,工时汇总!$B$2:$AH$2694,21,0)&gt;15,12,IF(VLOOKUP($C68,工时汇总!$B$2:$AH$2694,21,0)&gt;10,8,IF(VLOOKUP($C68,工时汇总!$B$2:$AH$2694,21,0)&gt;=8,4,IF(VLOOKUP($C68,工时汇总!$B$2:$AH$2694,21,0)&lt;8,0))))</f>
        <v>0</v>
      </c>
      <c r="X68" s="12">
        <f ca="1">IF(VLOOKUP($C68,工时汇总!$B$2:$AH$2694,22,0)&gt;15,12,IF(VLOOKUP($C68,工时汇总!$B$2:$AH$2694,22,0)&gt;10,8,IF(VLOOKUP($C68,工时汇总!$B$2:$AH$2694,22,0)&gt;=8,4,IF(VLOOKUP($C68,工时汇总!$B$2:$AH$2694,22,0)&lt;8,0))))</f>
        <v>0</v>
      </c>
      <c r="Y68" s="12">
        <f ca="1">IF(VLOOKUP($C68,工时汇总!$B$2:$AH$2694,23,0)&gt;15,12,IF(VLOOKUP($C68,工时汇总!$B$2:$AH$2694,23,0)&gt;10,8,IF(VLOOKUP($C68,工时汇总!$B$2:$AH$2694,23,0)&gt;=8,4,IF(VLOOKUP($C68,工时汇总!$B$2:$AH$2694,23,0)&lt;8,0))))</f>
        <v>0</v>
      </c>
      <c r="Z68" s="12">
        <f ca="1">IF(VLOOKUP($C68,工时汇总!$B$2:$AH$2694,24,0)&gt;15,12,IF(VLOOKUP($C68,工时汇总!$B$2:$AH$2694,24,0)&gt;10,8,IF(VLOOKUP($C68,工时汇总!$B$2:$AH$2694,24,0)&gt;=8,4,IF(VLOOKUP($C68,工时汇总!$B$2:$AH$2694,24,0)&lt;8,0))))</f>
        <v>0</v>
      </c>
      <c r="AA68" s="12">
        <f ca="1">IF(VLOOKUP($C68,工时汇总!$B$2:$AH$2694,25,0)&gt;15,12,IF(VLOOKUP($C68,工时汇总!$B$2:$AH$2694,25,0)&gt;10,8,IF(VLOOKUP($C68,工时汇总!$B$2:$AH$2694,25,0)&gt;=8,4,IF(VLOOKUP($C68,工时汇总!$B$2:$AH$2694,25,0)&lt;8,0))))</f>
        <v>0</v>
      </c>
      <c r="AB68" s="12">
        <f ca="1">IF(VLOOKUP($C68,工时汇总!$B$2:$AH$2694,26,0)&gt;15,12,IF(VLOOKUP($C68,工时汇总!$B$2:$AH$2694,26,0)&gt;10,8,IF(VLOOKUP($C68,工时汇总!$B$2:$AH$2694,26,0)&gt;=8,4,IF(VLOOKUP($C68,工时汇总!$B$2:$AH$2694,26,0)&lt;8,0))))</f>
        <v>0</v>
      </c>
      <c r="AC68" s="12">
        <f ca="1">IF(VLOOKUP($C68,工时汇总!$B$2:$AH$2694,27,0)&gt;15,12,IF(VLOOKUP($C68,工时汇总!$B$2:$AH$2694,27,0)&gt;10,8,IF(VLOOKUP($C68,工时汇总!$B$2:$AH$2694,27,0)&gt;=8,4,IF(VLOOKUP($C68,工时汇总!$B$2:$AH$2694,27,0)&lt;8,0))))</f>
        <v>0</v>
      </c>
      <c r="AD68" s="12">
        <f ca="1">IF(VLOOKUP($C68,工时汇总!$B$2:$AH$2694,28,0)&gt;15,12,IF(VLOOKUP($C68,工时汇总!$B$2:$AH$2694,28,0)&gt;10,8,IF(VLOOKUP($C68,工时汇总!$B$2:$AH$2694,28,0)&gt;=8,4,IF(VLOOKUP($C68,工时汇总!$B$2:$AH$2694,28,0)&lt;8,0))))</f>
        <v>0</v>
      </c>
      <c r="AE68" s="12">
        <f ca="1">IF(VLOOKUP($C68,工时汇总!$B$2:$AH$2694,29,0)&gt;15,12,IF(VLOOKUP($C68,工时汇总!$B$2:$AH$2694,29,0)&gt;10,8,IF(VLOOKUP($C68,工时汇总!$B$2:$AH$2694,29,0)&gt;=8,4,IF(VLOOKUP($C68,工时汇总!$B$2:$AH$2694,29,0)&lt;8,0))))</f>
        <v>0</v>
      </c>
      <c r="AF68" s="12">
        <f ca="1">IF(VLOOKUP($C68,工时汇总!$B$2:$AH$2694,30,0)&gt;15,12,IF(VLOOKUP($C68,工时汇总!$B$2:$AH$2694,30,0)&gt;10,8,IF(VLOOKUP($C68,工时汇总!$B$2:$AH$2694,30,0)&gt;=8,4,IF(VLOOKUP($C68,工时汇总!$B$2:$AH$2694,30,0)&lt;8,0))))</f>
        <v>0</v>
      </c>
      <c r="AG68" s="12">
        <f ca="1">IF(VLOOKUP($C68,工时汇总!$B$2:$AH$2694,31,0)&gt;15,12,IF(VLOOKUP($C68,工时汇总!$B$2:$AH$2694,31,0)&gt;10,8,IF(VLOOKUP($C68,工时汇总!$B$2:$AH$2694,31,0)&gt;=8,4,IF(VLOOKUP($C68,工时汇总!$B$2:$AH$2694,31,0)&lt;8,0))))</f>
        <v>0</v>
      </c>
      <c r="AH68" s="12">
        <f ca="1">IF(VLOOKUP($C68,工时汇总!$B$2:$AH$2694,32,0)&gt;15,12,IF(VLOOKUP($C68,工时汇总!$B$2:$AH$2694,32,0)&gt;10,8,IF(VLOOKUP($C68,工时汇总!$B$2:$AH$2694,32,0)&gt;=8,4,IF(VLOOKUP($C68,工时汇总!$B$2:$AH$2694,32,0)&lt;8,0))))</f>
        <v>0</v>
      </c>
      <c r="AI68" s="12">
        <f ca="1">IF(VLOOKUP($C68,工时汇总!$B$2:$AH$2694,33,0)&gt;15,12,IF(VLOOKUP($C68,工时汇总!$B$2:$AH$2694,33,0)&gt;10,8,IF(VLOOKUP($C68,工时汇总!$B$2:$AH$2694,33,0)&gt;=8,4,IF(VLOOKUP($C68,工时汇总!$B$2:$AH$2694,33,0)&lt;8,0))))</f>
        <v>0</v>
      </c>
    </row>
    <row r="69" customHeight="1" spans="1:35">
      <c r="A69" s="42" t="s">
        <v>624</v>
      </c>
      <c r="B69" s="18" t="s">
        <v>722</v>
      </c>
      <c r="C69" s="17" t="s">
        <v>723</v>
      </c>
      <c r="D69" s="43">
        <f ca="1" t="shared" ref="D69:D74" si="24">SUM(E69:AI69)</f>
        <v>120</v>
      </c>
      <c r="E69" s="12">
        <f ca="1">IF(VLOOKUP($C69,工时汇总!$B$2:$AH$2694,3,0)&gt;15,12,IF(VLOOKUP($C69,工时汇总!$B$2:$AH$2694,3,0)&gt;10,8,IF(VLOOKUP($C69,工时汇总!$B$2:$AH$2694,3,0)&gt;=8,4,IF(VLOOKUP($C69,工时汇总!$B$2:$AH$2694,3,0)&lt;8,0))))</f>
        <v>4</v>
      </c>
      <c r="F69" s="12">
        <f ca="1">IF(VLOOKUP($C69,工时汇总!$B$2:$AH$2694,4,0)&gt;15,12,IF(VLOOKUP($C69,工时汇总!$B$2:$AH$2694,4,0)&gt;10,8,IF(VLOOKUP($C69,工时汇总!$B$2:$AH$2694,4,0)&gt;=8,4,IF(VLOOKUP($C69,工时汇总!$B$2:$AH$2694,4,0)&lt;8,0))))</f>
        <v>0</v>
      </c>
      <c r="G69" s="12">
        <f ca="1">IF(VLOOKUP($C69,工时汇总!$B$2:$AH$2694,5,0)&gt;15,12,IF(VLOOKUP($C69,工时汇总!$B$2:$AH$2694,5,0)&gt;10,8,IF(VLOOKUP($C69,工时汇总!$B$2:$AH$2694,5,0)&gt;=8,4,IF(VLOOKUP($C69,工时汇总!$B$2:$AH$2694,5,0)&lt;8,0))))</f>
        <v>4</v>
      </c>
      <c r="H69" s="12">
        <f ca="1">IF(VLOOKUP($C69,工时汇总!$B$2:$AH$2694,6,0)&gt;15,12,IF(VLOOKUP($C69,工时汇总!$B$2:$AH$2694,6,0)&gt;10,8,IF(VLOOKUP($C69,工时汇总!$B$2:$AH$2694,6,0)&gt;=8,4,IF(VLOOKUP($C69,工时汇总!$B$2:$AH$2694,6,0)&lt;8,0))))</f>
        <v>8</v>
      </c>
      <c r="I69" s="12">
        <f ca="1">IF(VLOOKUP($C69,工时汇总!$B$2:$AH$2694,7,0)&gt;15,12,IF(VLOOKUP($C69,工时汇总!$B$2:$AH$2694,7,0)&gt;10,8,IF(VLOOKUP($C69,工时汇总!$B$2:$AH$2694,7,0)&gt;=8,4,IF(VLOOKUP($C69,工时汇总!$B$2:$AH$2694,7,0)&lt;8,0))))</f>
        <v>4</v>
      </c>
      <c r="J69" s="12">
        <f ca="1">IF(VLOOKUP($C69,工时汇总!$B$2:$AH$2694,8,0)&gt;15,12,IF(VLOOKUP($C69,工时汇总!$B$2:$AH$2694,8,0)&gt;10,8,IF(VLOOKUP($C69,工时汇总!$B$2:$AH$2694,8,0)&gt;=8,4,IF(VLOOKUP($C69,工时汇总!$B$2:$AH$2694,8,0)&lt;8,0))))</f>
        <v>8</v>
      </c>
      <c r="K69" s="12">
        <f ca="1">IF(VLOOKUP($C69,工时汇总!$B$2:$AH$2694,9,0)&gt;15,12,IF(VLOOKUP($C69,工时汇总!$B$2:$AH$2694,9,0)&gt;10,8,IF(VLOOKUP($C69,工时汇总!$B$2:$AH$2694,9,0)&gt;=8,4,IF(VLOOKUP($C69,工时汇总!$B$2:$AH$2694,9,0)&lt;8,0))))</f>
        <v>4</v>
      </c>
      <c r="L69" s="12">
        <f ca="1">IF(VLOOKUP($C69,工时汇总!$B$2:$AH$2694,10,0)&gt;15,12,IF(VLOOKUP($C69,工时汇总!$B$2:$AH$2694,10,0)&gt;10,8,IF(VLOOKUP($C69,工时汇总!$B$2:$AH$2694,10,0)&gt;=8,4,IF(VLOOKUP($C69,工时汇总!$B$2:$AH$2694,10,0)&lt;8,0))))</f>
        <v>4</v>
      </c>
      <c r="M69" s="12">
        <f ca="1">IF(VLOOKUP($C69,工时汇总!$B$2:$AH$2694,11,0)&gt;15,12,IF(VLOOKUP($C69,工时汇总!$B$2:$AH$2694,11,0)&gt;10,8,IF(VLOOKUP($C69,工时汇总!$B$2:$AH$2694,11,0)&gt;=8,4,IF(VLOOKUP($C69,工时汇总!$B$2:$AH$2694,11,0)&lt;8,0))))</f>
        <v>8</v>
      </c>
      <c r="N69" s="12">
        <f ca="1">IF(VLOOKUP($C69,工时汇总!$B$2:$AH$2694,12,0)&gt;15,12,IF(VLOOKUP($C69,工时汇总!$B$2:$AH$2694,12,0)&gt;10,8,IF(VLOOKUP($C69,工时汇总!$B$2:$AH$2694,12,0)&gt;=8,4,IF(VLOOKUP($C69,工时汇总!$B$2:$AH$2694,12,0)&lt;8,0))))</f>
        <v>8</v>
      </c>
      <c r="O69" s="12">
        <f ca="1">IF(VLOOKUP($C69,工时汇总!$B$2:$AH$2694,13,0)&gt;15,12,IF(VLOOKUP($C69,工时汇总!$B$2:$AH$2694,13,0)&gt;10,8,IF(VLOOKUP($C69,工时汇总!$B$2:$AH$2694,13,0)&gt;=8,4,IF(VLOOKUP($C69,工时汇总!$B$2:$AH$2694,13,0)&lt;8,0))))</f>
        <v>4</v>
      </c>
      <c r="P69" s="12">
        <f ca="1">IF(VLOOKUP($C69,工时汇总!$B$2:$AH$2694,14,0)&gt;15,12,IF(VLOOKUP($C69,工时汇总!$B$2:$AH$2694,14,0)&gt;10,8,IF(VLOOKUP($C69,工时汇总!$B$2:$AH$2694,14,0)&gt;=8,4,IF(VLOOKUP($C69,工时汇总!$B$2:$AH$2694,14,0)&lt;8,0))))</f>
        <v>4</v>
      </c>
      <c r="Q69" s="12">
        <f ca="1">IF(VLOOKUP($C69,工时汇总!$B$2:$AH$2694,15,0)&gt;15,12,IF(VLOOKUP($C69,工时汇总!$B$2:$AH$2694,15,0)&gt;10,8,IF(VLOOKUP($C69,工时汇总!$B$2:$AH$2694,15,0)&gt;=8,4,IF(VLOOKUP($C69,工时汇总!$B$2:$AH$2694,15,0)&lt;8,0))))</f>
        <v>4</v>
      </c>
      <c r="R69" s="12">
        <f ca="1">IF(VLOOKUP($C69,工时汇总!$B$2:$AH$2694,16,0)&gt;15,12,IF(VLOOKUP($C69,工时汇总!$B$2:$AH$2694,16,0)&gt;10,8,IF(VLOOKUP($C69,工时汇总!$B$2:$AH$2694,16,0)&gt;=8,4,IF(VLOOKUP($C69,工时汇总!$B$2:$AH$2694,16,0)&lt;8,0))))</f>
        <v>4</v>
      </c>
      <c r="S69" s="12">
        <f ca="1">IF(VLOOKUP($C69,工时汇总!$B$2:$AH$2694,17,0)&gt;15,12,IF(VLOOKUP($C69,工时汇总!$B$2:$AH$2694,17,0)&gt;10,8,IF(VLOOKUP($C69,工时汇总!$B$2:$AH$2694,17,0)&gt;=8,4,IF(VLOOKUP($C69,工时汇总!$B$2:$AH$2694,17,0)&lt;8,0))))</f>
        <v>8</v>
      </c>
      <c r="T69" s="12">
        <f ca="1">IF(VLOOKUP($C69,工时汇总!$B$2:$AH$2694,18,0)&gt;15,12,IF(VLOOKUP($C69,工时汇总!$B$2:$AH$2694,18,0)&gt;10,8,IF(VLOOKUP($C69,工时汇总!$B$2:$AH$2694,18,0)&gt;=8,4,IF(VLOOKUP($C69,工时汇总!$B$2:$AH$2694,18,0)&lt;8,0))))</f>
        <v>0</v>
      </c>
      <c r="U69" s="12">
        <f ca="1">IF(VLOOKUP($C69,工时汇总!$B$2:$AH$2694,19,0)&gt;15,12,IF(VLOOKUP($C69,工时汇总!$B$2:$AH$2694,19,0)&gt;10,8,IF(VLOOKUP($C69,工时汇总!$B$2:$AH$2694,19,0)&gt;=8,4,IF(VLOOKUP($C69,工时汇总!$B$2:$AH$2694,19,0)&lt;8,0))))</f>
        <v>4</v>
      </c>
      <c r="V69" s="12">
        <f ca="1">IF(VLOOKUP($C69,工时汇总!$B$2:$AH$2694,20,0)&gt;15,12,IF(VLOOKUP($C69,工时汇总!$B$2:$AH$2694,20,0)&gt;10,8,IF(VLOOKUP($C69,工时汇总!$B$2:$AH$2694,20,0)&gt;=8,4,IF(VLOOKUP($C69,工时汇总!$B$2:$AH$2694,20,0)&lt;8,0))))</f>
        <v>4</v>
      </c>
      <c r="W69" s="12">
        <f ca="1">IF(VLOOKUP($C69,工时汇总!$B$2:$AH$2694,21,0)&gt;15,12,IF(VLOOKUP($C69,工时汇总!$B$2:$AH$2694,21,0)&gt;10,8,IF(VLOOKUP($C69,工时汇总!$B$2:$AH$2694,21,0)&gt;=8,4,IF(VLOOKUP($C69,工时汇总!$B$2:$AH$2694,21,0)&lt;8,0))))</f>
        <v>4</v>
      </c>
      <c r="X69" s="12">
        <f ca="1">IF(VLOOKUP($C69,工时汇总!$B$2:$AH$2694,22,0)&gt;15,12,IF(VLOOKUP($C69,工时汇总!$B$2:$AH$2694,22,0)&gt;10,8,IF(VLOOKUP($C69,工时汇总!$B$2:$AH$2694,22,0)&gt;=8,4,IF(VLOOKUP($C69,工时汇总!$B$2:$AH$2694,22,0)&lt;8,0))))</f>
        <v>4</v>
      </c>
      <c r="Y69" s="12">
        <f ca="1">IF(VLOOKUP($C69,工时汇总!$B$2:$AH$2694,23,0)&gt;15,12,IF(VLOOKUP($C69,工时汇总!$B$2:$AH$2694,23,0)&gt;10,8,IF(VLOOKUP($C69,工时汇总!$B$2:$AH$2694,23,0)&gt;=8,4,IF(VLOOKUP($C69,工时汇总!$B$2:$AH$2694,23,0)&lt;8,0))))</f>
        <v>4</v>
      </c>
      <c r="Z69" s="12">
        <f ca="1">IF(VLOOKUP($C69,工时汇总!$B$2:$AH$2694,24,0)&gt;15,12,IF(VLOOKUP($C69,工时汇总!$B$2:$AH$2694,24,0)&gt;10,8,IF(VLOOKUP($C69,工时汇总!$B$2:$AH$2694,24,0)&gt;=8,4,IF(VLOOKUP($C69,工时汇总!$B$2:$AH$2694,24,0)&lt;8,0))))</f>
        <v>4</v>
      </c>
      <c r="AA69" s="12">
        <f ca="1">IF(VLOOKUP($C69,工时汇总!$B$2:$AH$2694,25,0)&gt;15,12,IF(VLOOKUP($C69,工时汇总!$B$2:$AH$2694,25,0)&gt;10,8,IF(VLOOKUP($C69,工时汇总!$B$2:$AH$2694,25,0)&gt;=8,4,IF(VLOOKUP($C69,工时汇总!$B$2:$AH$2694,25,0)&lt;8,0))))</f>
        <v>4</v>
      </c>
      <c r="AB69" s="12">
        <f ca="1">IF(VLOOKUP($C69,工时汇总!$B$2:$AH$2694,26,0)&gt;15,12,IF(VLOOKUP($C69,工时汇总!$B$2:$AH$2694,26,0)&gt;10,8,IF(VLOOKUP($C69,工时汇总!$B$2:$AH$2694,26,0)&gt;=8,4,IF(VLOOKUP($C69,工时汇总!$B$2:$AH$2694,26,0)&lt;8,0))))</f>
        <v>4</v>
      </c>
      <c r="AC69" s="12">
        <f ca="1">IF(VLOOKUP($C69,工时汇总!$B$2:$AH$2694,27,0)&gt;15,12,IF(VLOOKUP($C69,工时汇总!$B$2:$AH$2694,27,0)&gt;10,8,IF(VLOOKUP($C69,工时汇总!$B$2:$AH$2694,27,0)&gt;=8,4,IF(VLOOKUP($C69,工时汇总!$B$2:$AH$2694,27,0)&lt;8,0))))</f>
        <v>0</v>
      </c>
      <c r="AD69" s="12">
        <f ca="1">IF(VLOOKUP($C69,工时汇总!$B$2:$AH$2694,28,0)&gt;15,12,IF(VLOOKUP($C69,工时汇总!$B$2:$AH$2694,28,0)&gt;10,8,IF(VLOOKUP($C69,工时汇总!$B$2:$AH$2694,28,0)&gt;=8,4,IF(VLOOKUP($C69,工时汇总!$B$2:$AH$2694,28,0)&lt;8,0))))</f>
        <v>0</v>
      </c>
      <c r="AE69" s="12">
        <f ca="1">IF(VLOOKUP($C69,工时汇总!$B$2:$AH$2694,29,0)&gt;15,12,IF(VLOOKUP($C69,工时汇总!$B$2:$AH$2694,29,0)&gt;10,8,IF(VLOOKUP($C69,工时汇总!$B$2:$AH$2694,29,0)&gt;=8,4,IF(VLOOKUP($C69,工时汇总!$B$2:$AH$2694,29,0)&lt;8,0))))</f>
        <v>8</v>
      </c>
      <c r="AF69" s="12">
        <f ca="1">IF(VLOOKUP($C69,工时汇总!$B$2:$AH$2694,30,0)&gt;15,12,IF(VLOOKUP($C69,工时汇总!$B$2:$AH$2694,30,0)&gt;10,8,IF(VLOOKUP($C69,工时汇总!$B$2:$AH$2694,30,0)&gt;=8,4,IF(VLOOKUP($C69,工时汇总!$B$2:$AH$2694,30,0)&lt;8,0))))</f>
        <v>0</v>
      </c>
      <c r="AG69" s="12">
        <f ca="1">IF(VLOOKUP($C69,工时汇总!$B$2:$AH$2694,31,0)&gt;15,12,IF(VLOOKUP($C69,工时汇总!$B$2:$AH$2694,31,0)&gt;10,8,IF(VLOOKUP($C69,工时汇总!$B$2:$AH$2694,31,0)&gt;=8,4,IF(VLOOKUP($C69,工时汇总!$B$2:$AH$2694,31,0)&lt;8,0))))</f>
        <v>0</v>
      </c>
      <c r="AH69" s="12">
        <f ca="1">IF(VLOOKUP($C69,工时汇总!$B$2:$AH$2694,32,0)&gt;15,12,IF(VLOOKUP($C69,工时汇总!$B$2:$AH$2694,32,0)&gt;10,8,IF(VLOOKUP($C69,工时汇总!$B$2:$AH$2694,32,0)&gt;=8,4,IF(VLOOKUP($C69,工时汇总!$B$2:$AH$2694,32,0)&lt;8,0))))</f>
        <v>4</v>
      </c>
      <c r="AI69" s="12">
        <f ca="1">IF(VLOOKUP($C69,工时汇总!$B$2:$AH$2694,33,0)&gt;15,12,IF(VLOOKUP($C69,工时汇总!$B$2:$AH$2694,33,0)&gt;10,8,IF(VLOOKUP($C69,工时汇总!$B$2:$AH$2694,33,0)&gt;=8,4,IF(VLOOKUP($C69,工时汇总!$B$2:$AH$2694,33,0)&lt;8,0))))</f>
        <v>0</v>
      </c>
    </row>
    <row r="70" customHeight="1" spans="1:35">
      <c r="A70" s="42" t="s">
        <v>624</v>
      </c>
      <c r="B70" s="18" t="s">
        <v>724</v>
      </c>
      <c r="C70" s="17" t="s">
        <v>725</v>
      </c>
      <c r="D70" s="43">
        <f ca="1" t="shared" si="24"/>
        <v>144</v>
      </c>
      <c r="E70" s="12">
        <f ca="1">IF(VLOOKUP($C70,工时汇总!$B$2:$AH$2694,3,0)&gt;15,12,IF(VLOOKUP($C70,工时汇总!$B$2:$AH$2694,3,0)&gt;10,8,IF(VLOOKUP($C70,工时汇总!$B$2:$AH$2694,3,0)&gt;=8,4,IF(VLOOKUP($C70,工时汇总!$B$2:$AH$2694,3,0)&lt;8,0))))</f>
        <v>4</v>
      </c>
      <c r="F70" s="12">
        <f ca="1">IF(VLOOKUP($C70,工时汇总!$B$2:$AH$2694,4,0)&gt;15,12,IF(VLOOKUP($C70,工时汇总!$B$2:$AH$2694,4,0)&gt;10,8,IF(VLOOKUP($C70,工时汇总!$B$2:$AH$2694,4,0)&gt;=8,4,IF(VLOOKUP($C70,工时汇总!$B$2:$AH$2694,4,0)&lt;8,0))))</f>
        <v>4</v>
      </c>
      <c r="G70" s="12">
        <f ca="1">IF(VLOOKUP($C70,工时汇总!$B$2:$AH$2694,5,0)&gt;15,12,IF(VLOOKUP($C70,工时汇总!$B$2:$AH$2694,5,0)&gt;10,8,IF(VLOOKUP($C70,工时汇总!$B$2:$AH$2694,5,0)&gt;=8,4,IF(VLOOKUP($C70,工时汇总!$B$2:$AH$2694,5,0)&lt;8,0))))</f>
        <v>4</v>
      </c>
      <c r="H70" s="12">
        <f ca="1">IF(VLOOKUP($C70,工时汇总!$B$2:$AH$2694,6,0)&gt;15,12,IF(VLOOKUP($C70,工时汇总!$B$2:$AH$2694,6,0)&gt;10,8,IF(VLOOKUP($C70,工时汇总!$B$2:$AH$2694,6,0)&gt;=8,4,IF(VLOOKUP($C70,工时汇总!$B$2:$AH$2694,6,0)&lt;8,0))))</f>
        <v>8</v>
      </c>
      <c r="I70" s="12">
        <f ca="1">IF(VLOOKUP($C70,工时汇总!$B$2:$AH$2694,7,0)&gt;15,12,IF(VLOOKUP($C70,工时汇总!$B$2:$AH$2694,7,0)&gt;10,8,IF(VLOOKUP($C70,工时汇总!$B$2:$AH$2694,7,0)&gt;=8,4,IF(VLOOKUP($C70,工时汇总!$B$2:$AH$2694,7,0)&lt;8,0))))</f>
        <v>4</v>
      </c>
      <c r="J70" s="12">
        <f ca="1">IF(VLOOKUP($C70,工时汇总!$B$2:$AH$2694,8,0)&gt;15,12,IF(VLOOKUP($C70,工时汇总!$B$2:$AH$2694,8,0)&gt;10,8,IF(VLOOKUP($C70,工时汇总!$B$2:$AH$2694,8,0)&gt;=8,4,IF(VLOOKUP($C70,工时汇总!$B$2:$AH$2694,8,0)&lt;8,0))))</f>
        <v>8</v>
      </c>
      <c r="K70" s="12">
        <f ca="1">IF(VLOOKUP($C70,工时汇总!$B$2:$AH$2694,9,0)&gt;15,12,IF(VLOOKUP($C70,工时汇总!$B$2:$AH$2694,9,0)&gt;10,8,IF(VLOOKUP($C70,工时汇总!$B$2:$AH$2694,9,0)&gt;=8,4,IF(VLOOKUP($C70,工时汇总!$B$2:$AH$2694,9,0)&lt;8,0))))</f>
        <v>4</v>
      </c>
      <c r="L70" s="12">
        <f ca="1">IF(VLOOKUP($C70,工时汇总!$B$2:$AH$2694,10,0)&gt;15,12,IF(VLOOKUP($C70,工时汇总!$B$2:$AH$2694,10,0)&gt;10,8,IF(VLOOKUP($C70,工时汇总!$B$2:$AH$2694,10,0)&gt;=8,4,IF(VLOOKUP($C70,工时汇总!$B$2:$AH$2694,10,0)&lt;8,0))))</f>
        <v>8</v>
      </c>
      <c r="M70" s="12">
        <f ca="1">IF(VLOOKUP($C70,工时汇总!$B$2:$AH$2694,11,0)&gt;15,12,IF(VLOOKUP($C70,工时汇总!$B$2:$AH$2694,11,0)&gt;10,8,IF(VLOOKUP($C70,工时汇总!$B$2:$AH$2694,11,0)&gt;=8,4,IF(VLOOKUP($C70,工时汇总!$B$2:$AH$2694,11,0)&lt;8,0))))</f>
        <v>8</v>
      </c>
      <c r="N70" s="12">
        <f ca="1">IF(VLOOKUP($C70,工时汇总!$B$2:$AH$2694,12,0)&gt;15,12,IF(VLOOKUP($C70,工时汇总!$B$2:$AH$2694,12,0)&gt;10,8,IF(VLOOKUP($C70,工时汇总!$B$2:$AH$2694,12,0)&gt;=8,4,IF(VLOOKUP($C70,工时汇总!$B$2:$AH$2694,12,0)&lt;8,0))))</f>
        <v>8</v>
      </c>
      <c r="O70" s="12">
        <f ca="1">IF(VLOOKUP($C70,工时汇总!$B$2:$AH$2694,13,0)&gt;15,12,IF(VLOOKUP($C70,工时汇总!$B$2:$AH$2694,13,0)&gt;10,8,IF(VLOOKUP($C70,工时汇总!$B$2:$AH$2694,13,0)&gt;=8,4,IF(VLOOKUP($C70,工时汇总!$B$2:$AH$2694,13,0)&lt;8,0))))</f>
        <v>4</v>
      </c>
      <c r="P70" s="12">
        <f ca="1">IF(VLOOKUP($C70,工时汇总!$B$2:$AH$2694,14,0)&gt;15,12,IF(VLOOKUP($C70,工时汇总!$B$2:$AH$2694,14,0)&gt;10,8,IF(VLOOKUP($C70,工时汇总!$B$2:$AH$2694,14,0)&gt;=8,4,IF(VLOOKUP($C70,工时汇总!$B$2:$AH$2694,14,0)&lt;8,0))))</f>
        <v>4</v>
      </c>
      <c r="Q70" s="12">
        <f ca="1">IF(VLOOKUP($C70,工时汇总!$B$2:$AH$2694,15,0)&gt;15,12,IF(VLOOKUP($C70,工时汇总!$B$2:$AH$2694,15,0)&gt;10,8,IF(VLOOKUP($C70,工时汇总!$B$2:$AH$2694,15,0)&gt;=8,4,IF(VLOOKUP($C70,工时汇总!$B$2:$AH$2694,15,0)&lt;8,0))))</f>
        <v>4</v>
      </c>
      <c r="R70" s="12">
        <f ca="1">IF(VLOOKUP($C70,工时汇总!$B$2:$AH$2694,16,0)&gt;15,12,IF(VLOOKUP($C70,工时汇总!$B$2:$AH$2694,16,0)&gt;10,8,IF(VLOOKUP($C70,工时汇总!$B$2:$AH$2694,16,0)&gt;=8,4,IF(VLOOKUP($C70,工时汇总!$B$2:$AH$2694,16,0)&lt;8,0))))</f>
        <v>4</v>
      </c>
      <c r="S70" s="12">
        <f ca="1">IF(VLOOKUP($C70,工时汇总!$B$2:$AH$2694,17,0)&gt;15,12,IF(VLOOKUP($C70,工时汇总!$B$2:$AH$2694,17,0)&gt;10,8,IF(VLOOKUP($C70,工时汇总!$B$2:$AH$2694,17,0)&gt;=8,4,IF(VLOOKUP($C70,工时汇总!$B$2:$AH$2694,17,0)&lt;8,0))))</f>
        <v>8</v>
      </c>
      <c r="T70" s="12">
        <f ca="1">IF(VLOOKUP($C70,工时汇总!$B$2:$AH$2694,18,0)&gt;15,12,IF(VLOOKUP($C70,工时汇总!$B$2:$AH$2694,18,0)&gt;10,8,IF(VLOOKUP($C70,工时汇总!$B$2:$AH$2694,18,0)&gt;=8,4,IF(VLOOKUP($C70,工时汇总!$B$2:$AH$2694,18,0)&lt;8,0))))</f>
        <v>0</v>
      </c>
      <c r="U70" s="12">
        <f ca="1">IF(VLOOKUP($C70,工时汇总!$B$2:$AH$2694,19,0)&gt;15,12,IF(VLOOKUP($C70,工时汇总!$B$2:$AH$2694,19,0)&gt;10,8,IF(VLOOKUP($C70,工时汇总!$B$2:$AH$2694,19,0)&gt;=8,4,IF(VLOOKUP($C70,工时汇总!$B$2:$AH$2694,19,0)&lt;8,0))))</f>
        <v>4</v>
      </c>
      <c r="V70" s="12">
        <f ca="1">IF(VLOOKUP($C70,工时汇总!$B$2:$AH$2694,20,0)&gt;15,12,IF(VLOOKUP($C70,工时汇总!$B$2:$AH$2694,20,0)&gt;10,8,IF(VLOOKUP($C70,工时汇总!$B$2:$AH$2694,20,0)&gt;=8,4,IF(VLOOKUP($C70,工时汇总!$B$2:$AH$2694,20,0)&lt;8,0))))</f>
        <v>4</v>
      </c>
      <c r="W70" s="12">
        <f ca="1">IF(VLOOKUP($C70,工时汇总!$B$2:$AH$2694,21,0)&gt;15,12,IF(VLOOKUP($C70,工时汇总!$B$2:$AH$2694,21,0)&gt;10,8,IF(VLOOKUP($C70,工时汇总!$B$2:$AH$2694,21,0)&gt;=8,4,IF(VLOOKUP($C70,工时汇总!$B$2:$AH$2694,21,0)&lt;8,0))))</f>
        <v>4</v>
      </c>
      <c r="X70" s="12">
        <f ca="1">IF(VLOOKUP($C70,工时汇总!$B$2:$AH$2694,22,0)&gt;15,12,IF(VLOOKUP($C70,工时汇总!$B$2:$AH$2694,22,0)&gt;10,8,IF(VLOOKUP($C70,工时汇总!$B$2:$AH$2694,22,0)&gt;=8,4,IF(VLOOKUP($C70,工时汇总!$B$2:$AH$2694,22,0)&lt;8,0))))</f>
        <v>4</v>
      </c>
      <c r="Y70" s="12">
        <f ca="1">IF(VLOOKUP($C70,工时汇总!$B$2:$AH$2694,23,0)&gt;15,12,IF(VLOOKUP($C70,工时汇总!$B$2:$AH$2694,23,0)&gt;10,8,IF(VLOOKUP($C70,工时汇总!$B$2:$AH$2694,23,0)&gt;=8,4,IF(VLOOKUP($C70,工时汇总!$B$2:$AH$2694,23,0)&lt;8,0))))</f>
        <v>4</v>
      </c>
      <c r="Z70" s="12">
        <f ca="1">IF(VLOOKUP($C70,工时汇总!$B$2:$AH$2694,24,0)&gt;15,12,IF(VLOOKUP($C70,工时汇总!$B$2:$AH$2694,24,0)&gt;10,8,IF(VLOOKUP($C70,工时汇总!$B$2:$AH$2694,24,0)&gt;=8,4,IF(VLOOKUP($C70,工时汇总!$B$2:$AH$2694,24,0)&lt;8,0))))</f>
        <v>4</v>
      </c>
      <c r="AA70" s="12">
        <f ca="1">IF(VLOOKUP($C70,工时汇总!$B$2:$AH$2694,25,0)&gt;15,12,IF(VLOOKUP($C70,工时汇总!$B$2:$AH$2694,25,0)&gt;10,8,IF(VLOOKUP($C70,工时汇总!$B$2:$AH$2694,25,0)&gt;=8,4,IF(VLOOKUP($C70,工时汇总!$B$2:$AH$2694,25,0)&lt;8,0))))</f>
        <v>4</v>
      </c>
      <c r="AB70" s="12">
        <f ca="1">IF(VLOOKUP($C70,工时汇总!$B$2:$AH$2694,26,0)&gt;15,12,IF(VLOOKUP($C70,工时汇总!$B$2:$AH$2694,26,0)&gt;10,8,IF(VLOOKUP($C70,工时汇总!$B$2:$AH$2694,26,0)&gt;=8,4,IF(VLOOKUP($C70,工时汇总!$B$2:$AH$2694,26,0)&lt;8,0))))</f>
        <v>4</v>
      </c>
      <c r="AC70" s="12">
        <f ca="1">IF(VLOOKUP($C70,工时汇总!$B$2:$AH$2694,27,0)&gt;15,12,IF(VLOOKUP($C70,工时汇总!$B$2:$AH$2694,27,0)&gt;10,8,IF(VLOOKUP($C70,工时汇总!$B$2:$AH$2694,27,0)&gt;=8,4,IF(VLOOKUP($C70,工时汇总!$B$2:$AH$2694,27,0)&lt;8,0))))</f>
        <v>8</v>
      </c>
      <c r="AD70" s="12">
        <f ca="1">IF(VLOOKUP($C70,工时汇总!$B$2:$AH$2694,28,0)&gt;15,12,IF(VLOOKUP($C70,工时汇总!$B$2:$AH$2694,28,0)&gt;10,8,IF(VLOOKUP($C70,工时汇总!$B$2:$AH$2694,28,0)&gt;=8,4,IF(VLOOKUP($C70,工时汇总!$B$2:$AH$2694,28,0)&lt;8,0))))</f>
        <v>8</v>
      </c>
      <c r="AE70" s="12">
        <f ca="1">IF(VLOOKUP($C70,工时汇总!$B$2:$AH$2694,29,0)&gt;15,12,IF(VLOOKUP($C70,工时汇总!$B$2:$AH$2694,29,0)&gt;10,8,IF(VLOOKUP($C70,工时汇总!$B$2:$AH$2694,29,0)&gt;=8,4,IF(VLOOKUP($C70,工时汇总!$B$2:$AH$2694,29,0)&lt;8,0))))</f>
        <v>8</v>
      </c>
      <c r="AF70" s="12">
        <f ca="1">IF(VLOOKUP($C70,工时汇总!$B$2:$AH$2694,30,0)&gt;15,12,IF(VLOOKUP($C70,工时汇总!$B$2:$AH$2694,30,0)&gt;10,8,IF(VLOOKUP($C70,工时汇总!$B$2:$AH$2694,30,0)&gt;=8,4,IF(VLOOKUP($C70,工时汇总!$B$2:$AH$2694,30,0)&lt;8,0))))</f>
        <v>0</v>
      </c>
      <c r="AG70" s="12">
        <f ca="1">IF(VLOOKUP($C70,工时汇总!$B$2:$AH$2694,31,0)&gt;15,12,IF(VLOOKUP($C70,工时汇总!$B$2:$AH$2694,31,0)&gt;10,8,IF(VLOOKUP($C70,工时汇总!$B$2:$AH$2694,31,0)&gt;=8,4,IF(VLOOKUP($C70,工时汇总!$B$2:$AH$2694,31,0)&lt;8,0))))</f>
        <v>0</v>
      </c>
      <c r="AH70" s="12">
        <f ca="1">IF(VLOOKUP($C70,工时汇总!$B$2:$AH$2694,32,0)&gt;15,12,IF(VLOOKUP($C70,工时汇总!$B$2:$AH$2694,32,0)&gt;10,8,IF(VLOOKUP($C70,工时汇总!$B$2:$AH$2694,32,0)&gt;=8,4,IF(VLOOKUP($C70,工时汇总!$B$2:$AH$2694,32,0)&lt;8,0))))</f>
        <v>4</v>
      </c>
      <c r="AI70" s="12">
        <f ca="1">IF(VLOOKUP($C70,工时汇总!$B$2:$AH$2694,33,0)&gt;15,12,IF(VLOOKUP($C70,工时汇总!$B$2:$AH$2694,33,0)&gt;10,8,IF(VLOOKUP($C70,工时汇总!$B$2:$AH$2694,33,0)&gt;=8,4,IF(VLOOKUP($C70,工时汇总!$B$2:$AH$2694,33,0)&lt;8,0))))</f>
        <v>0</v>
      </c>
    </row>
    <row r="71" customHeight="1" spans="1:35">
      <c r="A71" s="42" t="s">
        <v>624</v>
      </c>
      <c r="B71" s="18" t="s">
        <v>726</v>
      </c>
      <c r="C71" s="17" t="s">
        <v>727</v>
      </c>
      <c r="D71" s="43">
        <f ca="1" t="shared" si="24"/>
        <v>132</v>
      </c>
      <c r="E71" s="12">
        <f ca="1">IF(VLOOKUP($C71,工时汇总!$B$2:$AH$2694,3,0)&gt;15,12,IF(VLOOKUP($C71,工时汇总!$B$2:$AH$2694,3,0)&gt;10,8,IF(VLOOKUP($C71,工时汇总!$B$2:$AH$2694,3,0)&gt;=8,4,IF(VLOOKUP($C71,工时汇总!$B$2:$AH$2694,3,0)&lt;8,0))))</f>
        <v>4</v>
      </c>
      <c r="F71" s="12">
        <f ca="1">IF(VLOOKUP($C71,工时汇总!$B$2:$AH$2694,4,0)&gt;15,12,IF(VLOOKUP($C71,工时汇总!$B$2:$AH$2694,4,0)&gt;10,8,IF(VLOOKUP($C71,工时汇总!$B$2:$AH$2694,4,0)&gt;=8,4,IF(VLOOKUP($C71,工时汇总!$B$2:$AH$2694,4,0)&lt;8,0))))</f>
        <v>4</v>
      </c>
      <c r="G71" s="12">
        <f ca="1">IF(VLOOKUP($C71,工时汇总!$B$2:$AH$2694,5,0)&gt;15,12,IF(VLOOKUP($C71,工时汇总!$B$2:$AH$2694,5,0)&gt;10,8,IF(VLOOKUP($C71,工时汇总!$B$2:$AH$2694,5,0)&gt;=8,4,IF(VLOOKUP($C71,工时汇总!$B$2:$AH$2694,5,0)&lt;8,0))))</f>
        <v>4</v>
      </c>
      <c r="H71" s="12">
        <f ca="1">IF(VLOOKUP($C71,工时汇总!$B$2:$AH$2694,6,0)&gt;15,12,IF(VLOOKUP($C71,工时汇总!$B$2:$AH$2694,6,0)&gt;10,8,IF(VLOOKUP($C71,工时汇总!$B$2:$AH$2694,6,0)&gt;=8,4,IF(VLOOKUP($C71,工时汇总!$B$2:$AH$2694,6,0)&lt;8,0))))</f>
        <v>8</v>
      </c>
      <c r="I71" s="12">
        <f ca="1">IF(VLOOKUP($C71,工时汇总!$B$2:$AH$2694,7,0)&gt;15,12,IF(VLOOKUP($C71,工时汇总!$B$2:$AH$2694,7,0)&gt;10,8,IF(VLOOKUP($C71,工时汇总!$B$2:$AH$2694,7,0)&gt;=8,4,IF(VLOOKUP($C71,工时汇总!$B$2:$AH$2694,7,0)&lt;8,0))))</f>
        <v>4</v>
      </c>
      <c r="J71" s="12">
        <f ca="1">IF(VLOOKUP($C71,工时汇总!$B$2:$AH$2694,8,0)&gt;15,12,IF(VLOOKUP($C71,工时汇总!$B$2:$AH$2694,8,0)&gt;10,8,IF(VLOOKUP($C71,工时汇总!$B$2:$AH$2694,8,0)&gt;=8,4,IF(VLOOKUP($C71,工时汇总!$B$2:$AH$2694,8,0)&lt;8,0))))</f>
        <v>8</v>
      </c>
      <c r="K71" s="12">
        <f ca="1">IF(VLOOKUP($C71,工时汇总!$B$2:$AH$2694,9,0)&gt;15,12,IF(VLOOKUP($C71,工时汇总!$B$2:$AH$2694,9,0)&gt;10,8,IF(VLOOKUP($C71,工时汇总!$B$2:$AH$2694,9,0)&gt;=8,4,IF(VLOOKUP($C71,工时汇总!$B$2:$AH$2694,9,0)&lt;8,0))))</f>
        <v>4</v>
      </c>
      <c r="L71" s="12">
        <f ca="1">IF(VLOOKUP($C71,工时汇总!$B$2:$AH$2694,10,0)&gt;15,12,IF(VLOOKUP($C71,工时汇总!$B$2:$AH$2694,10,0)&gt;10,8,IF(VLOOKUP($C71,工时汇总!$B$2:$AH$2694,10,0)&gt;=8,4,IF(VLOOKUP($C71,工时汇总!$B$2:$AH$2694,10,0)&lt;8,0))))</f>
        <v>8</v>
      </c>
      <c r="M71" s="12">
        <f ca="1">IF(VLOOKUP($C71,工时汇总!$B$2:$AH$2694,11,0)&gt;15,12,IF(VLOOKUP($C71,工时汇总!$B$2:$AH$2694,11,0)&gt;10,8,IF(VLOOKUP($C71,工时汇总!$B$2:$AH$2694,11,0)&gt;=8,4,IF(VLOOKUP($C71,工时汇总!$B$2:$AH$2694,11,0)&lt;8,0))))</f>
        <v>8</v>
      </c>
      <c r="N71" s="12">
        <f ca="1">IF(VLOOKUP($C71,工时汇总!$B$2:$AH$2694,12,0)&gt;15,12,IF(VLOOKUP($C71,工时汇总!$B$2:$AH$2694,12,0)&gt;10,8,IF(VLOOKUP($C71,工时汇总!$B$2:$AH$2694,12,0)&gt;=8,4,IF(VLOOKUP($C71,工时汇总!$B$2:$AH$2694,12,0)&lt;8,0))))</f>
        <v>8</v>
      </c>
      <c r="O71" s="12">
        <f ca="1">IF(VLOOKUP($C71,工时汇总!$B$2:$AH$2694,13,0)&gt;15,12,IF(VLOOKUP($C71,工时汇总!$B$2:$AH$2694,13,0)&gt;10,8,IF(VLOOKUP($C71,工时汇总!$B$2:$AH$2694,13,0)&gt;=8,4,IF(VLOOKUP($C71,工时汇总!$B$2:$AH$2694,13,0)&lt;8,0))))</f>
        <v>4</v>
      </c>
      <c r="P71" s="12">
        <f ca="1">IF(VLOOKUP($C71,工时汇总!$B$2:$AH$2694,14,0)&gt;15,12,IF(VLOOKUP($C71,工时汇总!$B$2:$AH$2694,14,0)&gt;10,8,IF(VLOOKUP($C71,工时汇总!$B$2:$AH$2694,14,0)&gt;=8,4,IF(VLOOKUP($C71,工时汇总!$B$2:$AH$2694,14,0)&lt;8,0))))</f>
        <v>4</v>
      </c>
      <c r="Q71" s="12">
        <f ca="1">IF(VLOOKUP($C71,工时汇总!$B$2:$AH$2694,15,0)&gt;15,12,IF(VLOOKUP($C71,工时汇总!$B$2:$AH$2694,15,0)&gt;10,8,IF(VLOOKUP($C71,工时汇总!$B$2:$AH$2694,15,0)&gt;=8,4,IF(VLOOKUP($C71,工时汇总!$B$2:$AH$2694,15,0)&lt;8,0))))</f>
        <v>8</v>
      </c>
      <c r="R71" s="12">
        <f ca="1">IF(VLOOKUP($C71,工时汇总!$B$2:$AH$2694,16,0)&gt;15,12,IF(VLOOKUP($C71,工时汇总!$B$2:$AH$2694,16,0)&gt;10,8,IF(VLOOKUP($C71,工时汇总!$B$2:$AH$2694,16,0)&gt;=8,4,IF(VLOOKUP($C71,工时汇总!$B$2:$AH$2694,16,0)&lt;8,0))))</f>
        <v>4</v>
      </c>
      <c r="S71" s="12">
        <f ca="1">IF(VLOOKUP($C71,工时汇总!$B$2:$AH$2694,17,0)&gt;15,12,IF(VLOOKUP($C71,工时汇总!$B$2:$AH$2694,17,0)&gt;10,8,IF(VLOOKUP($C71,工时汇总!$B$2:$AH$2694,17,0)&gt;=8,4,IF(VLOOKUP($C71,工时汇总!$B$2:$AH$2694,17,0)&lt;8,0))))</f>
        <v>8</v>
      </c>
      <c r="T71" s="12">
        <f ca="1">IF(VLOOKUP($C71,工时汇总!$B$2:$AH$2694,18,0)&gt;15,12,IF(VLOOKUP($C71,工时汇总!$B$2:$AH$2694,18,0)&gt;10,8,IF(VLOOKUP($C71,工时汇总!$B$2:$AH$2694,18,0)&gt;=8,4,IF(VLOOKUP($C71,工时汇总!$B$2:$AH$2694,18,0)&lt;8,0))))</f>
        <v>0</v>
      </c>
      <c r="U71" s="12">
        <f ca="1">IF(VLOOKUP($C71,工时汇总!$B$2:$AH$2694,19,0)&gt;15,12,IF(VLOOKUP($C71,工时汇总!$B$2:$AH$2694,19,0)&gt;10,8,IF(VLOOKUP($C71,工时汇总!$B$2:$AH$2694,19,0)&gt;=8,4,IF(VLOOKUP($C71,工时汇总!$B$2:$AH$2694,19,0)&lt;8,0))))</f>
        <v>4</v>
      </c>
      <c r="V71" s="12">
        <f ca="1">IF(VLOOKUP($C71,工时汇总!$B$2:$AH$2694,20,0)&gt;15,12,IF(VLOOKUP($C71,工时汇总!$B$2:$AH$2694,20,0)&gt;10,8,IF(VLOOKUP($C71,工时汇总!$B$2:$AH$2694,20,0)&gt;=8,4,IF(VLOOKUP($C71,工时汇总!$B$2:$AH$2694,20,0)&lt;8,0))))</f>
        <v>4</v>
      </c>
      <c r="W71" s="12">
        <f ca="1">IF(VLOOKUP($C71,工时汇总!$B$2:$AH$2694,21,0)&gt;15,12,IF(VLOOKUP($C71,工时汇总!$B$2:$AH$2694,21,0)&gt;10,8,IF(VLOOKUP($C71,工时汇总!$B$2:$AH$2694,21,0)&gt;=8,4,IF(VLOOKUP($C71,工时汇总!$B$2:$AH$2694,21,0)&lt;8,0))))</f>
        <v>4</v>
      </c>
      <c r="X71" s="12">
        <f ca="1">IF(VLOOKUP($C71,工时汇总!$B$2:$AH$2694,22,0)&gt;15,12,IF(VLOOKUP($C71,工时汇总!$B$2:$AH$2694,22,0)&gt;10,8,IF(VLOOKUP($C71,工时汇总!$B$2:$AH$2694,22,0)&gt;=8,4,IF(VLOOKUP($C71,工时汇总!$B$2:$AH$2694,22,0)&lt;8,0))))</f>
        <v>4</v>
      </c>
      <c r="Y71" s="12">
        <f ca="1">IF(VLOOKUP($C71,工时汇总!$B$2:$AH$2694,23,0)&gt;15,12,IF(VLOOKUP($C71,工时汇总!$B$2:$AH$2694,23,0)&gt;10,8,IF(VLOOKUP($C71,工时汇总!$B$2:$AH$2694,23,0)&gt;=8,4,IF(VLOOKUP($C71,工时汇总!$B$2:$AH$2694,23,0)&lt;8,0))))</f>
        <v>4</v>
      </c>
      <c r="Z71" s="12">
        <f ca="1">IF(VLOOKUP($C71,工时汇总!$B$2:$AH$2694,24,0)&gt;15,12,IF(VLOOKUP($C71,工时汇总!$B$2:$AH$2694,24,0)&gt;10,8,IF(VLOOKUP($C71,工时汇总!$B$2:$AH$2694,24,0)&gt;=8,4,IF(VLOOKUP($C71,工时汇总!$B$2:$AH$2694,24,0)&lt;8,0))))</f>
        <v>4</v>
      </c>
      <c r="AA71" s="12">
        <f ca="1">IF(VLOOKUP($C71,工时汇总!$B$2:$AH$2694,25,0)&gt;15,12,IF(VLOOKUP($C71,工时汇总!$B$2:$AH$2694,25,0)&gt;10,8,IF(VLOOKUP($C71,工时汇总!$B$2:$AH$2694,25,0)&gt;=8,4,IF(VLOOKUP($C71,工时汇总!$B$2:$AH$2694,25,0)&lt;8,0))))</f>
        <v>4</v>
      </c>
      <c r="AB71" s="12">
        <f ca="1">IF(VLOOKUP($C71,工时汇总!$B$2:$AH$2694,26,0)&gt;15,12,IF(VLOOKUP($C71,工时汇总!$B$2:$AH$2694,26,0)&gt;10,8,IF(VLOOKUP($C71,工时汇总!$B$2:$AH$2694,26,0)&gt;=8,4,IF(VLOOKUP($C71,工时汇总!$B$2:$AH$2694,26,0)&lt;8,0))))</f>
        <v>4</v>
      </c>
      <c r="AC71" s="12">
        <f ca="1">IF(VLOOKUP($C71,工时汇总!$B$2:$AH$2694,27,0)&gt;15,12,IF(VLOOKUP($C71,工时汇总!$B$2:$AH$2694,27,0)&gt;10,8,IF(VLOOKUP($C71,工时汇总!$B$2:$AH$2694,27,0)&gt;=8,4,IF(VLOOKUP($C71,工时汇总!$B$2:$AH$2694,27,0)&lt;8,0))))</f>
        <v>0</v>
      </c>
      <c r="AD71" s="12">
        <f ca="1">IF(VLOOKUP($C71,工时汇总!$B$2:$AH$2694,28,0)&gt;15,12,IF(VLOOKUP($C71,工时汇总!$B$2:$AH$2694,28,0)&gt;10,8,IF(VLOOKUP($C71,工时汇总!$B$2:$AH$2694,28,0)&gt;=8,4,IF(VLOOKUP($C71,工时汇总!$B$2:$AH$2694,28,0)&lt;8,0))))</f>
        <v>0</v>
      </c>
      <c r="AE71" s="12">
        <f ca="1">IF(VLOOKUP($C71,工时汇总!$B$2:$AH$2694,29,0)&gt;15,12,IF(VLOOKUP($C71,工时汇总!$B$2:$AH$2694,29,0)&gt;10,8,IF(VLOOKUP($C71,工时汇总!$B$2:$AH$2694,29,0)&gt;=8,4,IF(VLOOKUP($C71,工时汇总!$B$2:$AH$2694,29,0)&lt;8,0))))</f>
        <v>8</v>
      </c>
      <c r="AF71" s="12">
        <f ca="1">IF(VLOOKUP($C71,工时汇总!$B$2:$AH$2694,30,0)&gt;15,12,IF(VLOOKUP($C71,工时汇总!$B$2:$AH$2694,30,0)&gt;10,8,IF(VLOOKUP($C71,工时汇总!$B$2:$AH$2694,30,0)&gt;=8,4,IF(VLOOKUP($C71,工时汇总!$B$2:$AH$2694,30,0)&lt;8,0))))</f>
        <v>0</v>
      </c>
      <c r="AG71" s="12">
        <f ca="1">IF(VLOOKUP($C71,工时汇总!$B$2:$AH$2694,31,0)&gt;15,12,IF(VLOOKUP($C71,工时汇总!$B$2:$AH$2694,31,0)&gt;10,8,IF(VLOOKUP($C71,工时汇总!$B$2:$AH$2694,31,0)&gt;=8,4,IF(VLOOKUP($C71,工时汇总!$B$2:$AH$2694,31,0)&lt;8,0))))</f>
        <v>0</v>
      </c>
      <c r="AH71" s="12">
        <f ca="1">IF(VLOOKUP($C71,工时汇总!$B$2:$AH$2694,32,0)&gt;15,12,IF(VLOOKUP($C71,工时汇总!$B$2:$AH$2694,32,0)&gt;10,8,IF(VLOOKUP($C71,工时汇总!$B$2:$AH$2694,32,0)&gt;=8,4,IF(VLOOKUP($C71,工时汇总!$B$2:$AH$2694,32,0)&lt;8,0))))</f>
        <v>4</v>
      </c>
      <c r="AI71" s="12">
        <f ca="1">IF(VLOOKUP($C71,工时汇总!$B$2:$AH$2694,33,0)&gt;15,12,IF(VLOOKUP($C71,工时汇总!$B$2:$AH$2694,33,0)&gt;10,8,IF(VLOOKUP($C71,工时汇总!$B$2:$AH$2694,33,0)&gt;=8,4,IF(VLOOKUP($C71,工时汇总!$B$2:$AH$2694,33,0)&lt;8,0))))</f>
        <v>0</v>
      </c>
    </row>
    <row r="72" customHeight="1" spans="1:35">
      <c r="A72" s="42" t="s">
        <v>624</v>
      </c>
      <c r="B72" s="18" t="s">
        <v>728</v>
      </c>
      <c r="C72" s="17" t="s">
        <v>729</v>
      </c>
      <c r="D72" s="43">
        <f ca="1" t="shared" si="24"/>
        <v>152</v>
      </c>
      <c r="E72" s="12">
        <f ca="1">IF(VLOOKUP($C72,工时汇总!$B$2:$AH$2694,3,0)&gt;15,12,IF(VLOOKUP($C72,工时汇总!$B$2:$AH$2694,3,0)&gt;10,8,IF(VLOOKUP($C72,工时汇总!$B$2:$AH$2694,3,0)&gt;=8,4,IF(VLOOKUP($C72,工时汇总!$B$2:$AH$2694,3,0)&lt;8,0))))</f>
        <v>4</v>
      </c>
      <c r="F72" s="12">
        <f ca="1">IF(VLOOKUP($C72,工时汇总!$B$2:$AH$2694,4,0)&gt;15,12,IF(VLOOKUP($C72,工时汇总!$B$2:$AH$2694,4,0)&gt;10,8,IF(VLOOKUP($C72,工时汇总!$B$2:$AH$2694,4,0)&gt;=8,4,IF(VLOOKUP($C72,工时汇总!$B$2:$AH$2694,4,0)&lt;8,0))))</f>
        <v>4</v>
      </c>
      <c r="G72" s="12">
        <f ca="1">IF(VLOOKUP($C72,工时汇总!$B$2:$AH$2694,5,0)&gt;15,12,IF(VLOOKUP($C72,工时汇总!$B$2:$AH$2694,5,0)&gt;10,8,IF(VLOOKUP($C72,工时汇总!$B$2:$AH$2694,5,0)&gt;=8,4,IF(VLOOKUP($C72,工时汇总!$B$2:$AH$2694,5,0)&lt;8,0))))</f>
        <v>4</v>
      </c>
      <c r="H72" s="12">
        <f ca="1">IF(VLOOKUP($C72,工时汇总!$B$2:$AH$2694,6,0)&gt;15,12,IF(VLOOKUP($C72,工时汇总!$B$2:$AH$2694,6,0)&gt;10,8,IF(VLOOKUP($C72,工时汇总!$B$2:$AH$2694,6,0)&gt;=8,4,IF(VLOOKUP($C72,工时汇总!$B$2:$AH$2694,6,0)&lt;8,0))))</f>
        <v>8</v>
      </c>
      <c r="I72" s="12">
        <f ca="1">IF(VLOOKUP($C72,工时汇总!$B$2:$AH$2694,7,0)&gt;15,12,IF(VLOOKUP($C72,工时汇总!$B$2:$AH$2694,7,0)&gt;10,8,IF(VLOOKUP($C72,工时汇总!$B$2:$AH$2694,7,0)&gt;=8,4,IF(VLOOKUP($C72,工时汇总!$B$2:$AH$2694,7,0)&lt;8,0))))</f>
        <v>4</v>
      </c>
      <c r="J72" s="12">
        <f ca="1">IF(VLOOKUP($C72,工时汇总!$B$2:$AH$2694,8,0)&gt;15,12,IF(VLOOKUP($C72,工时汇总!$B$2:$AH$2694,8,0)&gt;10,8,IF(VLOOKUP($C72,工时汇总!$B$2:$AH$2694,8,0)&gt;=8,4,IF(VLOOKUP($C72,工时汇总!$B$2:$AH$2694,8,0)&lt;8,0))))</f>
        <v>8</v>
      </c>
      <c r="K72" s="12">
        <f ca="1">IF(VLOOKUP($C72,工时汇总!$B$2:$AH$2694,9,0)&gt;15,12,IF(VLOOKUP($C72,工时汇总!$B$2:$AH$2694,9,0)&gt;10,8,IF(VLOOKUP($C72,工时汇总!$B$2:$AH$2694,9,0)&gt;=8,4,IF(VLOOKUP($C72,工时汇总!$B$2:$AH$2694,9,0)&lt;8,0))))</f>
        <v>4</v>
      </c>
      <c r="L72" s="12">
        <f ca="1">IF(VLOOKUP($C72,工时汇总!$B$2:$AH$2694,10,0)&gt;15,12,IF(VLOOKUP($C72,工时汇总!$B$2:$AH$2694,10,0)&gt;10,8,IF(VLOOKUP($C72,工时汇总!$B$2:$AH$2694,10,0)&gt;=8,4,IF(VLOOKUP($C72,工时汇总!$B$2:$AH$2694,10,0)&lt;8,0))))</f>
        <v>8</v>
      </c>
      <c r="M72" s="12">
        <f ca="1">IF(VLOOKUP($C72,工时汇总!$B$2:$AH$2694,11,0)&gt;15,12,IF(VLOOKUP($C72,工时汇总!$B$2:$AH$2694,11,0)&gt;10,8,IF(VLOOKUP($C72,工时汇总!$B$2:$AH$2694,11,0)&gt;=8,4,IF(VLOOKUP($C72,工时汇总!$B$2:$AH$2694,11,0)&lt;8,0))))</f>
        <v>8</v>
      </c>
      <c r="N72" s="12">
        <f ca="1">IF(VLOOKUP($C72,工时汇总!$B$2:$AH$2694,12,0)&gt;15,12,IF(VLOOKUP($C72,工时汇总!$B$2:$AH$2694,12,0)&gt;10,8,IF(VLOOKUP($C72,工时汇总!$B$2:$AH$2694,12,0)&gt;=8,4,IF(VLOOKUP($C72,工时汇总!$B$2:$AH$2694,12,0)&lt;8,0))))</f>
        <v>8</v>
      </c>
      <c r="O72" s="12">
        <f ca="1">IF(VLOOKUP($C72,工时汇总!$B$2:$AH$2694,13,0)&gt;15,12,IF(VLOOKUP($C72,工时汇总!$B$2:$AH$2694,13,0)&gt;10,8,IF(VLOOKUP($C72,工时汇总!$B$2:$AH$2694,13,0)&gt;=8,4,IF(VLOOKUP($C72,工时汇总!$B$2:$AH$2694,13,0)&lt;8,0))))</f>
        <v>4</v>
      </c>
      <c r="P72" s="12">
        <f ca="1">IF(VLOOKUP($C72,工时汇总!$B$2:$AH$2694,14,0)&gt;15,12,IF(VLOOKUP($C72,工时汇总!$B$2:$AH$2694,14,0)&gt;10,8,IF(VLOOKUP($C72,工时汇总!$B$2:$AH$2694,14,0)&gt;=8,4,IF(VLOOKUP($C72,工时汇总!$B$2:$AH$2694,14,0)&lt;8,0))))</f>
        <v>4</v>
      </c>
      <c r="Q72" s="12">
        <f ca="1">IF(VLOOKUP($C72,工时汇总!$B$2:$AH$2694,15,0)&gt;15,12,IF(VLOOKUP($C72,工时汇总!$B$2:$AH$2694,15,0)&gt;10,8,IF(VLOOKUP($C72,工时汇总!$B$2:$AH$2694,15,0)&gt;=8,4,IF(VLOOKUP($C72,工时汇总!$B$2:$AH$2694,15,0)&lt;8,0))))</f>
        <v>8</v>
      </c>
      <c r="R72" s="12">
        <f ca="1">IF(VLOOKUP($C72,工时汇总!$B$2:$AH$2694,16,0)&gt;15,12,IF(VLOOKUP($C72,工时汇总!$B$2:$AH$2694,16,0)&gt;10,8,IF(VLOOKUP($C72,工时汇总!$B$2:$AH$2694,16,0)&gt;=8,4,IF(VLOOKUP($C72,工时汇总!$B$2:$AH$2694,16,0)&lt;8,0))))</f>
        <v>8</v>
      </c>
      <c r="S72" s="12">
        <f ca="1">IF(VLOOKUP($C72,工时汇总!$B$2:$AH$2694,17,0)&gt;15,12,IF(VLOOKUP($C72,工时汇总!$B$2:$AH$2694,17,0)&gt;10,8,IF(VLOOKUP($C72,工时汇总!$B$2:$AH$2694,17,0)&gt;=8,4,IF(VLOOKUP($C72,工时汇总!$B$2:$AH$2694,17,0)&lt;8,0))))</f>
        <v>8</v>
      </c>
      <c r="T72" s="12">
        <f ca="1">IF(VLOOKUP($C72,工时汇总!$B$2:$AH$2694,18,0)&gt;15,12,IF(VLOOKUP($C72,工时汇总!$B$2:$AH$2694,18,0)&gt;10,8,IF(VLOOKUP($C72,工时汇总!$B$2:$AH$2694,18,0)&gt;=8,4,IF(VLOOKUP($C72,工时汇总!$B$2:$AH$2694,18,0)&lt;8,0))))</f>
        <v>4</v>
      </c>
      <c r="U72" s="12">
        <f ca="1">IF(VLOOKUP($C72,工时汇总!$B$2:$AH$2694,19,0)&gt;15,12,IF(VLOOKUP($C72,工时汇总!$B$2:$AH$2694,19,0)&gt;10,8,IF(VLOOKUP($C72,工时汇总!$B$2:$AH$2694,19,0)&gt;=8,4,IF(VLOOKUP($C72,工时汇总!$B$2:$AH$2694,19,0)&lt;8,0))))</f>
        <v>4</v>
      </c>
      <c r="V72" s="12">
        <f ca="1">IF(VLOOKUP($C72,工时汇总!$B$2:$AH$2694,20,0)&gt;15,12,IF(VLOOKUP($C72,工时汇总!$B$2:$AH$2694,20,0)&gt;10,8,IF(VLOOKUP($C72,工时汇总!$B$2:$AH$2694,20,0)&gt;=8,4,IF(VLOOKUP($C72,工时汇总!$B$2:$AH$2694,20,0)&lt;8,0))))</f>
        <v>4</v>
      </c>
      <c r="W72" s="12">
        <f ca="1">IF(VLOOKUP($C72,工时汇总!$B$2:$AH$2694,21,0)&gt;15,12,IF(VLOOKUP($C72,工时汇总!$B$2:$AH$2694,21,0)&gt;10,8,IF(VLOOKUP($C72,工时汇总!$B$2:$AH$2694,21,0)&gt;=8,4,IF(VLOOKUP($C72,工时汇总!$B$2:$AH$2694,21,0)&lt;8,0))))</f>
        <v>4</v>
      </c>
      <c r="X72" s="12">
        <f ca="1">IF(VLOOKUP($C72,工时汇总!$B$2:$AH$2694,22,0)&gt;15,12,IF(VLOOKUP($C72,工时汇总!$B$2:$AH$2694,22,0)&gt;10,8,IF(VLOOKUP($C72,工时汇总!$B$2:$AH$2694,22,0)&gt;=8,4,IF(VLOOKUP($C72,工时汇总!$B$2:$AH$2694,22,0)&lt;8,0))))</f>
        <v>8</v>
      </c>
      <c r="Y72" s="12">
        <f ca="1">IF(VLOOKUP($C72,工时汇总!$B$2:$AH$2694,23,0)&gt;15,12,IF(VLOOKUP($C72,工时汇总!$B$2:$AH$2694,23,0)&gt;10,8,IF(VLOOKUP($C72,工时汇总!$B$2:$AH$2694,23,0)&gt;=8,4,IF(VLOOKUP($C72,工时汇总!$B$2:$AH$2694,23,0)&lt;8,0))))</f>
        <v>4</v>
      </c>
      <c r="Z72" s="12">
        <f ca="1">IF(VLOOKUP($C72,工时汇总!$B$2:$AH$2694,24,0)&gt;15,12,IF(VLOOKUP($C72,工时汇总!$B$2:$AH$2694,24,0)&gt;10,8,IF(VLOOKUP($C72,工时汇总!$B$2:$AH$2694,24,0)&gt;=8,4,IF(VLOOKUP($C72,工时汇总!$B$2:$AH$2694,24,0)&lt;8,0))))</f>
        <v>4</v>
      </c>
      <c r="AA72" s="12">
        <f ca="1">IF(VLOOKUP($C72,工时汇总!$B$2:$AH$2694,25,0)&gt;15,12,IF(VLOOKUP($C72,工时汇总!$B$2:$AH$2694,25,0)&gt;10,8,IF(VLOOKUP($C72,工时汇总!$B$2:$AH$2694,25,0)&gt;=8,4,IF(VLOOKUP($C72,工时汇总!$B$2:$AH$2694,25,0)&lt;8,0))))</f>
        <v>4</v>
      </c>
      <c r="AB72" s="12">
        <f ca="1">IF(VLOOKUP($C72,工时汇总!$B$2:$AH$2694,26,0)&gt;15,12,IF(VLOOKUP($C72,工时汇总!$B$2:$AH$2694,26,0)&gt;10,8,IF(VLOOKUP($C72,工时汇总!$B$2:$AH$2694,26,0)&gt;=8,4,IF(VLOOKUP($C72,工时汇总!$B$2:$AH$2694,26,0)&lt;8,0))))</f>
        <v>4</v>
      </c>
      <c r="AC72" s="12">
        <f ca="1">IF(VLOOKUP($C72,工时汇总!$B$2:$AH$2694,27,0)&gt;15,12,IF(VLOOKUP($C72,工时汇总!$B$2:$AH$2694,27,0)&gt;10,8,IF(VLOOKUP($C72,工时汇总!$B$2:$AH$2694,27,0)&gt;=8,4,IF(VLOOKUP($C72,工时汇总!$B$2:$AH$2694,27,0)&lt;8,0))))</f>
        <v>4</v>
      </c>
      <c r="AD72" s="12">
        <f ca="1">IF(VLOOKUP($C72,工时汇总!$B$2:$AH$2694,28,0)&gt;15,12,IF(VLOOKUP($C72,工时汇总!$B$2:$AH$2694,28,0)&gt;10,8,IF(VLOOKUP($C72,工时汇总!$B$2:$AH$2694,28,0)&gt;=8,4,IF(VLOOKUP($C72,工时汇总!$B$2:$AH$2694,28,0)&lt;8,0))))</f>
        <v>0</v>
      </c>
      <c r="AE72" s="12">
        <f ca="1">IF(VLOOKUP($C72,工时汇总!$B$2:$AH$2694,29,0)&gt;15,12,IF(VLOOKUP($C72,工时汇总!$B$2:$AH$2694,29,0)&gt;10,8,IF(VLOOKUP($C72,工时汇总!$B$2:$AH$2694,29,0)&gt;=8,4,IF(VLOOKUP($C72,工时汇总!$B$2:$AH$2694,29,0)&lt;8,0))))</f>
        <v>8</v>
      </c>
      <c r="AF72" s="12">
        <f ca="1">IF(VLOOKUP($C72,工时汇总!$B$2:$AH$2694,30,0)&gt;15,12,IF(VLOOKUP($C72,工时汇总!$B$2:$AH$2694,30,0)&gt;10,8,IF(VLOOKUP($C72,工时汇总!$B$2:$AH$2694,30,0)&gt;=8,4,IF(VLOOKUP($C72,工时汇总!$B$2:$AH$2694,30,0)&lt;8,0))))</f>
        <v>4</v>
      </c>
      <c r="AG72" s="12">
        <f ca="1">IF(VLOOKUP($C72,工时汇总!$B$2:$AH$2694,31,0)&gt;15,12,IF(VLOOKUP($C72,工时汇总!$B$2:$AH$2694,31,0)&gt;10,8,IF(VLOOKUP($C72,工时汇总!$B$2:$AH$2694,31,0)&gt;=8,4,IF(VLOOKUP($C72,工时汇总!$B$2:$AH$2694,31,0)&lt;8,0))))</f>
        <v>0</v>
      </c>
      <c r="AH72" s="12">
        <f ca="1">IF(VLOOKUP($C72,工时汇总!$B$2:$AH$2694,32,0)&gt;15,12,IF(VLOOKUP($C72,工时汇总!$B$2:$AH$2694,32,0)&gt;10,8,IF(VLOOKUP($C72,工时汇总!$B$2:$AH$2694,32,0)&gt;=8,4,IF(VLOOKUP($C72,工时汇总!$B$2:$AH$2694,32,0)&lt;8,0))))</f>
        <v>4</v>
      </c>
      <c r="AI72" s="12">
        <f ca="1">IF(VLOOKUP($C72,工时汇总!$B$2:$AH$2694,33,0)&gt;15,12,IF(VLOOKUP($C72,工时汇总!$B$2:$AH$2694,33,0)&gt;10,8,IF(VLOOKUP($C72,工时汇总!$B$2:$AH$2694,33,0)&gt;=8,4,IF(VLOOKUP($C72,工时汇总!$B$2:$AH$2694,33,0)&lt;8,0))))</f>
        <v>0</v>
      </c>
    </row>
    <row r="73" customHeight="1" spans="1:35">
      <c r="A73" s="42" t="s">
        <v>624</v>
      </c>
      <c r="B73" s="18" t="s">
        <v>730</v>
      </c>
      <c r="C73" s="17" t="s">
        <v>731</v>
      </c>
      <c r="D73" s="43">
        <f ca="1" t="shared" si="24"/>
        <v>140</v>
      </c>
      <c r="E73" s="12">
        <f ca="1">IF(VLOOKUP($C73,工时汇总!$B$2:$AH$2694,3,0)&gt;15,12,IF(VLOOKUP($C73,工时汇总!$B$2:$AH$2694,3,0)&gt;10,8,IF(VLOOKUP($C73,工时汇总!$B$2:$AH$2694,3,0)&gt;=8,4,IF(VLOOKUP($C73,工时汇总!$B$2:$AH$2694,3,0)&lt;8,0))))</f>
        <v>4</v>
      </c>
      <c r="F73" s="12">
        <f ca="1">IF(VLOOKUP($C73,工时汇总!$B$2:$AH$2694,4,0)&gt;15,12,IF(VLOOKUP($C73,工时汇总!$B$2:$AH$2694,4,0)&gt;10,8,IF(VLOOKUP($C73,工时汇总!$B$2:$AH$2694,4,0)&gt;=8,4,IF(VLOOKUP($C73,工时汇总!$B$2:$AH$2694,4,0)&lt;8,0))))</f>
        <v>4</v>
      </c>
      <c r="G73" s="12">
        <f ca="1">IF(VLOOKUP($C73,工时汇总!$B$2:$AH$2694,5,0)&gt;15,12,IF(VLOOKUP($C73,工时汇总!$B$2:$AH$2694,5,0)&gt;10,8,IF(VLOOKUP($C73,工时汇总!$B$2:$AH$2694,5,0)&gt;=8,4,IF(VLOOKUP($C73,工时汇总!$B$2:$AH$2694,5,0)&lt;8,0))))</f>
        <v>4</v>
      </c>
      <c r="H73" s="12">
        <f ca="1">IF(VLOOKUP($C73,工时汇总!$B$2:$AH$2694,6,0)&gt;15,12,IF(VLOOKUP($C73,工时汇总!$B$2:$AH$2694,6,0)&gt;10,8,IF(VLOOKUP($C73,工时汇总!$B$2:$AH$2694,6,0)&gt;=8,4,IF(VLOOKUP($C73,工时汇总!$B$2:$AH$2694,6,0)&lt;8,0))))</f>
        <v>8</v>
      </c>
      <c r="I73" s="12">
        <f ca="1">IF(VLOOKUP($C73,工时汇总!$B$2:$AH$2694,7,0)&gt;15,12,IF(VLOOKUP($C73,工时汇总!$B$2:$AH$2694,7,0)&gt;10,8,IF(VLOOKUP($C73,工时汇总!$B$2:$AH$2694,7,0)&gt;=8,4,IF(VLOOKUP($C73,工时汇总!$B$2:$AH$2694,7,0)&lt;8,0))))</f>
        <v>4</v>
      </c>
      <c r="J73" s="12">
        <f ca="1">IF(VLOOKUP($C73,工时汇总!$B$2:$AH$2694,8,0)&gt;15,12,IF(VLOOKUP($C73,工时汇总!$B$2:$AH$2694,8,0)&gt;10,8,IF(VLOOKUP($C73,工时汇总!$B$2:$AH$2694,8,0)&gt;=8,4,IF(VLOOKUP($C73,工时汇总!$B$2:$AH$2694,8,0)&lt;8,0))))</f>
        <v>8</v>
      </c>
      <c r="K73" s="12">
        <f ca="1">IF(VLOOKUP($C73,工时汇总!$B$2:$AH$2694,9,0)&gt;15,12,IF(VLOOKUP($C73,工时汇总!$B$2:$AH$2694,9,0)&gt;10,8,IF(VLOOKUP($C73,工时汇总!$B$2:$AH$2694,9,0)&gt;=8,4,IF(VLOOKUP($C73,工时汇总!$B$2:$AH$2694,9,0)&lt;8,0))))</f>
        <v>4</v>
      </c>
      <c r="L73" s="12">
        <f ca="1">IF(VLOOKUP($C73,工时汇总!$B$2:$AH$2694,10,0)&gt;15,12,IF(VLOOKUP($C73,工时汇总!$B$2:$AH$2694,10,0)&gt;10,8,IF(VLOOKUP($C73,工时汇总!$B$2:$AH$2694,10,0)&gt;=8,4,IF(VLOOKUP($C73,工时汇总!$B$2:$AH$2694,10,0)&lt;8,0))))</f>
        <v>8</v>
      </c>
      <c r="M73" s="12">
        <f ca="1">IF(VLOOKUP($C73,工时汇总!$B$2:$AH$2694,11,0)&gt;15,12,IF(VLOOKUP($C73,工时汇总!$B$2:$AH$2694,11,0)&gt;10,8,IF(VLOOKUP($C73,工时汇总!$B$2:$AH$2694,11,0)&gt;=8,4,IF(VLOOKUP($C73,工时汇总!$B$2:$AH$2694,11,0)&lt;8,0))))</f>
        <v>8</v>
      </c>
      <c r="N73" s="12">
        <f ca="1">IF(VLOOKUP($C73,工时汇总!$B$2:$AH$2694,12,0)&gt;15,12,IF(VLOOKUP($C73,工时汇总!$B$2:$AH$2694,12,0)&gt;10,8,IF(VLOOKUP($C73,工时汇总!$B$2:$AH$2694,12,0)&gt;=8,4,IF(VLOOKUP($C73,工时汇总!$B$2:$AH$2694,12,0)&lt;8,0))))</f>
        <v>8</v>
      </c>
      <c r="O73" s="12">
        <f ca="1">IF(VLOOKUP($C73,工时汇总!$B$2:$AH$2694,13,0)&gt;15,12,IF(VLOOKUP($C73,工时汇总!$B$2:$AH$2694,13,0)&gt;10,8,IF(VLOOKUP($C73,工时汇总!$B$2:$AH$2694,13,0)&gt;=8,4,IF(VLOOKUP($C73,工时汇总!$B$2:$AH$2694,13,0)&lt;8,0))))</f>
        <v>4</v>
      </c>
      <c r="P73" s="12">
        <f ca="1">IF(VLOOKUP($C73,工时汇总!$B$2:$AH$2694,14,0)&gt;15,12,IF(VLOOKUP($C73,工时汇总!$B$2:$AH$2694,14,0)&gt;10,8,IF(VLOOKUP($C73,工时汇总!$B$2:$AH$2694,14,0)&gt;=8,4,IF(VLOOKUP($C73,工时汇总!$B$2:$AH$2694,14,0)&lt;8,0))))</f>
        <v>4</v>
      </c>
      <c r="Q73" s="12">
        <f ca="1">IF(VLOOKUP($C73,工时汇总!$B$2:$AH$2694,15,0)&gt;15,12,IF(VLOOKUP($C73,工时汇总!$B$2:$AH$2694,15,0)&gt;10,8,IF(VLOOKUP($C73,工时汇总!$B$2:$AH$2694,15,0)&gt;=8,4,IF(VLOOKUP($C73,工时汇总!$B$2:$AH$2694,15,0)&lt;8,0))))</f>
        <v>8</v>
      </c>
      <c r="R73" s="12">
        <f ca="1">IF(VLOOKUP($C73,工时汇总!$B$2:$AH$2694,16,0)&gt;15,12,IF(VLOOKUP($C73,工时汇总!$B$2:$AH$2694,16,0)&gt;10,8,IF(VLOOKUP($C73,工时汇总!$B$2:$AH$2694,16,0)&gt;=8,4,IF(VLOOKUP($C73,工时汇总!$B$2:$AH$2694,16,0)&lt;8,0))))</f>
        <v>8</v>
      </c>
      <c r="S73" s="12">
        <f ca="1">IF(VLOOKUP($C73,工时汇总!$B$2:$AH$2694,17,0)&gt;15,12,IF(VLOOKUP($C73,工时汇总!$B$2:$AH$2694,17,0)&gt;10,8,IF(VLOOKUP($C73,工时汇总!$B$2:$AH$2694,17,0)&gt;=8,4,IF(VLOOKUP($C73,工时汇总!$B$2:$AH$2694,17,0)&lt;8,0))))</f>
        <v>8</v>
      </c>
      <c r="T73" s="12">
        <f ca="1">IF(VLOOKUP($C73,工时汇总!$B$2:$AH$2694,18,0)&gt;15,12,IF(VLOOKUP($C73,工时汇总!$B$2:$AH$2694,18,0)&gt;10,8,IF(VLOOKUP($C73,工时汇总!$B$2:$AH$2694,18,0)&gt;=8,4,IF(VLOOKUP($C73,工时汇总!$B$2:$AH$2694,18,0)&lt;8,0))))</f>
        <v>8</v>
      </c>
      <c r="U73" s="12">
        <f ca="1">IF(VLOOKUP($C73,工时汇总!$B$2:$AH$2694,19,0)&gt;15,12,IF(VLOOKUP($C73,工时汇总!$B$2:$AH$2694,19,0)&gt;10,8,IF(VLOOKUP($C73,工时汇总!$B$2:$AH$2694,19,0)&gt;=8,4,IF(VLOOKUP($C73,工时汇总!$B$2:$AH$2694,19,0)&lt;8,0))))</f>
        <v>4</v>
      </c>
      <c r="V73" s="12">
        <f ca="1">IF(VLOOKUP($C73,工时汇总!$B$2:$AH$2694,20,0)&gt;15,12,IF(VLOOKUP($C73,工时汇总!$B$2:$AH$2694,20,0)&gt;10,8,IF(VLOOKUP($C73,工时汇总!$B$2:$AH$2694,20,0)&gt;=8,4,IF(VLOOKUP($C73,工时汇总!$B$2:$AH$2694,20,0)&lt;8,0))))</f>
        <v>4</v>
      </c>
      <c r="W73" s="12">
        <f ca="1">IF(VLOOKUP($C73,工时汇总!$B$2:$AH$2694,21,0)&gt;15,12,IF(VLOOKUP($C73,工时汇总!$B$2:$AH$2694,21,0)&gt;10,8,IF(VLOOKUP($C73,工时汇总!$B$2:$AH$2694,21,0)&gt;=8,4,IF(VLOOKUP($C73,工时汇总!$B$2:$AH$2694,21,0)&lt;8,0))))</f>
        <v>4</v>
      </c>
      <c r="X73" s="12">
        <f ca="1">IF(VLOOKUP($C73,工时汇总!$B$2:$AH$2694,22,0)&gt;15,12,IF(VLOOKUP($C73,工时汇总!$B$2:$AH$2694,22,0)&gt;10,8,IF(VLOOKUP($C73,工时汇总!$B$2:$AH$2694,22,0)&gt;=8,4,IF(VLOOKUP($C73,工时汇总!$B$2:$AH$2694,22,0)&lt;8,0))))</f>
        <v>4</v>
      </c>
      <c r="Y73" s="12">
        <f ca="1">IF(VLOOKUP($C73,工时汇总!$B$2:$AH$2694,23,0)&gt;15,12,IF(VLOOKUP($C73,工时汇总!$B$2:$AH$2694,23,0)&gt;10,8,IF(VLOOKUP($C73,工时汇总!$B$2:$AH$2694,23,0)&gt;=8,4,IF(VLOOKUP($C73,工时汇总!$B$2:$AH$2694,23,0)&lt;8,0))))</f>
        <v>4</v>
      </c>
      <c r="Z73" s="12">
        <f ca="1">IF(VLOOKUP($C73,工时汇总!$B$2:$AH$2694,24,0)&gt;15,12,IF(VLOOKUP($C73,工时汇总!$B$2:$AH$2694,24,0)&gt;10,8,IF(VLOOKUP($C73,工时汇总!$B$2:$AH$2694,24,0)&gt;=8,4,IF(VLOOKUP($C73,工时汇总!$B$2:$AH$2694,24,0)&lt;8,0))))</f>
        <v>4</v>
      </c>
      <c r="AA73" s="12">
        <f ca="1">IF(VLOOKUP($C73,工时汇总!$B$2:$AH$2694,25,0)&gt;15,12,IF(VLOOKUP($C73,工时汇总!$B$2:$AH$2694,25,0)&gt;10,8,IF(VLOOKUP($C73,工时汇总!$B$2:$AH$2694,25,0)&gt;=8,4,IF(VLOOKUP($C73,工时汇总!$B$2:$AH$2694,25,0)&lt;8,0))))</f>
        <v>0</v>
      </c>
      <c r="AB73" s="12">
        <f ca="1">IF(VLOOKUP($C73,工时汇总!$B$2:$AH$2694,26,0)&gt;15,12,IF(VLOOKUP($C73,工时汇总!$B$2:$AH$2694,26,0)&gt;10,8,IF(VLOOKUP($C73,工时汇总!$B$2:$AH$2694,26,0)&gt;=8,4,IF(VLOOKUP($C73,工时汇总!$B$2:$AH$2694,26,0)&lt;8,0))))</f>
        <v>0</v>
      </c>
      <c r="AC73" s="12">
        <f ca="1">IF(VLOOKUP($C73,工时汇总!$B$2:$AH$2694,27,0)&gt;15,12,IF(VLOOKUP($C73,工时汇总!$B$2:$AH$2694,27,0)&gt;10,8,IF(VLOOKUP($C73,工时汇总!$B$2:$AH$2694,27,0)&gt;=8,4,IF(VLOOKUP($C73,工时汇总!$B$2:$AH$2694,27,0)&lt;8,0))))</f>
        <v>0</v>
      </c>
      <c r="AD73" s="12">
        <f ca="1">IF(VLOOKUP($C73,工时汇总!$B$2:$AH$2694,28,0)&gt;15,12,IF(VLOOKUP($C73,工时汇总!$B$2:$AH$2694,28,0)&gt;10,8,IF(VLOOKUP($C73,工时汇总!$B$2:$AH$2694,28,0)&gt;=8,4,IF(VLOOKUP($C73,工时汇总!$B$2:$AH$2694,28,0)&lt;8,0))))</f>
        <v>0</v>
      </c>
      <c r="AE73" s="12">
        <f ca="1">IF(VLOOKUP($C73,工时汇总!$B$2:$AH$2694,29,0)&gt;15,12,IF(VLOOKUP($C73,工时汇总!$B$2:$AH$2694,29,0)&gt;10,8,IF(VLOOKUP($C73,工时汇总!$B$2:$AH$2694,29,0)&gt;=8,4,IF(VLOOKUP($C73,工时汇总!$B$2:$AH$2694,29,0)&lt;8,0))))</f>
        <v>8</v>
      </c>
      <c r="AF73" s="12">
        <f ca="1">IF(VLOOKUP($C73,工时汇总!$B$2:$AH$2694,30,0)&gt;15,12,IF(VLOOKUP($C73,工时汇总!$B$2:$AH$2694,30,0)&gt;10,8,IF(VLOOKUP($C73,工时汇总!$B$2:$AH$2694,30,0)&gt;=8,4,IF(VLOOKUP($C73,工时汇总!$B$2:$AH$2694,30,0)&lt;8,0))))</f>
        <v>0</v>
      </c>
      <c r="AG73" s="12">
        <f ca="1">IF(VLOOKUP($C73,工时汇总!$B$2:$AH$2694,31,0)&gt;15,12,IF(VLOOKUP($C73,工时汇总!$B$2:$AH$2694,31,0)&gt;10,8,IF(VLOOKUP($C73,工时汇总!$B$2:$AH$2694,31,0)&gt;=8,4,IF(VLOOKUP($C73,工时汇总!$B$2:$AH$2694,31,0)&lt;8,0))))</f>
        <v>4</v>
      </c>
      <c r="AH73" s="12">
        <f ca="1">IF(VLOOKUP($C73,工时汇总!$B$2:$AH$2694,32,0)&gt;15,12,IF(VLOOKUP($C73,工时汇总!$B$2:$AH$2694,32,0)&gt;10,8,IF(VLOOKUP($C73,工时汇总!$B$2:$AH$2694,32,0)&gt;=8,4,IF(VLOOKUP($C73,工时汇总!$B$2:$AH$2694,32,0)&lt;8,0))))</f>
        <v>4</v>
      </c>
      <c r="AI73" s="12">
        <f ca="1">IF(VLOOKUP($C73,工时汇总!$B$2:$AH$2694,33,0)&gt;15,12,IF(VLOOKUP($C73,工时汇总!$B$2:$AH$2694,33,0)&gt;10,8,IF(VLOOKUP($C73,工时汇总!$B$2:$AH$2694,33,0)&gt;=8,4,IF(VLOOKUP($C73,工时汇总!$B$2:$AH$2694,33,0)&lt;8,0))))</f>
        <v>0</v>
      </c>
    </row>
    <row r="74" customHeight="1" spans="1:35">
      <c r="A74" s="42" t="s">
        <v>624</v>
      </c>
      <c r="B74" s="18" t="s">
        <v>732</v>
      </c>
      <c r="C74" s="17" t="s">
        <v>733</v>
      </c>
      <c r="D74" s="43">
        <f ca="1" t="shared" si="24"/>
        <v>128</v>
      </c>
      <c r="E74" s="12">
        <f ca="1">IF(VLOOKUP($C74,工时汇总!$B$2:$AH$2694,3,0)&gt;15,12,IF(VLOOKUP($C74,工时汇总!$B$2:$AH$2694,3,0)&gt;10,8,IF(VLOOKUP($C74,工时汇总!$B$2:$AH$2694,3,0)&gt;=8,4,IF(VLOOKUP($C74,工时汇总!$B$2:$AH$2694,3,0)&lt;8,0))))</f>
        <v>4</v>
      </c>
      <c r="F74" s="12">
        <f ca="1">IF(VLOOKUP($C74,工时汇总!$B$2:$AH$2694,4,0)&gt;15,12,IF(VLOOKUP($C74,工时汇总!$B$2:$AH$2694,4,0)&gt;10,8,IF(VLOOKUP($C74,工时汇总!$B$2:$AH$2694,4,0)&gt;=8,4,IF(VLOOKUP($C74,工时汇总!$B$2:$AH$2694,4,0)&lt;8,0))))</f>
        <v>4</v>
      </c>
      <c r="G74" s="12">
        <f ca="1">IF(VLOOKUP($C74,工时汇总!$B$2:$AH$2694,5,0)&gt;15,12,IF(VLOOKUP($C74,工时汇总!$B$2:$AH$2694,5,0)&gt;10,8,IF(VLOOKUP($C74,工时汇总!$B$2:$AH$2694,5,0)&gt;=8,4,IF(VLOOKUP($C74,工时汇总!$B$2:$AH$2694,5,0)&lt;8,0))))</f>
        <v>4</v>
      </c>
      <c r="H74" s="12">
        <f ca="1">IF(VLOOKUP($C74,工时汇总!$B$2:$AH$2694,6,0)&gt;15,12,IF(VLOOKUP($C74,工时汇总!$B$2:$AH$2694,6,0)&gt;10,8,IF(VLOOKUP($C74,工时汇总!$B$2:$AH$2694,6,0)&gt;=8,4,IF(VLOOKUP($C74,工时汇总!$B$2:$AH$2694,6,0)&lt;8,0))))</f>
        <v>8</v>
      </c>
      <c r="I74" s="12">
        <f ca="1">IF(VLOOKUP($C74,工时汇总!$B$2:$AH$2694,7,0)&gt;15,12,IF(VLOOKUP($C74,工时汇总!$B$2:$AH$2694,7,0)&gt;10,8,IF(VLOOKUP($C74,工时汇总!$B$2:$AH$2694,7,0)&gt;=8,4,IF(VLOOKUP($C74,工时汇总!$B$2:$AH$2694,7,0)&lt;8,0))))</f>
        <v>4</v>
      </c>
      <c r="J74" s="12">
        <f ca="1">IF(VLOOKUP($C74,工时汇总!$B$2:$AH$2694,8,0)&gt;15,12,IF(VLOOKUP($C74,工时汇总!$B$2:$AH$2694,8,0)&gt;10,8,IF(VLOOKUP($C74,工时汇总!$B$2:$AH$2694,8,0)&gt;=8,4,IF(VLOOKUP($C74,工时汇总!$B$2:$AH$2694,8,0)&lt;8,0))))</f>
        <v>8</v>
      </c>
      <c r="K74" s="12">
        <f ca="1">IF(VLOOKUP($C74,工时汇总!$B$2:$AH$2694,9,0)&gt;15,12,IF(VLOOKUP($C74,工时汇总!$B$2:$AH$2694,9,0)&gt;10,8,IF(VLOOKUP($C74,工时汇总!$B$2:$AH$2694,9,0)&gt;=8,4,IF(VLOOKUP($C74,工时汇总!$B$2:$AH$2694,9,0)&lt;8,0))))</f>
        <v>4</v>
      </c>
      <c r="L74" s="12">
        <f ca="1">IF(VLOOKUP($C74,工时汇总!$B$2:$AH$2694,10,0)&gt;15,12,IF(VLOOKUP($C74,工时汇总!$B$2:$AH$2694,10,0)&gt;10,8,IF(VLOOKUP($C74,工时汇总!$B$2:$AH$2694,10,0)&gt;=8,4,IF(VLOOKUP($C74,工时汇总!$B$2:$AH$2694,10,0)&lt;8,0))))</f>
        <v>8</v>
      </c>
      <c r="M74" s="12">
        <f ca="1">IF(VLOOKUP($C74,工时汇总!$B$2:$AH$2694,11,0)&gt;15,12,IF(VLOOKUP($C74,工时汇总!$B$2:$AH$2694,11,0)&gt;10,8,IF(VLOOKUP($C74,工时汇总!$B$2:$AH$2694,11,0)&gt;=8,4,IF(VLOOKUP($C74,工时汇总!$B$2:$AH$2694,11,0)&lt;8,0))))</f>
        <v>8</v>
      </c>
      <c r="N74" s="12">
        <f ca="1">IF(VLOOKUP($C74,工时汇总!$B$2:$AH$2694,12,0)&gt;15,12,IF(VLOOKUP($C74,工时汇总!$B$2:$AH$2694,12,0)&gt;10,8,IF(VLOOKUP($C74,工时汇总!$B$2:$AH$2694,12,0)&gt;=8,4,IF(VLOOKUP($C74,工时汇总!$B$2:$AH$2694,12,0)&lt;8,0))))</f>
        <v>8</v>
      </c>
      <c r="O74" s="12">
        <f ca="1">IF(VLOOKUP($C74,工时汇总!$B$2:$AH$2694,13,0)&gt;15,12,IF(VLOOKUP($C74,工时汇总!$B$2:$AH$2694,13,0)&gt;10,8,IF(VLOOKUP($C74,工时汇总!$B$2:$AH$2694,13,0)&gt;=8,4,IF(VLOOKUP($C74,工时汇总!$B$2:$AH$2694,13,0)&lt;8,0))))</f>
        <v>4</v>
      </c>
      <c r="P74" s="12">
        <f ca="1">IF(VLOOKUP($C74,工时汇总!$B$2:$AH$2694,14,0)&gt;15,12,IF(VLOOKUP($C74,工时汇总!$B$2:$AH$2694,14,0)&gt;10,8,IF(VLOOKUP($C74,工时汇总!$B$2:$AH$2694,14,0)&gt;=8,4,IF(VLOOKUP($C74,工时汇总!$B$2:$AH$2694,14,0)&lt;8,0))))</f>
        <v>4</v>
      </c>
      <c r="Q74" s="12">
        <f ca="1">IF(VLOOKUP($C74,工时汇总!$B$2:$AH$2694,15,0)&gt;15,12,IF(VLOOKUP($C74,工时汇总!$B$2:$AH$2694,15,0)&gt;10,8,IF(VLOOKUP($C74,工时汇总!$B$2:$AH$2694,15,0)&gt;=8,4,IF(VLOOKUP($C74,工时汇总!$B$2:$AH$2694,15,0)&lt;8,0))))</f>
        <v>4</v>
      </c>
      <c r="R74" s="12">
        <f ca="1">IF(VLOOKUP($C74,工时汇总!$B$2:$AH$2694,16,0)&gt;15,12,IF(VLOOKUP($C74,工时汇总!$B$2:$AH$2694,16,0)&gt;10,8,IF(VLOOKUP($C74,工时汇总!$B$2:$AH$2694,16,0)&gt;=8,4,IF(VLOOKUP($C74,工时汇总!$B$2:$AH$2694,16,0)&lt;8,0))))</f>
        <v>4</v>
      </c>
      <c r="S74" s="12">
        <f ca="1">IF(VLOOKUP($C74,工时汇总!$B$2:$AH$2694,17,0)&gt;15,12,IF(VLOOKUP($C74,工时汇总!$B$2:$AH$2694,17,0)&gt;10,8,IF(VLOOKUP($C74,工时汇总!$B$2:$AH$2694,17,0)&gt;=8,4,IF(VLOOKUP($C74,工时汇总!$B$2:$AH$2694,17,0)&lt;8,0))))</f>
        <v>8</v>
      </c>
      <c r="T74" s="12">
        <f ca="1">IF(VLOOKUP($C74,工时汇总!$B$2:$AH$2694,18,0)&gt;15,12,IF(VLOOKUP($C74,工时汇总!$B$2:$AH$2694,18,0)&gt;10,8,IF(VLOOKUP($C74,工时汇总!$B$2:$AH$2694,18,0)&gt;=8,4,IF(VLOOKUP($C74,工时汇总!$B$2:$AH$2694,18,0)&lt;8,0))))</f>
        <v>0</v>
      </c>
      <c r="U74" s="12">
        <f ca="1">IF(VLOOKUP($C74,工时汇总!$B$2:$AH$2694,19,0)&gt;15,12,IF(VLOOKUP($C74,工时汇总!$B$2:$AH$2694,19,0)&gt;10,8,IF(VLOOKUP($C74,工时汇总!$B$2:$AH$2694,19,0)&gt;=8,4,IF(VLOOKUP($C74,工时汇总!$B$2:$AH$2694,19,0)&lt;8,0))))</f>
        <v>4</v>
      </c>
      <c r="V74" s="12">
        <f ca="1">IF(VLOOKUP($C74,工时汇总!$B$2:$AH$2694,20,0)&gt;15,12,IF(VLOOKUP($C74,工时汇总!$B$2:$AH$2694,20,0)&gt;10,8,IF(VLOOKUP($C74,工时汇总!$B$2:$AH$2694,20,0)&gt;=8,4,IF(VLOOKUP($C74,工时汇总!$B$2:$AH$2694,20,0)&lt;8,0))))</f>
        <v>4</v>
      </c>
      <c r="W74" s="12">
        <f ca="1">IF(VLOOKUP($C74,工时汇总!$B$2:$AH$2694,21,0)&gt;15,12,IF(VLOOKUP($C74,工时汇总!$B$2:$AH$2694,21,0)&gt;10,8,IF(VLOOKUP($C74,工时汇总!$B$2:$AH$2694,21,0)&gt;=8,4,IF(VLOOKUP($C74,工时汇总!$B$2:$AH$2694,21,0)&lt;8,0))))</f>
        <v>4</v>
      </c>
      <c r="X74" s="12">
        <f ca="1">IF(VLOOKUP($C74,工时汇总!$B$2:$AH$2694,22,0)&gt;15,12,IF(VLOOKUP($C74,工时汇总!$B$2:$AH$2694,22,0)&gt;10,8,IF(VLOOKUP($C74,工时汇总!$B$2:$AH$2694,22,0)&gt;=8,4,IF(VLOOKUP($C74,工时汇总!$B$2:$AH$2694,22,0)&lt;8,0))))</f>
        <v>0</v>
      </c>
      <c r="Y74" s="12">
        <f ca="1">IF(VLOOKUP($C74,工时汇总!$B$2:$AH$2694,23,0)&gt;15,12,IF(VLOOKUP($C74,工时汇总!$B$2:$AH$2694,23,0)&gt;10,8,IF(VLOOKUP($C74,工时汇总!$B$2:$AH$2694,23,0)&gt;=8,4,IF(VLOOKUP($C74,工时汇总!$B$2:$AH$2694,23,0)&lt;8,0))))</f>
        <v>4</v>
      </c>
      <c r="Z74" s="12">
        <f ca="1">IF(VLOOKUP($C74,工时汇总!$B$2:$AH$2694,24,0)&gt;15,12,IF(VLOOKUP($C74,工时汇总!$B$2:$AH$2694,24,0)&gt;10,8,IF(VLOOKUP($C74,工时汇总!$B$2:$AH$2694,24,0)&gt;=8,4,IF(VLOOKUP($C74,工时汇总!$B$2:$AH$2694,24,0)&lt;8,0))))</f>
        <v>4</v>
      </c>
      <c r="AA74" s="12">
        <f ca="1">IF(VLOOKUP($C74,工时汇总!$B$2:$AH$2694,25,0)&gt;15,12,IF(VLOOKUP($C74,工时汇总!$B$2:$AH$2694,25,0)&gt;10,8,IF(VLOOKUP($C74,工时汇总!$B$2:$AH$2694,25,0)&gt;=8,4,IF(VLOOKUP($C74,工时汇总!$B$2:$AH$2694,25,0)&lt;8,0))))</f>
        <v>4</v>
      </c>
      <c r="AB74" s="12">
        <f ca="1">IF(VLOOKUP($C74,工时汇总!$B$2:$AH$2694,26,0)&gt;15,12,IF(VLOOKUP($C74,工时汇总!$B$2:$AH$2694,26,0)&gt;10,8,IF(VLOOKUP($C74,工时汇总!$B$2:$AH$2694,26,0)&gt;=8,4,IF(VLOOKUP($C74,工时汇总!$B$2:$AH$2694,26,0)&lt;8,0))))</f>
        <v>4</v>
      </c>
      <c r="AC74" s="12">
        <f ca="1">IF(VLOOKUP($C74,工时汇总!$B$2:$AH$2694,27,0)&gt;15,12,IF(VLOOKUP($C74,工时汇总!$B$2:$AH$2694,27,0)&gt;10,8,IF(VLOOKUP($C74,工时汇总!$B$2:$AH$2694,27,0)&gt;=8,4,IF(VLOOKUP($C74,工时汇总!$B$2:$AH$2694,27,0)&lt;8,0))))</f>
        <v>0</v>
      </c>
      <c r="AD74" s="12">
        <f ca="1">IF(VLOOKUP($C74,工时汇总!$B$2:$AH$2694,28,0)&gt;15,12,IF(VLOOKUP($C74,工时汇总!$B$2:$AH$2694,28,0)&gt;10,8,IF(VLOOKUP($C74,工时汇总!$B$2:$AH$2694,28,0)&gt;=8,4,IF(VLOOKUP($C74,工时汇总!$B$2:$AH$2694,28,0)&lt;8,0))))</f>
        <v>0</v>
      </c>
      <c r="AE74" s="12">
        <f ca="1">IF(VLOOKUP($C74,工时汇总!$B$2:$AH$2694,29,0)&gt;15,12,IF(VLOOKUP($C74,工时汇总!$B$2:$AH$2694,29,0)&gt;10,8,IF(VLOOKUP($C74,工时汇总!$B$2:$AH$2694,29,0)&gt;=8,4,IF(VLOOKUP($C74,工时汇总!$B$2:$AH$2694,29,0)&lt;8,0))))</f>
        <v>8</v>
      </c>
      <c r="AF74" s="12">
        <f ca="1">IF(VLOOKUP($C74,工时汇总!$B$2:$AH$2694,30,0)&gt;15,12,IF(VLOOKUP($C74,工时汇总!$B$2:$AH$2694,30,0)&gt;10,8,IF(VLOOKUP($C74,工时汇总!$B$2:$AH$2694,30,0)&gt;=8,4,IF(VLOOKUP($C74,工时汇总!$B$2:$AH$2694,30,0)&lt;8,0))))</f>
        <v>4</v>
      </c>
      <c r="AG74" s="12">
        <f ca="1">IF(VLOOKUP($C74,工时汇总!$B$2:$AH$2694,31,0)&gt;15,12,IF(VLOOKUP($C74,工时汇总!$B$2:$AH$2694,31,0)&gt;10,8,IF(VLOOKUP($C74,工时汇总!$B$2:$AH$2694,31,0)&gt;=8,4,IF(VLOOKUP($C74,工时汇总!$B$2:$AH$2694,31,0)&lt;8,0))))</f>
        <v>0</v>
      </c>
      <c r="AH74" s="12">
        <f ca="1">IF(VLOOKUP($C74,工时汇总!$B$2:$AH$2694,32,0)&gt;15,12,IF(VLOOKUP($C74,工时汇总!$B$2:$AH$2694,32,0)&gt;10,8,IF(VLOOKUP($C74,工时汇总!$B$2:$AH$2694,32,0)&gt;=8,4,IF(VLOOKUP($C74,工时汇总!$B$2:$AH$2694,32,0)&lt;8,0))))</f>
        <v>4</v>
      </c>
      <c r="AI74" s="12">
        <f ca="1">IF(VLOOKUP($C74,工时汇总!$B$2:$AH$2694,33,0)&gt;15,12,IF(VLOOKUP($C74,工时汇总!$B$2:$AH$2694,33,0)&gt;10,8,IF(VLOOKUP($C74,工时汇总!$B$2:$AH$2694,33,0)&gt;=8,4,IF(VLOOKUP($C74,工时汇总!$B$2:$AH$2694,33,0)&lt;8,0))))</f>
        <v>0</v>
      </c>
    </row>
    <row r="75" customHeight="1" spans="1:35">
      <c r="A75" s="42" t="s">
        <v>624</v>
      </c>
      <c r="B75" s="18" t="s">
        <v>734</v>
      </c>
      <c r="C75" s="17" t="s">
        <v>735</v>
      </c>
      <c r="D75" s="43">
        <f ca="1" t="shared" si="23"/>
        <v>100</v>
      </c>
      <c r="E75" s="12">
        <f ca="1">IF(VLOOKUP($C75,工时汇总!$B$2:$AH$2694,3,0)&gt;15,12,IF(VLOOKUP($C75,工时汇总!$B$2:$AH$2694,3,0)&gt;10,8,IF(VLOOKUP($C75,工时汇总!$B$2:$AH$2694,3,0)&gt;=8,4,IF(VLOOKUP($C75,工时汇总!$B$2:$AH$2694,3,0)&lt;8,0))))</f>
        <v>4</v>
      </c>
      <c r="F75" s="12">
        <f ca="1">IF(VLOOKUP($C75,工时汇总!$B$2:$AH$2694,4,0)&gt;15,12,IF(VLOOKUP($C75,工时汇总!$B$2:$AH$2694,4,0)&gt;10,8,IF(VLOOKUP($C75,工时汇总!$B$2:$AH$2694,4,0)&gt;=8,4,IF(VLOOKUP($C75,工时汇总!$B$2:$AH$2694,4,0)&lt;8,0))))</f>
        <v>4</v>
      </c>
      <c r="G75" s="12">
        <f ca="1">IF(VLOOKUP($C75,工时汇总!$B$2:$AH$2694,5,0)&gt;15,12,IF(VLOOKUP($C75,工时汇总!$B$2:$AH$2694,5,0)&gt;10,8,IF(VLOOKUP($C75,工时汇总!$B$2:$AH$2694,5,0)&gt;=8,4,IF(VLOOKUP($C75,工时汇总!$B$2:$AH$2694,5,0)&lt;8,0))))</f>
        <v>4</v>
      </c>
      <c r="H75" s="12">
        <f ca="1">IF(VLOOKUP($C75,工时汇总!$B$2:$AH$2694,6,0)&gt;15,12,IF(VLOOKUP($C75,工时汇总!$B$2:$AH$2694,6,0)&gt;10,8,IF(VLOOKUP($C75,工时汇总!$B$2:$AH$2694,6,0)&gt;=8,4,IF(VLOOKUP($C75,工时汇总!$B$2:$AH$2694,6,0)&lt;8,0))))</f>
        <v>8</v>
      </c>
      <c r="I75" s="12">
        <f ca="1">IF(VLOOKUP($C75,工时汇总!$B$2:$AH$2694,7,0)&gt;15,12,IF(VLOOKUP($C75,工时汇总!$B$2:$AH$2694,7,0)&gt;10,8,IF(VLOOKUP($C75,工时汇总!$B$2:$AH$2694,7,0)&gt;=8,4,IF(VLOOKUP($C75,工时汇总!$B$2:$AH$2694,7,0)&lt;8,0))))</f>
        <v>4</v>
      </c>
      <c r="J75" s="12">
        <f ca="1">IF(VLOOKUP($C75,工时汇总!$B$2:$AH$2694,8,0)&gt;15,12,IF(VLOOKUP($C75,工时汇总!$B$2:$AH$2694,8,0)&gt;10,8,IF(VLOOKUP($C75,工时汇总!$B$2:$AH$2694,8,0)&gt;=8,4,IF(VLOOKUP($C75,工时汇总!$B$2:$AH$2694,8,0)&lt;8,0))))</f>
        <v>8</v>
      </c>
      <c r="K75" s="12">
        <f ca="1">IF(VLOOKUP($C75,工时汇总!$B$2:$AH$2694,9,0)&gt;15,12,IF(VLOOKUP($C75,工时汇总!$B$2:$AH$2694,9,0)&gt;10,8,IF(VLOOKUP($C75,工时汇总!$B$2:$AH$2694,9,0)&gt;=8,4,IF(VLOOKUP($C75,工时汇总!$B$2:$AH$2694,9,0)&lt;8,0))))</f>
        <v>4</v>
      </c>
      <c r="L75" s="12">
        <f ca="1">IF(VLOOKUP($C75,工时汇总!$B$2:$AH$2694,10,0)&gt;15,12,IF(VLOOKUP($C75,工时汇总!$B$2:$AH$2694,10,0)&gt;10,8,IF(VLOOKUP($C75,工时汇总!$B$2:$AH$2694,10,0)&gt;=8,4,IF(VLOOKUP($C75,工时汇总!$B$2:$AH$2694,10,0)&lt;8,0))))</f>
        <v>8</v>
      </c>
      <c r="M75" s="12">
        <f ca="1">IF(VLOOKUP($C75,工时汇总!$B$2:$AH$2694,11,0)&gt;15,12,IF(VLOOKUP($C75,工时汇总!$B$2:$AH$2694,11,0)&gt;10,8,IF(VLOOKUP($C75,工时汇总!$B$2:$AH$2694,11,0)&gt;=8,4,IF(VLOOKUP($C75,工时汇总!$B$2:$AH$2694,11,0)&lt;8,0))))</f>
        <v>8</v>
      </c>
      <c r="N75" s="12">
        <f ca="1">IF(VLOOKUP($C75,工时汇总!$B$2:$AH$2694,12,0)&gt;15,12,IF(VLOOKUP($C75,工时汇总!$B$2:$AH$2694,12,0)&gt;10,8,IF(VLOOKUP($C75,工时汇总!$B$2:$AH$2694,12,0)&gt;=8,4,IF(VLOOKUP($C75,工时汇总!$B$2:$AH$2694,12,0)&lt;8,0))))</f>
        <v>8</v>
      </c>
      <c r="O75" s="12">
        <f ca="1">IF(VLOOKUP($C75,工时汇总!$B$2:$AH$2694,13,0)&gt;15,12,IF(VLOOKUP($C75,工时汇总!$B$2:$AH$2694,13,0)&gt;10,8,IF(VLOOKUP($C75,工时汇总!$B$2:$AH$2694,13,0)&gt;=8,4,IF(VLOOKUP($C75,工时汇总!$B$2:$AH$2694,13,0)&lt;8,0))))</f>
        <v>0</v>
      </c>
      <c r="P75" s="12">
        <f ca="1">IF(VLOOKUP($C75,工时汇总!$B$2:$AH$2694,14,0)&gt;15,12,IF(VLOOKUP($C75,工时汇总!$B$2:$AH$2694,14,0)&gt;10,8,IF(VLOOKUP($C75,工时汇总!$B$2:$AH$2694,14,0)&gt;=8,4,IF(VLOOKUP($C75,工时汇总!$B$2:$AH$2694,14,0)&lt;8,0))))</f>
        <v>4</v>
      </c>
      <c r="Q75" s="12">
        <f ca="1">IF(VLOOKUP($C75,工时汇总!$B$2:$AH$2694,15,0)&gt;15,12,IF(VLOOKUP($C75,工时汇总!$B$2:$AH$2694,15,0)&gt;10,8,IF(VLOOKUP($C75,工时汇总!$B$2:$AH$2694,15,0)&gt;=8,4,IF(VLOOKUP($C75,工时汇总!$B$2:$AH$2694,15,0)&lt;8,0))))</f>
        <v>4</v>
      </c>
      <c r="R75" s="12">
        <f ca="1">IF(VLOOKUP($C75,工时汇总!$B$2:$AH$2694,16,0)&gt;15,12,IF(VLOOKUP($C75,工时汇总!$B$2:$AH$2694,16,0)&gt;10,8,IF(VLOOKUP($C75,工时汇总!$B$2:$AH$2694,16,0)&gt;=8,4,IF(VLOOKUP($C75,工时汇总!$B$2:$AH$2694,16,0)&lt;8,0))))</f>
        <v>8</v>
      </c>
      <c r="S75" s="12">
        <f ca="1">IF(VLOOKUP($C75,工时汇总!$B$2:$AH$2694,17,0)&gt;15,12,IF(VLOOKUP($C75,工时汇总!$B$2:$AH$2694,17,0)&gt;10,8,IF(VLOOKUP($C75,工时汇总!$B$2:$AH$2694,17,0)&gt;=8,4,IF(VLOOKUP($C75,工时汇总!$B$2:$AH$2694,17,0)&lt;8,0))))</f>
        <v>8</v>
      </c>
      <c r="T75" s="12">
        <f ca="1">IF(VLOOKUP($C75,工时汇总!$B$2:$AH$2694,18,0)&gt;15,12,IF(VLOOKUP($C75,工时汇总!$B$2:$AH$2694,18,0)&gt;10,8,IF(VLOOKUP($C75,工时汇总!$B$2:$AH$2694,18,0)&gt;=8,4,IF(VLOOKUP($C75,工时汇总!$B$2:$AH$2694,18,0)&lt;8,0))))</f>
        <v>0</v>
      </c>
      <c r="U75" s="12">
        <f ca="1">IF(VLOOKUP($C75,工时汇总!$B$2:$AH$2694,19,0)&gt;15,12,IF(VLOOKUP($C75,工时汇总!$B$2:$AH$2694,19,0)&gt;10,8,IF(VLOOKUP($C75,工时汇总!$B$2:$AH$2694,19,0)&gt;=8,4,IF(VLOOKUP($C75,工时汇总!$B$2:$AH$2694,19,0)&lt;8,0))))</f>
        <v>4</v>
      </c>
      <c r="V75" s="12">
        <f ca="1">IF(VLOOKUP($C75,工时汇总!$B$2:$AH$2694,20,0)&gt;15,12,IF(VLOOKUP($C75,工时汇总!$B$2:$AH$2694,20,0)&gt;10,8,IF(VLOOKUP($C75,工时汇总!$B$2:$AH$2694,20,0)&gt;=8,4,IF(VLOOKUP($C75,工时汇总!$B$2:$AH$2694,20,0)&lt;8,0))))</f>
        <v>0</v>
      </c>
      <c r="W75" s="12">
        <f ca="1">IF(VLOOKUP($C75,工时汇总!$B$2:$AH$2694,21,0)&gt;15,12,IF(VLOOKUP($C75,工时汇总!$B$2:$AH$2694,21,0)&gt;10,8,IF(VLOOKUP($C75,工时汇总!$B$2:$AH$2694,21,0)&gt;=8,4,IF(VLOOKUP($C75,工时汇总!$B$2:$AH$2694,21,0)&lt;8,0))))</f>
        <v>0</v>
      </c>
      <c r="X75" s="12">
        <f ca="1">IF(VLOOKUP($C75,工时汇总!$B$2:$AH$2694,22,0)&gt;15,12,IF(VLOOKUP($C75,工时汇总!$B$2:$AH$2694,22,0)&gt;10,8,IF(VLOOKUP($C75,工时汇总!$B$2:$AH$2694,22,0)&gt;=8,4,IF(VLOOKUP($C75,工时汇总!$B$2:$AH$2694,22,0)&lt;8,0))))</f>
        <v>0</v>
      </c>
      <c r="Y75" s="12">
        <f ca="1">IF(VLOOKUP($C75,工时汇总!$B$2:$AH$2694,23,0)&gt;15,12,IF(VLOOKUP($C75,工时汇总!$B$2:$AH$2694,23,0)&gt;10,8,IF(VLOOKUP($C75,工时汇总!$B$2:$AH$2694,23,0)&gt;=8,4,IF(VLOOKUP($C75,工时汇总!$B$2:$AH$2694,23,0)&lt;8,0))))</f>
        <v>0</v>
      </c>
      <c r="Z75" s="12">
        <f ca="1">IF(VLOOKUP($C75,工时汇总!$B$2:$AH$2694,24,0)&gt;15,12,IF(VLOOKUP($C75,工时汇总!$B$2:$AH$2694,24,0)&gt;10,8,IF(VLOOKUP($C75,工时汇总!$B$2:$AH$2694,24,0)&gt;=8,4,IF(VLOOKUP($C75,工时汇总!$B$2:$AH$2694,24,0)&lt;8,0))))</f>
        <v>0</v>
      </c>
      <c r="AA75" s="12">
        <f ca="1">IF(VLOOKUP($C75,工时汇总!$B$2:$AH$2694,25,0)&gt;15,12,IF(VLOOKUP($C75,工时汇总!$B$2:$AH$2694,25,0)&gt;10,8,IF(VLOOKUP($C75,工时汇总!$B$2:$AH$2694,25,0)&gt;=8,4,IF(VLOOKUP($C75,工时汇总!$B$2:$AH$2694,25,0)&lt;8,0))))</f>
        <v>0</v>
      </c>
      <c r="AB75" s="12">
        <f ca="1">IF(VLOOKUP($C75,工时汇总!$B$2:$AH$2694,26,0)&gt;15,12,IF(VLOOKUP($C75,工时汇总!$B$2:$AH$2694,26,0)&gt;10,8,IF(VLOOKUP($C75,工时汇总!$B$2:$AH$2694,26,0)&gt;=8,4,IF(VLOOKUP($C75,工时汇总!$B$2:$AH$2694,26,0)&lt;8,0))))</f>
        <v>0</v>
      </c>
      <c r="AC75" s="12">
        <f ca="1">IF(VLOOKUP($C75,工时汇总!$B$2:$AH$2694,27,0)&gt;15,12,IF(VLOOKUP($C75,工时汇总!$B$2:$AH$2694,27,0)&gt;10,8,IF(VLOOKUP($C75,工时汇总!$B$2:$AH$2694,27,0)&gt;=8,4,IF(VLOOKUP($C75,工时汇总!$B$2:$AH$2694,27,0)&lt;8,0))))</f>
        <v>0</v>
      </c>
      <c r="AD75" s="12">
        <f ca="1">IF(VLOOKUP($C75,工时汇总!$B$2:$AH$2694,28,0)&gt;15,12,IF(VLOOKUP($C75,工时汇总!$B$2:$AH$2694,28,0)&gt;10,8,IF(VLOOKUP($C75,工时汇总!$B$2:$AH$2694,28,0)&gt;=8,4,IF(VLOOKUP($C75,工时汇总!$B$2:$AH$2694,28,0)&lt;8,0))))</f>
        <v>0</v>
      </c>
      <c r="AE75" s="12">
        <f ca="1">IF(VLOOKUP($C75,工时汇总!$B$2:$AH$2694,29,0)&gt;15,12,IF(VLOOKUP($C75,工时汇总!$B$2:$AH$2694,29,0)&gt;10,8,IF(VLOOKUP($C75,工时汇总!$B$2:$AH$2694,29,0)&gt;=8,4,IF(VLOOKUP($C75,工时汇总!$B$2:$AH$2694,29,0)&lt;8,0))))</f>
        <v>8</v>
      </c>
      <c r="AF75" s="12">
        <f ca="1">IF(VLOOKUP($C75,工时汇总!$B$2:$AH$2694,30,0)&gt;15,12,IF(VLOOKUP($C75,工时汇总!$B$2:$AH$2694,30,0)&gt;10,8,IF(VLOOKUP($C75,工时汇总!$B$2:$AH$2694,30,0)&gt;=8,4,IF(VLOOKUP($C75,工时汇总!$B$2:$AH$2694,30,0)&lt;8,0))))</f>
        <v>0</v>
      </c>
      <c r="AG75" s="12">
        <f ca="1">IF(VLOOKUP($C75,工时汇总!$B$2:$AH$2694,31,0)&gt;15,12,IF(VLOOKUP($C75,工时汇总!$B$2:$AH$2694,31,0)&gt;10,8,IF(VLOOKUP($C75,工时汇总!$B$2:$AH$2694,31,0)&gt;=8,4,IF(VLOOKUP($C75,工时汇总!$B$2:$AH$2694,31,0)&lt;8,0))))</f>
        <v>0</v>
      </c>
      <c r="AH75" s="12">
        <f ca="1">IF(VLOOKUP($C75,工时汇总!$B$2:$AH$2694,32,0)&gt;15,12,IF(VLOOKUP($C75,工时汇总!$B$2:$AH$2694,32,0)&gt;10,8,IF(VLOOKUP($C75,工时汇总!$B$2:$AH$2694,32,0)&gt;=8,4,IF(VLOOKUP($C75,工时汇总!$B$2:$AH$2694,32,0)&lt;8,0))))</f>
        <v>4</v>
      </c>
      <c r="AI75" s="12">
        <f ca="1">IF(VLOOKUP($C75,工时汇总!$B$2:$AH$2694,33,0)&gt;15,12,IF(VLOOKUP($C75,工时汇总!$B$2:$AH$2694,33,0)&gt;10,8,IF(VLOOKUP($C75,工时汇总!$B$2:$AH$2694,33,0)&gt;=8,4,IF(VLOOKUP($C75,工时汇总!$B$2:$AH$2694,33,0)&lt;8,0))))</f>
        <v>0</v>
      </c>
    </row>
    <row r="76" customHeight="1" spans="1:35">
      <c r="A76" s="42" t="s">
        <v>624</v>
      </c>
      <c r="B76" s="18" t="s">
        <v>736</v>
      </c>
      <c r="C76" s="17" t="s">
        <v>737</v>
      </c>
      <c r="D76" s="43">
        <f ca="1" t="shared" ref="D76:D123" si="25">SUM(E76:AI76)</f>
        <v>140</v>
      </c>
      <c r="E76" s="12">
        <f ca="1">IF(VLOOKUP($C76,工时汇总!$B$2:$AH$2694,3,0)&gt;15,12,IF(VLOOKUP($C76,工时汇总!$B$2:$AH$2694,3,0)&gt;10,8,IF(VLOOKUP($C76,工时汇总!$B$2:$AH$2694,3,0)&gt;=8,4,IF(VLOOKUP($C76,工时汇总!$B$2:$AH$2694,3,0)&lt;8,0))))</f>
        <v>4</v>
      </c>
      <c r="F76" s="12">
        <f ca="1">IF(VLOOKUP($C76,工时汇总!$B$2:$AH$2694,4,0)&gt;15,12,IF(VLOOKUP($C76,工时汇总!$B$2:$AH$2694,4,0)&gt;10,8,IF(VLOOKUP($C76,工时汇总!$B$2:$AH$2694,4,0)&gt;=8,4,IF(VLOOKUP($C76,工时汇总!$B$2:$AH$2694,4,0)&lt;8,0))))</f>
        <v>4</v>
      </c>
      <c r="G76" s="12">
        <f ca="1">IF(VLOOKUP($C76,工时汇总!$B$2:$AH$2694,5,0)&gt;15,12,IF(VLOOKUP($C76,工时汇总!$B$2:$AH$2694,5,0)&gt;10,8,IF(VLOOKUP($C76,工时汇总!$B$2:$AH$2694,5,0)&gt;=8,4,IF(VLOOKUP($C76,工时汇总!$B$2:$AH$2694,5,0)&lt;8,0))))</f>
        <v>4</v>
      </c>
      <c r="H76" s="12">
        <f ca="1">IF(VLOOKUP($C76,工时汇总!$B$2:$AH$2694,6,0)&gt;15,12,IF(VLOOKUP($C76,工时汇总!$B$2:$AH$2694,6,0)&gt;10,8,IF(VLOOKUP($C76,工时汇总!$B$2:$AH$2694,6,0)&gt;=8,4,IF(VLOOKUP($C76,工时汇总!$B$2:$AH$2694,6,0)&lt;8,0))))</f>
        <v>8</v>
      </c>
      <c r="I76" s="12">
        <f ca="1">IF(VLOOKUP($C76,工时汇总!$B$2:$AH$2694,7,0)&gt;15,12,IF(VLOOKUP($C76,工时汇总!$B$2:$AH$2694,7,0)&gt;10,8,IF(VLOOKUP($C76,工时汇总!$B$2:$AH$2694,7,0)&gt;=8,4,IF(VLOOKUP($C76,工时汇总!$B$2:$AH$2694,7,0)&lt;8,0))))</f>
        <v>4</v>
      </c>
      <c r="J76" s="12">
        <f ca="1">IF(VLOOKUP($C76,工时汇总!$B$2:$AH$2694,8,0)&gt;15,12,IF(VLOOKUP($C76,工时汇总!$B$2:$AH$2694,8,0)&gt;10,8,IF(VLOOKUP($C76,工时汇总!$B$2:$AH$2694,8,0)&gt;=8,4,IF(VLOOKUP($C76,工时汇总!$B$2:$AH$2694,8,0)&lt;8,0))))</f>
        <v>8</v>
      </c>
      <c r="K76" s="12">
        <f ca="1">IF(VLOOKUP($C76,工时汇总!$B$2:$AH$2694,9,0)&gt;15,12,IF(VLOOKUP($C76,工时汇总!$B$2:$AH$2694,9,0)&gt;10,8,IF(VLOOKUP($C76,工时汇总!$B$2:$AH$2694,9,0)&gt;=8,4,IF(VLOOKUP($C76,工时汇总!$B$2:$AH$2694,9,0)&lt;8,0))))</f>
        <v>4</v>
      </c>
      <c r="L76" s="12">
        <f ca="1">IF(VLOOKUP($C76,工时汇总!$B$2:$AH$2694,10,0)&gt;15,12,IF(VLOOKUP($C76,工时汇总!$B$2:$AH$2694,10,0)&gt;10,8,IF(VLOOKUP($C76,工时汇总!$B$2:$AH$2694,10,0)&gt;=8,4,IF(VLOOKUP($C76,工时汇总!$B$2:$AH$2694,10,0)&lt;8,0))))</f>
        <v>8</v>
      </c>
      <c r="M76" s="12">
        <f ca="1">IF(VLOOKUP($C76,工时汇总!$B$2:$AH$2694,11,0)&gt;15,12,IF(VLOOKUP($C76,工时汇总!$B$2:$AH$2694,11,0)&gt;10,8,IF(VLOOKUP($C76,工时汇总!$B$2:$AH$2694,11,0)&gt;=8,4,IF(VLOOKUP($C76,工时汇总!$B$2:$AH$2694,11,0)&lt;8,0))))</f>
        <v>8</v>
      </c>
      <c r="N76" s="12">
        <f ca="1">IF(VLOOKUP($C76,工时汇总!$B$2:$AH$2694,12,0)&gt;15,12,IF(VLOOKUP($C76,工时汇总!$B$2:$AH$2694,12,0)&gt;10,8,IF(VLOOKUP($C76,工时汇总!$B$2:$AH$2694,12,0)&gt;=8,4,IF(VLOOKUP($C76,工时汇总!$B$2:$AH$2694,12,0)&lt;8,0))))</f>
        <v>8</v>
      </c>
      <c r="O76" s="12">
        <f ca="1">IF(VLOOKUP($C76,工时汇总!$B$2:$AH$2694,13,0)&gt;15,12,IF(VLOOKUP($C76,工时汇总!$B$2:$AH$2694,13,0)&gt;10,8,IF(VLOOKUP($C76,工时汇总!$B$2:$AH$2694,13,0)&gt;=8,4,IF(VLOOKUP($C76,工时汇总!$B$2:$AH$2694,13,0)&lt;8,0))))</f>
        <v>4</v>
      </c>
      <c r="P76" s="12">
        <f ca="1">IF(VLOOKUP($C76,工时汇总!$B$2:$AH$2694,14,0)&gt;15,12,IF(VLOOKUP($C76,工时汇总!$B$2:$AH$2694,14,0)&gt;10,8,IF(VLOOKUP($C76,工时汇总!$B$2:$AH$2694,14,0)&gt;=8,4,IF(VLOOKUP($C76,工时汇总!$B$2:$AH$2694,14,0)&lt;8,0))))</f>
        <v>4</v>
      </c>
      <c r="Q76" s="12">
        <f ca="1">IF(VLOOKUP($C76,工时汇总!$B$2:$AH$2694,15,0)&gt;15,12,IF(VLOOKUP($C76,工时汇总!$B$2:$AH$2694,15,0)&gt;10,8,IF(VLOOKUP($C76,工时汇总!$B$2:$AH$2694,15,0)&gt;=8,4,IF(VLOOKUP($C76,工时汇总!$B$2:$AH$2694,15,0)&lt;8,0))))</f>
        <v>4</v>
      </c>
      <c r="R76" s="12">
        <f ca="1">IF(VLOOKUP($C76,工时汇总!$B$2:$AH$2694,16,0)&gt;15,12,IF(VLOOKUP($C76,工时汇总!$B$2:$AH$2694,16,0)&gt;10,8,IF(VLOOKUP($C76,工时汇总!$B$2:$AH$2694,16,0)&gt;=8,4,IF(VLOOKUP($C76,工时汇总!$B$2:$AH$2694,16,0)&lt;8,0))))</f>
        <v>4</v>
      </c>
      <c r="S76" s="12">
        <f ca="1">IF(VLOOKUP($C76,工时汇总!$B$2:$AH$2694,17,0)&gt;15,12,IF(VLOOKUP($C76,工时汇总!$B$2:$AH$2694,17,0)&gt;10,8,IF(VLOOKUP($C76,工时汇总!$B$2:$AH$2694,17,0)&gt;=8,4,IF(VLOOKUP($C76,工时汇总!$B$2:$AH$2694,17,0)&lt;8,0))))</f>
        <v>8</v>
      </c>
      <c r="T76" s="12">
        <f ca="1">IF(VLOOKUP($C76,工时汇总!$B$2:$AH$2694,18,0)&gt;15,12,IF(VLOOKUP($C76,工时汇总!$B$2:$AH$2694,18,0)&gt;10,8,IF(VLOOKUP($C76,工时汇总!$B$2:$AH$2694,18,0)&gt;=8,4,IF(VLOOKUP($C76,工时汇总!$B$2:$AH$2694,18,0)&lt;8,0))))</f>
        <v>4</v>
      </c>
      <c r="U76" s="12">
        <f ca="1">IF(VLOOKUP($C76,工时汇总!$B$2:$AH$2694,19,0)&gt;15,12,IF(VLOOKUP($C76,工时汇总!$B$2:$AH$2694,19,0)&gt;10,8,IF(VLOOKUP($C76,工时汇总!$B$2:$AH$2694,19,0)&gt;=8,4,IF(VLOOKUP($C76,工时汇总!$B$2:$AH$2694,19,0)&lt;8,0))))</f>
        <v>4</v>
      </c>
      <c r="V76" s="12">
        <f ca="1">IF(VLOOKUP($C76,工时汇总!$B$2:$AH$2694,20,0)&gt;15,12,IF(VLOOKUP($C76,工时汇总!$B$2:$AH$2694,20,0)&gt;10,8,IF(VLOOKUP($C76,工时汇总!$B$2:$AH$2694,20,0)&gt;=8,4,IF(VLOOKUP($C76,工时汇总!$B$2:$AH$2694,20,0)&lt;8,0))))</f>
        <v>4</v>
      </c>
      <c r="W76" s="12">
        <f ca="1">IF(VLOOKUP($C76,工时汇总!$B$2:$AH$2694,21,0)&gt;15,12,IF(VLOOKUP($C76,工时汇总!$B$2:$AH$2694,21,0)&gt;10,8,IF(VLOOKUP($C76,工时汇总!$B$2:$AH$2694,21,0)&gt;=8,4,IF(VLOOKUP($C76,工时汇总!$B$2:$AH$2694,21,0)&lt;8,0))))</f>
        <v>4</v>
      </c>
      <c r="X76" s="12">
        <f ca="1">IF(VLOOKUP($C76,工时汇总!$B$2:$AH$2694,22,0)&gt;15,12,IF(VLOOKUP($C76,工时汇总!$B$2:$AH$2694,22,0)&gt;10,8,IF(VLOOKUP($C76,工时汇总!$B$2:$AH$2694,22,0)&gt;=8,4,IF(VLOOKUP($C76,工时汇总!$B$2:$AH$2694,22,0)&lt;8,0))))</f>
        <v>4</v>
      </c>
      <c r="Y76" s="12">
        <f ca="1">IF(VLOOKUP($C76,工时汇总!$B$2:$AH$2694,23,0)&gt;15,12,IF(VLOOKUP($C76,工时汇总!$B$2:$AH$2694,23,0)&gt;10,8,IF(VLOOKUP($C76,工时汇总!$B$2:$AH$2694,23,0)&gt;=8,4,IF(VLOOKUP($C76,工时汇总!$B$2:$AH$2694,23,0)&lt;8,0))))</f>
        <v>4</v>
      </c>
      <c r="Z76" s="12">
        <f ca="1">IF(VLOOKUP($C76,工时汇总!$B$2:$AH$2694,24,0)&gt;15,12,IF(VLOOKUP($C76,工时汇总!$B$2:$AH$2694,24,0)&gt;10,8,IF(VLOOKUP($C76,工时汇总!$B$2:$AH$2694,24,0)&gt;=8,4,IF(VLOOKUP($C76,工时汇总!$B$2:$AH$2694,24,0)&lt;8,0))))</f>
        <v>4</v>
      </c>
      <c r="AA76" s="12">
        <f ca="1">IF(VLOOKUP($C76,工时汇总!$B$2:$AH$2694,25,0)&gt;15,12,IF(VLOOKUP($C76,工时汇总!$B$2:$AH$2694,25,0)&gt;10,8,IF(VLOOKUP($C76,工时汇总!$B$2:$AH$2694,25,0)&gt;=8,4,IF(VLOOKUP($C76,工时汇总!$B$2:$AH$2694,25,0)&lt;8,0))))</f>
        <v>4</v>
      </c>
      <c r="AB76" s="12">
        <f ca="1">IF(VLOOKUP($C76,工时汇总!$B$2:$AH$2694,26,0)&gt;15,12,IF(VLOOKUP($C76,工时汇总!$B$2:$AH$2694,26,0)&gt;10,8,IF(VLOOKUP($C76,工时汇总!$B$2:$AH$2694,26,0)&gt;=8,4,IF(VLOOKUP($C76,工时汇总!$B$2:$AH$2694,26,0)&lt;8,0))))</f>
        <v>4</v>
      </c>
      <c r="AC76" s="12">
        <f ca="1">IF(VLOOKUP($C76,工时汇总!$B$2:$AH$2694,27,0)&gt;15,12,IF(VLOOKUP($C76,工时汇总!$B$2:$AH$2694,27,0)&gt;10,8,IF(VLOOKUP($C76,工时汇总!$B$2:$AH$2694,27,0)&gt;=8,4,IF(VLOOKUP($C76,工时汇总!$B$2:$AH$2694,27,0)&lt;8,0))))</f>
        <v>4</v>
      </c>
      <c r="AD76" s="12">
        <f ca="1">IF(VLOOKUP($C76,工时汇总!$B$2:$AH$2694,28,0)&gt;15,12,IF(VLOOKUP($C76,工时汇总!$B$2:$AH$2694,28,0)&gt;10,8,IF(VLOOKUP($C76,工时汇总!$B$2:$AH$2694,28,0)&gt;=8,4,IF(VLOOKUP($C76,工时汇总!$B$2:$AH$2694,28,0)&lt;8,0))))</f>
        <v>0</v>
      </c>
      <c r="AE76" s="12">
        <f ca="1">IF(VLOOKUP($C76,工时汇总!$B$2:$AH$2694,29,0)&gt;15,12,IF(VLOOKUP($C76,工时汇总!$B$2:$AH$2694,29,0)&gt;10,8,IF(VLOOKUP($C76,工时汇总!$B$2:$AH$2694,29,0)&gt;=8,4,IF(VLOOKUP($C76,工时汇总!$B$2:$AH$2694,29,0)&lt;8,0))))</f>
        <v>8</v>
      </c>
      <c r="AF76" s="12">
        <f ca="1">IF(VLOOKUP($C76,工时汇总!$B$2:$AH$2694,30,0)&gt;15,12,IF(VLOOKUP($C76,工时汇总!$B$2:$AH$2694,30,0)&gt;10,8,IF(VLOOKUP($C76,工时汇总!$B$2:$AH$2694,30,0)&gt;=8,4,IF(VLOOKUP($C76,工时汇总!$B$2:$AH$2694,30,0)&lt;8,0))))</f>
        <v>4</v>
      </c>
      <c r="AG76" s="12">
        <f ca="1">IF(VLOOKUP($C76,工时汇总!$B$2:$AH$2694,31,0)&gt;15,12,IF(VLOOKUP($C76,工时汇总!$B$2:$AH$2694,31,0)&gt;10,8,IF(VLOOKUP($C76,工时汇总!$B$2:$AH$2694,31,0)&gt;=8,4,IF(VLOOKUP($C76,工时汇总!$B$2:$AH$2694,31,0)&lt;8,0))))</f>
        <v>0</v>
      </c>
      <c r="AH76" s="12">
        <f ca="1">IF(VLOOKUP($C76,工时汇总!$B$2:$AH$2694,32,0)&gt;15,12,IF(VLOOKUP($C76,工时汇总!$B$2:$AH$2694,32,0)&gt;10,8,IF(VLOOKUP($C76,工时汇总!$B$2:$AH$2694,32,0)&gt;=8,4,IF(VLOOKUP($C76,工时汇总!$B$2:$AH$2694,32,0)&lt;8,0))))</f>
        <v>4</v>
      </c>
      <c r="AI76" s="12">
        <f ca="1">IF(VLOOKUP($C76,工时汇总!$B$2:$AH$2694,33,0)&gt;15,12,IF(VLOOKUP($C76,工时汇总!$B$2:$AH$2694,33,0)&gt;10,8,IF(VLOOKUP($C76,工时汇总!$B$2:$AH$2694,33,0)&gt;=8,4,IF(VLOOKUP($C76,工时汇总!$B$2:$AH$2694,33,0)&lt;8,0))))</f>
        <v>0</v>
      </c>
    </row>
    <row r="77" customHeight="1" spans="1:35">
      <c r="A77" s="42" t="s">
        <v>624</v>
      </c>
      <c r="B77" s="18" t="s">
        <v>738</v>
      </c>
      <c r="C77" s="17" t="s">
        <v>739</v>
      </c>
      <c r="D77" s="43">
        <f ca="1" t="shared" si="25"/>
        <v>188</v>
      </c>
      <c r="E77" s="12">
        <f ca="1">IF(VLOOKUP($C77,工时汇总!$B$2:$AH$2694,3,0)&gt;15,12,IF(VLOOKUP($C77,工时汇总!$B$2:$AH$2694,3,0)&gt;10,8,IF(VLOOKUP($C77,工时汇总!$B$2:$AH$2694,3,0)&gt;=8,4,IF(VLOOKUP($C77,工时汇总!$B$2:$AH$2694,3,0)&lt;8,0))))</f>
        <v>4</v>
      </c>
      <c r="F77" s="12">
        <f ca="1">IF(VLOOKUP($C77,工时汇总!$B$2:$AH$2694,4,0)&gt;15,12,IF(VLOOKUP($C77,工时汇总!$B$2:$AH$2694,4,0)&gt;10,8,IF(VLOOKUP($C77,工时汇总!$B$2:$AH$2694,4,0)&gt;=8,4,IF(VLOOKUP($C77,工时汇总!$B$2:$AH$2694,4,0)&lt;8,0))))</f>
        <v>4</v>
      </c>
      <c r="G77" s="12">
        <f ca="1">IF(VLOOKUP($C77,工时汇总!$B$2:$AH$2694,5,0)&gt;15,12,IF(VLOOKUP($C77,工时汇总!$B$2:$AH$2694,5,0)&gt;10,8,IF(VLOOKUP($C77,工时汇总!$B$2:$AH$2694,5,0)&gt;=8,4,IF(VLOOKUP($C77,工时汇总!$B$2:$AH$2694,5,0)&lt;8,0))))</f>
        <v>4</v>
      </c>
      <c r="H77" s="12">
        <f ca="1">IF(VLOOKUP($C77,工时汇总!$B$2:$AH$2694,6,0)&gt;15,12,IF(VLOOKUP($C77,工时汇总!$B$2:$AH$2694,6,0)&gt;10,8,IF(VLOOKUP($C77,工时汇总!$B$2:$AH$2694,6,0)&gt;=8,4,IF(VLOOKUP($C77,工时汇总!$B$2:$AH$2694,6,0)&lt;8,0))))</f>
        <v>8</v>
      </c>
      <c r="I77" s="12">
        <f ca="1">IF(VLOOKUP($C77,工时汇总!$B$2:$AH$2694,7,0)&gt;15,12,IF(VLOOKUP($C77,工时汇总!$B$2:$AH$2694,7,0)&gt;10,8,IF(VLOOKUP($C77,工时汇总!$B$2:$AH$2694,7,0)&gt;=8,4,IF(VLOOKUP($C77,工时汇总!$B$2:$AH$2694,7,0)&lt;8,0))))</f>
        <v>8</v>
      </c>
      <c r="J77" s="12">
        <f ca="1">IF(VLOOKUP($C77,工时汇总!$B$2:$AH$2694,8,0)&gt;15,12,IF(VLOOKUP($C77,工时汇总!$B$2:$AH$2694,8,0)&gt;10,8,IF(VLOOKUP($C77,工时汇总!$B$2:$AH$2694,8,0)&gt;=8,4,IF(VLOOKUP($C77,工时汇总!$B$2:$AH$2694,8,0)&lt;8,0))))</f>
        <v>8</v>
      </c>
      <c r="K77" s="12">
        <f ca="1">IF(VLOOKUP($C77,工时汇总!$B$2:$AH$2694,9,0)&gt;15,12,IF(VLOOKUP($C77,工时汇总!$B$2:$AH$2694,9,0)&gt;10,8,IF(VLOOKUP($C77,工时汇总!$B$2:$AH$2694,9,0)&gt;=8,4,IF(VLOOKUP($C77,工时汇总!$B$2:$AH$2694,9,0)&lt;8,0))))</f>
        <v>8</v>
      </c>
      <c r="L77" s="12">
        <f ca="1">IF(VLOOKUP($C77,工时汇总!$B$2:$AH$2694,10,0)&gt;15,12,IF(VLOOKUP($C77,工时汇总!$B$2:$AH$2694,10,0)&gt;10,8,IF(VLOOKUP($C77,工时汇总!$B$2:$AH$2694,10,0)&gt;=8,4,IF(VLOOKUP($C77,工时汇总!$B$2:$AH$2694,10,0)&lt;8,0))))</f>
        <v>8</v>
      </c>
      <c r="M77" s="12">
        <f ca="1">IF(VLOOKUP($C77,工时汇总!$B$2:$AH$2694,11,0)&gt;15,12,IF(VLOOKUP($C77,工时汇总!$B$2:$AH$2694,11,0)&gt;10,8,IF(VLOOKUP($C77,工时汇总!$B$2:$AH$2694,11,0)&gt;=8,4,IF(VLOOKUP($C77,工时汇总!$B$2:$AH$2694,11,0)&lt;8,0))))</f>
        <v>8</v>
      </c>
      <c r="N77" s="12">
        <f ca="1">IF(VLOOKUP($C77,工时汇总!$B$2:$AH$2694,12,0)&gt;15,12,IF(VLOOKUP($C77,工时汇总!$B$2:$AH$2694,12,0)&gt;10,8,IF(VLOOKUP($C77,工时汇总!$B$2:$AH$2694,12,0)&gt;=8,4,IF(VLOOKUP($C77,工时汇总!$B$2:$AH$2694,12,0)&lt;8,0))))</f>
        <v>8</v>
      </c>
      <c r="O77" s="12">
        <f ca="1">IF(VLOOKUP($C77,工时汇总!$B$2:$AH$2694,13,0)&gt;15,12,IF(VLOOKUP($C77,工时汇总!$B$2:$AH$2694,13,0)&gt;10,8,IF(VLOOKUP($C77,工时汇总!$B$2:$AH$2694,13,0)&gt;=8,4,IF(VLOOKUP($C77,工时汇总!$B$2:$AH$2694,13,0)&lt;8,0))))</f>
        <v>8</v>
      </c>
      <c r="P77" s="12">
        <f ca="1">IF(VLOOKUP($C77,工时汇总!$B$2:$AH$2694,14,0)&gt;15,12,IF(VLOOKUP($C77,工时汇总!$B$2:$AH$2694,14,0)&gt;10,8,IF(VLOOKUP($C77,工时汇总!$B$2:$AH$2694,14,0)&gt;=8,4,IF(VLOOKUP($C77,工时汇总!$B$2:$AH$2694,14,0)&lt;8,0))))</f>
        <v>8</v>
      </c>
      <c r="Q77" s="12">
        <f ca="1">IF(VLOOKUP($C77,工时汇总!$B$2:$AH$2694,15,0)&gt;15,12,IF(VLOOKUP($C77,工时汇总!$B$2:$AH$2694,15,0)&gt;10,8,IF(VLOOKUP($C77,工时汇总!$B$2:$AH$2694,15,0)&gt;=8,4,IF(VLOOKUP($C77,工时汇总!$B$2:$AH$2694,15,0)&lt;8,0))))</f>
        <v>8</v>
      </c>
      <c r="R77" s="12">
        <f ca="1">IF(VLOOKUP($C77,工时汇总!$B$2:$AH$2694,16,0)&gt;15,12,IF(VLOOKUP($C77,工时汇总!$B$2:$AH$2694,16,0)&gt;10,8,IF(VLOOKUP($C77,工时汇总!$B$2:$AH$2694,16,0)&gt;=8,4,IF(VLOOKUP($C77,工时汇总!$B$2:$AH$2694,16,0)&lt;8,0))))</f>
        <v>8</v>
      </c>
      <c r="S77" s="12">
        <f ca="1">IF(VLOOKUP($C77,工时汇总!$B$2:$AH$2694,17,0)&gt;15,12,IF(VLOOKUP($C77,工时汇总!$B$2:$AH$2694,17,0)&gt;10,8,IF(VLOOKUP($C77,工时汇总!$B$2:$AH$2694,17,0)&gt;=8,4,IF(VLOOKUP($C77,工时汇总!$B$2:$AH$2694,17,0)&lt;8,0))))</f>
        <v>8</v>
      </c>
      <c r="T77" s="12">
        <f ca="1">IF(VLOOKUP($C77,工时汇总!$B$2:$AH$2694,18,0)&gt;15,12,IF(VLOOKUP($C77,工时汇总!$B$2:$AH$2694,18,0)&gt;10,8,IF(VLOOKUP($C77,工时汇总!$B$2:$AH$2694,18,0)&gt;=8,4,IF(VLOOKUP($C77,工时汇总!$B$2:$AH$2694,18,0)&lt;8,0))))</f>
        <v>8</v>
      </c>
      <c r="U77" s="12">
        <f ca="1">IF(VLOOKUP($C77,工时汇总!$B$2:$AH$2694,19,0)&gt;15,12,IF(VLOOKUP($C77,工时汇总!$B$2:$AH$2694,19,0)&gt;10,8,IF(VLOOKUP($C77,工时汇总!$B$2:$AH$2694,19,0)&gt;=8,4,IF(VLOOKUP($C77,工时汇总!$B$2:$AH$2694,19,0)&lt;8,0))))</f>
        <v>8</v>
      </c>
      <c r="V77" s="12">
        <f ca="1">IF(VLOOKUP($C77,工时汇总!$B$2:$AH$2694,20,0)&gt;15,12,IF(VLOOKUP($C77,工时汇总!$B$2:$AH$2694,20,0)&gt;10,8,IF(VLOOKUP($C77,工时汇总!$B$2:$AH$2694,20,0)&gt;=8,4,IF(VLOOKUP($C77,工时汇总!$B$2:$AH$2694,20,0)&lt;8,0))))</f>
        <v>8</v>
      </c>
      <c r="W77" s="12">
        <f ca="1">IF(VLOOKUP($C77,工时汇总!$B$2:$AH$2694,21,0)&gt;15,12,IF(VLOOKUP($C77,工时汇总!$B$2:$AH$2694,21,0)&gt;10,8,IF(VLOOKUP($C77,工时汇总!$B$2:$AH$2694,21,0)&gt;=8,4,IF(VLOOKUP($C77,工时汇总!$B$2:$AH$2694,21,0)&lt;8,0))))</f>
        <v>4</v>
      </c>
      <c r="X77" s="12">
        <f ca="1">IF(VLOOKUP($C77,工时汇总!$B$2:$AH$2694,22,0)&gt;15,12,IF(VLOOKUP($C77,工时汇总!$B$2:$AH$2694,22,0)&gt;10,8,IF(VLOOKUP($C77,工时汇总!$B$2:$AH$2694,22,0)&gt;=8,4,IF(VLOOKUP($C77,工时汇总!$B$2:$AH$2694,22,0)&lt;8,0))))</f>
        <v>8</v>
      </c>
      <c r="Y77" s="12">
        <f ca="1">IF(VLOOKUP($C77,工时汇总!$B$2:$AH$2694,23,0)&gt;15,12,IF(VLOOKUP($C77,工时汇总!$B$2:$AH$2694,23,0)&gt;10,8,IF(VLOOKUP($C77,工时汇总!$B$2:$AH$2694,23,0)&gt;=8,4,IF(VLOOKUP($C77,工时汇总!$B$2:$AH$2694,23,0)&lt;8,0))))</f>
        <v>8</v>
      </c>
      <c r="Z77" s="12">
        <f ca="1">IF(VLOOKUP($C77,工时汇总!$B$2:$AH$2694,24,0)&gt;15,12,IF(VLOOKUP($C77,工时汇总!$B$2:$AH$2694,24,0)&gt;10,8,IF(VLOOKUP($C77,工时汇总!$B$2:$AH$2694,24,0)&gt;=8,4,IF(VLOOKUP($C77,工时汇总!$B$2:$AH$2694,24,0)&lt;8,0))))</f>
        <v>8</v>
      </c>
      <c r="AA77" s="12">
        <f ca="1">IF(VLOOKUP($C77,工时汇总!$B$2:$AH$2694,25,0)&gt;15,12,IF(VLOOKUP($C77,工时汇总!$B$2:$AH$2694,25,0)&gt;10,8,IF(VLOOKUP($C77,工时汇总!$B$2:$AH$2694,25,0)&gt;=8,4,IF(VLOOKUP($C77,工时汇总!$B$2:$AH$2694,25,0)&lt;8,0))))</f>
        <v>8</v>
      </c>
      <c r="AB77" s="12">
        <f ca="1">IF(VLOOKUP($C77,工时汇总!$B$2:$AH$2694,26,0)&gt;15,12,IF(VLOOKUP($C77,工时汇总!$B$2:$AH$2694,26,0)&gt;10,8,IF(VLOOKUP($C77,工时汇总!$B$2:$AH$2694,26,0)&gt;=8,4,IF(VLOOKUP($C77,工时汇总!$B$2:$AH$2694,26,0)&lt;8,0))))</f>
        <v>4</v>
      </c>
      <c r="AC77" s="12">
        <f ca="1">IF(VLOOKUP($C77,工时汇总!$B$2:$AH$2694,27,0)&gt;15,12,IF(VLOOKUP($C77,工时汇总!$B$2:$AH$2694,27,0)&gt;10,8,IF(VLOOKUP($C77,工时汇总!$B$2:$AH$2694,27,0)&gt;=8,4,IF(VLOOKUP($C77,工时汇总!$B$2:$AH$2694,27,0)&lt;8,0))))</f>
        <v>0</v>
      </c>
      <c r="AD77" s="12">
        <f ca="1">IF(VLOOKUP($C77,工时汇总!$B$2:$AH$2694,28,0)&gt;15,12,IF(VLOOKUP($C77,工时汇总!$B$2:$AH$2694,28,0)&gt;10,8,IF(VLOOKUP($C77,工时汇总!$B$2:$AH$2694,28,0)&gt;=8,4,IF(VLOOKUP($C77,工时汇总!$B$2:$AH$2694,28,0)&lt;8,0))))</f>
        <v>0</v>
      </c>
      <c r="AE77" s="12">
        <f ca="1">IF(VLOOKUP($C77,工时汇总!$B$2:$AH$2694,29,0)&gt;15,12,IF(VLOOKUP($C77,工时汇总!$B$2:$AH$2694,29,0)&gt;10,8,IF(VLOOKUP($C77,工时汇总!$B$2:$AH$2694,29,0)&gt;=8,4,IF(VLOOKUP($C77,工时汇总!$B$2:$AH$2694,29,0)&lt;8,0))))</f>
        <v>8</v>
      </c>
      <c r="AF77" s="12">
        <f ca="1">IF(VLOOKUP($C77,工时汇总!$B$2:$AH$2694,30,0)&gt;15,12,IF(VLOOKUP($C77,工时汇总!$B$2:$AH$2694,30,0)&gt;10,8,IF(VLOOKUP($C77,工时汇总!$B$2:$AH$2694,30,0)&gt;=8,4,IF(VLOOKUP($C77,工时汇总!$B$2:$AH$2694,30,0)&lt;8,0))))</f>
        <v>0</v>
      </c>
      <c r="AG77" s="12">
        <f ca="1">IF(VLOOKUP($C77,工时汇总!$B$2:$AH$2694,31,0)&gt;15,12,IF(VLOOKUP($C77,工时汇总!$B$2:$AH$2694,31,0)&gt;10,8,IF(VLOOKUP($C77,工时汇总!$B$2:$AH$2694,31,0)&gt;=8,4,IF(VLOOKUP($C77,工时汇总!$B$2:$AH$2694,31,0)&lt;8,0))))</f>
        <v>0</v>
      </c>
      <c r="AH77" s="12">
        <f ca="1">IF(VLOOKUP($C77,工时汇总!$B$2:$AH$2694,32,0)&gt;15,12,IF(VLOOKUP($C77,工时汇总!$B$2:$AH$2694,32,0)&gt;10,8,IF(VLOOKUP($C77,工时汇总!$B$2:$AH$2694,32,0)&gt;=8,4,IF(VLOOKUP($C77,工时汇总!$B$2:$AH$2694,32,0)&lt;8,0))))</f>
        <v>8</v>
      </c>
      <c r="AI77" s="12">
        <f ca="1">IF(VLOOKUP($C77,工时汇总!$B$2:$AH$2694,33,0)&gt;15,12,IF(VLOOKUP($C77,工时汇总!$B$2:$AH$2694,33,0)&gt;10,8,IF(VLOOKUP($C77,工时汇总!$B$2:$AH$2694,33,0)&gt;=8,4,IF(VLOOKUP($C77,工时汇总!$B$2:$AH$2694,33,0)&lt;8,0))))</f>
        <v>0</v>
      </c>
    </row>
    <row r="78" customHeight="1" spans="1:35">
      <c r="A78" s="42" t="s">
        <v>624</v>
      </c>
      <c r="B78" s="18" t="s">
        <v>740</v>
      </c>
      <c r="C78" s="17" t="s">
        <v>741</v>
      </c>
      <c r="D78" s="43">
        <f ca="1" t="shared" si="25"/>
        <v>132</v>
      </c>
      <c r="E78" s="12">
        <f ca="1">IF(VLOOKUP($C78,工时汇总!$B$2:$AH$2694,3,0)&gt;15,12,IF(VLOOKUP($C78,工时汇总!$B$2:$AH$2694,3,0)&gt;10,8,IF(VLOOKUP($C78,工时汇总!$B$2:$AH$2694,3,0)&gt;=8,4,IF(VLOOKUP($C78,工时汇总!$B$2:$AH$2694,3,0)&lt;8,0))))</f>
        <v>4</v>
      </c>
      <c r="F78" s="12">
        <f ca="1">IF(VLOOKUP($C78,工时汇总!$B$2:$AH$2694,4,0)&gt;15,12,IF(VLOOKUP($C78,工时汇总!$B$2:$AH$2694,4,0)&gt;10,8,IF(VLOOKUP($C78,工时汇总!$B$2:$AH$2694,4,0)&gt;=8,4,IF(VLOOKUP($C78,工时汇总!$B$2:$AH$2694,4,0)&lt;8,0))))</f>
        <v>4</v>
      </c>
      <c r="G78" s="12">
        <f ca="1">IF(VLOOKUP($C78,工时汇总!$B$2:$AH$2694,5,0)&gt;15,12,IF(VLOOKUP($C78,工时汇总!$B$2:$AH$2694,5,0)&gt;10,8,IF(VLOOKUP($C78,工时汇总!$B$2:$AH$2694,5,0)&gt;=8,4,IF(VLOOKUP($C78,工时汇总!$B$2:$AH$2694,5,0)&lt;8,0))))</f>
        <v>4</v>
      </c>
      <c r="H78" s="12">
        <f ca="1">IF(VLOOKUP($C78,工时汇总!$B$2:$AH$2694,6,0)&gt;15,12,IF(VLOOKUP($C78,工时汇总!$B$2:$AH$2694,6,0)&gt;10,8,IF(VLOOKUP($C78,工时汇总!$B$2:$AH$2694,6,0)&gt;=8,4,IF(VLOOKUP($C78,工时汇总!$B$2:$AH$2694,6,0)&lt;8,0))))</f>
        <v>8</v>
      </c>
      <c r="I78" s="12">
        <f ca="1">IF(VLOOKUP($C78,工时汇总!$B$2:$AH$2694,7,0)&gt;15,12,IF(VLOOKUP($C78,工时汇总!$B$2:$AH$2694,7,0)&gt;10,8,IF(VLOOKUP($C78,工时汇总!$B$2:$AH$2694,7,0)&gt;=8,4,IF(VLOOKUP($C78,工时汇总!$B$2:$AH$2694,7,0)&lt;8,0))))</f>
        <v>4</v>
      </c>
      <c r="J78" s="12">
        <f ca="1">IF(VLOOKUP($C78,工时汇总!$B$2:$AH$2694,8,0)&gt;15,12,IF(VLOOKUP($C78,工时汇总!$B$2:$AH$2694,8,0)&gt;10,8,IF(VLOOKUP($C78,工时汇总!$B$2:$AH$2694,8,0)&gt;=8,4,IF(VLOOKUP($C78,工时汇总!$B$2:$AH$2694,8,0)&lt;8,0))))</f>
        <v>8</v>
      </c>
      <c r="K78" s="12">
        <f ca="1">IF(VLOOKUP($C78,工时汇总!$B$2:$AH$2694,9,0)&gt;15,12,IF(VLOOKUP($C78,工时汇总!$B$2:$AH$2694,9,0)&gt;10,8,IF(VLOOKUP($C78,工时汇总!$B$2:$AH$2694,9,0)&gt;=8,4,IF(VLOOKUP($C78,工时汇总!$B$2:$AH$2694,9,0)&lt;8,0))))</f>
        <v>4</v>
      </c>
      <c r="L78" s="12">
        <f ca="1">IF(VLOOKUP($C78,工时汇总!$B$2:$AH$2694,10,0)&gt;15,12,IF(VLOOKUP($C78,工时汇总!$B$2:$AH$2694,10,0)&gt;10,8,IF(VLOOKUP($C78,工时汇总!$B$2:$AH$2694,10,0)&gt;=8,4,IF(VLOOKUP($C78,工时汇总!$B$2:$AH$2694,10,0)&lt;8,0))))</f>
        <v>8</v>
      </c>
      <c r="M78" s="12">
        <f ca="1">IF(VLOOKUP($C78,工时汇总!$B$2:$AH$2694,11,0)&gt;15,12,IF(VLOOKUP($C78,工时汇总!$B$2:$AH$2694,11,0)&gt;10,8,IF(VLOOKUP($C78,工时汇总!$B$2:$AH$2694,11,0)&gt;=8,4,IF(VLOOKUP($C78,工时汇总!$B$2:$AH$2694,11,0)&lt;8,0))))</f>
        <v>8</v>
      </c>
      <c r="N78" s="12">
        <f ca="1">IF(VLOOKUP($C78,工时汇总!$B$2:$AH$2694,12,0)&gt;15,12,IF(VLOOKUP($C78,工时汇总!$B$2:$AH$2694,12,0)&gt;10,8,IF(VLOOKUP($C78,工时汇总!$B$2:$AH$2694,12,0)&gt;=8,4,IF(VLOOKUP($C78,工时汇总!$B$2:$AH$2694,12,0)&lt;8,0))))</f>
        <v>8</v>
      </c>
      <c r="O78" s="12">
        <f ca="1">IF(VLOOKUP($C78,工时汇总!$B$2:$AH$2694,13,0)&gt;15,12,IF(VLOOKUP($C78,工时汇总!$B$2:$AH$2694,13,0)&gt;10,8,IF(VLOOKUP($C78,工时汇总!$B$2:$AH$2694,13,0)&gt;=8,4,IF(VLOOKUP($C78,工时汇总!$B$2:$AH$2694,13,0)&lt;8,0))))</f>
        <v>4</v>
      </c>
      <c r="P78" s="12">
        <f ca="1">IF(VLOOKUP($C78,工时汇总!$B$2:$AH$2694,14,0)&gt;15,12,IF(VLOOKUP($C78,工时汇总!$B$2:$AH$2694,14,0)&gt;10,8,IF(VLOOKUP($C78,工时汇总!$B$2:$AH$2694,14,0)&gt;=8,4,IF(VLOOKUP($C78,工时汇总!$B$2:$AH$2694,14,0)&lt;8,0))))</f>
        <v>4</v>
      </c>
      <c r="Q78" s="12">
        <f ca="1">IF(VLOOKUP($C78,工时汇总!$B$2:$AH$2694,15,0)&gt;15,12,IF(VLOOKUP($C78,工时汇总!$B$2:$AH$2694,15,0)&gt;10,8,IF(VLOOKUP($C78,工时汇总!$B$2:$AH$2694,15,0)&gt;=8,4,IF(VLOOKUP($C78,工时汇总!$B$2:$AH$2694,15,0)&lt;8,0))))</f>
        <v>4</v>
      </c>
      <c r="R78" s="12">
        <f ca="1">IF(VLOOKUP($C78,工时汇总!$B$2:$AH$2694,16,0)&gt;15,12,IF(VLOOKUP($C78,工时汇总!$B$2:$AH$2694,16,0)&gt;10,8,IF(VLOOKUP($C78,工时汇总!$B$2:$AH$2694,16,0)&gt;=8,4,IF(VLOOKUP($C78,工时汇总!$B$2:$AH$2694,16,0)&lt;8,0))))</f>
        <v>4</v>
      </c>
      <c r="S78" s="12">
        <f ca="1">IF(VLOOKUP($C78,工时汇总!$B$2:$AH$2694,17,0)&gt;15,12,IF(VLOOKUP($C78,工时汇总!$B$2:$AH$2694,17,0)&gt;10,8,IF(VLOOKUP($C78,工时汇总!$B$2:$AH$2694,17,0)&gt;=8,4,IF(VLOOKUP($C78,工时汇总!$B$2:$AH$2694,17,0)&lt;8,0))))</f>
        <v>8</v>
      </c>
      <c r="T78" s="12">
        <f ca="1">IF(VLOOKUP($C78,工时汇总!$B$2:$AH$2694,18,0)&gt;15,12,IF(VLOOKUP($C78,工时汇总!$B$2:$AH$2694,18,0)&gt;10,8,IF(VLOOKUP($C78,工时汇总!$B$2:$AH$2694,18,0)&gt;=8,4,IF(VLOOKUP($C78,工时汇总!$B$2:$AH$2694,18,0)&lt;8,0))))</f>
        <v>4</v>
      </c>
      <c r="U78" s="12">
        <f ca="1">IF(VLOOKUP($C78,工时汇总!$B$2:$AH$2694,19,0)&gt;15,12,IF(VLOOKUP($C78,工时汇总!$B$2:$AH$2694,19,0)&gt;10,8,IF(VLOOKUP($C78,工时汇总!$B$2:$AH$2694,19,0)&gt;=8,4,IF(VLOOKUP($C78,工时汇总!$B$2:$AH$2694,19,0)&lt;8,0))))</f>
        <v>4</v>
      </c>
      <c r="V78" s="12">
        <f ca="1">IF(VLOOKUP($C78,工时汇总!$B$2:$AH$2694,20,0)&gt;15,12,IF(VLOOKUP($C78,工时汇总!$B$2:$AH$2694,20,0)&gt;10,8,IF(VLOOKUP($C78,工时汇总!$B$2:$AH$2694,20,0)&gt;=8,4,IF(VLOOKUP($C78,工时汇总!$B$2:$AH$2694,20,0)&lt;8,0))))</f>
        <v>4</v>
      </c>
      <c r="W78" s="12">
        <f ca="1">IF(VLOOKUP($C78,工时汇总!$B$2:$AH$2694,21,0)&gt;15,12,IF(VLOOKUP($C78,工时汇总!$B$2:$AH$2694,21,0)&gt;10,8,IF(VLOOKUP($C78,工时汇总!$B$2:$AH$2694,21,0)&gt;=8,4,IF(VLOOKUP($C78,工时汇总!$B$2:$AH$2694,21,0)&lt;8,0))))</f>
        <v>4</v>
      </c>
      <c r="X78" s="12">
        <f ca="1">IF(VLOOKUP($C78,工时汇总!$B$2:$AH$2694,22,0)&gt;15,12,IF(VLOOKUP($C78,工时汇总!$B$2:$AH$2694,22,0)&gt;10,8,IF(VLOOKUP($C78,工时汇总!$B$2:$AH$2694,22,0)&gt;=8,4,IF(VLOOKUP($C78,工时汇总!$B$2:$AH$2694,22,0)&lt;8,0))))</f>
        <v>4</v>
      </c>
      <c r="Y78" s="12">
        <f ca="1">IF(VLOOKUP($C78,工时汇总!$B$2:$AH$2694,23,0)&gt;15,12,IF(VLOOKUP($C78,工时汇总!$B$2:$AH$2694,23,0)&gt;10,8,IF(VLOOKUP($C78,工时汇总!$B$2:$AH$2694,23,0)&gt;=8,4,IF(VLOOKUP($C78,工时汇总!$B$2:$AH$2694,23,0)&lt;8,0))))</f>
        <v>4</v>
      </c>
      <c r="Z78" s="12">
        <f ca="1">IF(VLOOKUP($C78,工时汇总!$B$2:$AH$2694,24,0)&gt;15,12,IF(VLOOKUP($C78,工时汇总!$B$2:$AH$2694,24,0)&gt;10,8,IF(VLOOKUP($C78,工时汇总!$B$2:$AH$2694,24,0)&gt;=8,4,IF(VLOOKUP($C78,工时汇总!$B$2:$AH$2694,24,0)&lt;8,0))))</f>
        <v>4</v>
      </c>
      <c r="AA78" s="12">
        <f ca="1">IF(VLOOKUP($C78,工时汇总!$B$2:$AH$2694,25,0)&gt;15,12,IF(VLOOKUP($C78,工时汇总!$B$2:$AH$2694,25,0)&gt;10,8,IF(VLOOKUP($C78,工时汇总!$B$2:$AH$2694,25,0)&gt;=8,4,IF(VLOOKUP($C78,工时汇总!$B$2:$AH$2694,25,0)&lt;8,0))))</f>
        <v>4</v>
      </c>
      <c r="AB78" s="12">
        <f ca="1">IF(VLOOKUP($C78,工时汇总!$B$2:$AH$2694,26,0)&gt;15,12,IF(VLOOKUP($C78,工时汇总!$B$2:$AH$2694,26,0)&gt;10,8,IF(VLOOKUP($C78,工时汇总!$B$2:$AH$2694,26,0)&gt;=8,4,IF(VLOOKUP($C78,工时汇总!$B$2:$AH$2694,26,0)&lt;8,0))))</f>
        <v>4</v>
      </c>
      <c r="AC78" s="12">
        <f ca="1">IF(VLOOKUP($C78,工时汇总!$B$2:$AH$2694,27,0)&gt;15,12,IF(VLOOKUP($C78,工时汇总!$B$2:$AH$2694,27,0)&gt;10,8,IF(VLOOKUP($C78,工时汇总!$B$2:$AH$2694,27,0)&gt;=8,4,IF(VLOOKUP($C78,工时汇总!$B$2:$AH$2694,27,0)&lt;8,0))))</f>
        <v>0</v>
      </c>
      <c r="AD78" s="12">
        <f ca="1">IF(VLOOKUP($C78,工时汇总!$B$2:$AH$2694,28,0)&gt;15,12,IF(VLOOKUP($C78,工时汇总!$B$2:$AH$2694,28,0)&gt;10,8,IF(VLOOKUP($C78,工时汇总!$B$2:$AH$2694,28,0)&gt;=8,4,IF(VLOOKUP($C78,工时汇总!$B$2:$AH$2694,28,0)&lt;8,0))))</f>
        <v>0</v>
      </c>
      <c r="AE78" s="12">
        <f ca="1">IF(VLOOKUP($C78,工时汇总!$B$2:$AH$2694,29,0)&gt;15,12,IF(VLOOKUP($C78,工时汇总!$B$2:$AH$2694,29,0)&gt;10,8,IF(VLOOKUP($C78,工时汇总!$B$2:$AH$2694,29,0)&gt;=8,4,IF(VLOOKUP($C78,工时汇总!$B$2:$AH$2694,29,0)&lt;8,0))))</f>
        <v>8</v>
      </c>
      <c r="AF78" s="12">
        <f ca="1">IF(VLOOKUP($C78,工时汇总!$B$2:$AH$2694,30,0)&gt;15,12,IF(VLOOKUP($C78,工时汇总!$B$2:$AH$2694,30,0)&gt;10,8,IF(VLOOKUP($C78,工时汇总!$B$2:$AH$2694,30,0)&gt;=8,4,IF(VLOOKUP($C78,工时汇总!$B$2:$AH$2694,30,0)&lt;8,0))))</f>
        <v>0</v>
      </c>
      <c r="AG78" s="12">
        <f ca="1">IF(VLOOKUP($C78,工时汇总!$B$2:$AH$2694,31,0)&gt;15,12,IF(VLOOKUP($C78,工时汇总!$B$2:$AH$2694,31,0)&gt;10,8,IF(VLOOKUP($C78,工时汇总!$B$2:$AH$2694,31,0)&gt;=8,4,IF(VLOOKUP($C78,工时汇总!$B$2:$AH$2694,31,0)&lt;8,0))))</f>
        <v>0</v>
      </c>
      <c r="AH78" s="12">
        <f ca="1">IF(VLOOKUP($C78,工时汇总!$B$2:$AH$2694,32,0)&gt;15,12,IF(VLOOKUP($C78,工时汇总!$B$2:$AH$2694,32,0)&gt;10,8,IF(VLOOKUP($C78,工时汇总!$B$2:$AH$2694,32,0)&gt;=8,4,IF(VLOOKUP($C78,工时汇总!$B$2:$AH$2694,32,0)&lt;8,0))))</f>
        <v>4</v>
      </c>
      <c r="AI78" s="12">
        <f ca="1">IF(VLOOKUP($C78,工时汇总!$B$2:$AH$2694,33,0)&gt;15,12,IF(VLOOKUP($C78,工时汇总!$B$2:$AH$2694,33,0)&gt;10,8,IF(VLOOKUP($C78,工时汇总!$B$2:$AH$2694,33,0)&gt;=8,4,IF(VLOOKUP($C78,工时汇总!$B$2:$AH$2694,33,0)&lt;8,0))))</f>
        <v>0</v>
      </c>
    </row>
    <row r="79" customHeight="1" spans="1:35">
      <c r="A79" s="42" t="s">
        <v>624</v>
      </c>
      <c r="B79" s="18" t="s">
        <v>742</v>
      </c>
      <c r="C79" s="17" t="s">
        <v>743</v>
      </c>
      <c r="D79" s="43">
        <f ca="1" t="shared" si="25"/>
        <v>112</v>
      </c>
      <c r="E79" s="12">
        <f ca="1">IF(VLOOKUP($C79,工时汇总!$B$2:$AH$2694,3,0)&gt;15,12,IF(VLOOKUP($C79,工时汇总!$B$2:$AH$2694,3,0)&gt;10,8,IF(VLOOKUP($C79,工时汇总!$B$2:$AH$2694,3,0)&gt;=8,4,IF(VLOOKUP($C79,工时汇总!$B$2:$AH$2694,3,0)&lt;8,0))))</f>
        <v>4</v>
      </c>
      <c r="F79" s="12">
        <f ca="1">IF(VLOOKUP($C79,工时汇总!$B$2:$AH$2694,4,0)&gt;15,12,IF(VLOOKUP($C79,工时汇总!$B$2:$AH$2694,4,0)&gt;10,8,IF(VLOOKUP($C79,工时汇总!$B$2:$AH$2694,4,0)&gt;=8,4,IF(VLOOKUP($C79,工时汇总!$B$2:$AH$2694,4,0)&lt;8,0))))</f>
        <v>4</v>
      </c>
      <c r="G79" s="12">
        <f ca="1">IF(VLOOKUP($C79,工时汇总!$B$2:$AH$2694,5,0)&gt;15,12,IF(VLOOKUP($C79,工时汇总!$B$2:$AH$2694,5,0)&gt;10,8,IF(VLOOKUP($C79,工时汇总!$B$2:$AH$2694,5,0)&gt;=8,4,IF(VLOOKUP($C79,工时汇总!$B$2:$AH$2694,5,0)&lt;8,0))))</f>
        <v>4</v>
      </c>
      <c r="H79" s="12">
        <f ca="1">IF(VLOOKUP($C79,工时汇总!$B$2:$AH$2694,6,0)&gt;15,12,IF(VLOOKUP($C79,工时汇总!$B$2:$AH$2694,6,0)&gt;10,8,IF(VLOOKUP($C79,工时汇总!$B$2:$AH$2694,6,0)&gt;=8,4,IF(VLOOKUP($C79,工时汇总!$B$2:$AH$2694,6,0)&lt;8,0))))</f>
        <v>8</v>
      </c>
      <c r="I79" s="12">
        <f ca="1">IF(VLOOKUP($C79,工时汇总!$B$2:$AH$2694,7,0)&gt;15,12,IF(VLOOKUP($C79,工时汇总!$B$2:$AH$2694,7,0)&gt;10,8,IF(VLOOKUP($C79,工时汇总!$B$2:$AH$2694,7,0)&gt;=8,4,IF(VLOOKUP($C79,工时汇总!$B$2:$AH$2694,7,0)&lt;8,0))))</f>
        <v>4</v>
      </c>
      <c r="J79" s="12">
        <f ca="1">IF(VLOOKUP($C79,工时汇总!$B$2:$AH$2694,8,0)&gt;15,12,IF(VLOOKUP($C79,工时汇总!$B$2:$AH$2694,8,0)&gt;10,8,IF(VLOOKUP($C79,工时汇总!$B$2:$AH$2694,8,0)&gt;=8,4,IF(VLOOKUP($C79,工时汇总!$B$2:$AH$2694,8,0)&lt;8,0))))</f>
        <v>8</v>
      </c>
      <c r="K79" s="12">
        <f ca="1">IF(VLOOKUP($C79,工时汇总!$B$2:$AH$2694,9,0)&gt;15,12,IF(VLOOKUP($C79,工时汇总!$B$2:$AH$2694,9,0)&gt;10,8,IF(VLOOKUP($C79,工时汇总!$B$2:$AH$2694,9,0)&gt;=8,4,IF(VLOOKUP($C79,工时汇总!$B$2:$AH$2694,9,0)&lt;8,0))))</f>
        <v>4</v>
      </c>
      <c r="L79" s="12">
        <f ca="1">IF(VLOOKUP($C79,工时汇总!$B$2:$AH$2694,10,0)&gt;15,12,IF(VLOOKUP($C79,工时汇总!$B$2:$AH$2694,10,0)&gt;10,8,IF(VLOOKUP($C79,工时汇总!$B$2:$AH$2694,10,0)&gt;=8,4,IF(VLOOKUP($C79,工时汇总!$B$2:$AH$2694,10,0)&lt;8,0))))</f>
        <v>8</v>
      </c>
      <c r="M79" s="12">
        <f ca="1">IF(VLOOKUP($C79,工时汇总!$B$2:$AH$2694,11,0)&gt;15,12,IF(VLOOKUP($C79,工时汇总!$B$2:$AH$2694,11,0)&gt;10,8,IF(VLOOKUP($C79,工时汇总!$B$2:$AH$2694,11,0)&gt;=8,4,IF(VLOOKUP($C79,工时汇总!$B$2:$AH$2694,11,0)&lt;8,0))))</f>
        <v>0</v>
      </c>
      <c r="N79" s="12">
        <f ca="1">IF(VLOOKUP($C79,工时汇总!$B$2:$AH$2694,12,0)&gt;15,12,IF(VLOOKUP($C79,工时汇总!$B$2:$AH$2694,12,0)&gt;10,8,IF(VLOOKUP($C79,工时汇总!$B$2:$AH$2694,12,0)&gt;=8,4,IF(VLOOKUP($C79,工时汇总!$B$2:$AH$2694,12,0)&lt;8,0))))</f>
        <v>8</v>
      </c>
      <c r="O79" s="12">
        <f ca="1">IF(VLOOKUP($C79,工时汇总!$B$2:$AH$2694,13,0)&gt;15,12,IF(VLOOKUP($C79,工时汇总!$B$2:$AH$2694,13,0)&gt;10,8,IF(VLOOKUP($C79,工时汇总!$B$2:$AH$2694,13,0)&gt;=8,4,IF(VLOOKUP($C79,工时汇总!$B$2:$AH$2694,13,0)&lt;8,0))))</f>
        <v>4</v>
      </c>
      <c r="P79" s="12">
        <f ca="1">IF(VLOOKUP($C79,工时汇总!$B$2:$AH$2694,14,0)&gt;15,12,IF(VLOOKUP($C79,工时汇总!$B$2:$AH$2694,14,0)&gt;10,8,IF(VLOOKUP($C79,工时汇总!$B$2:$AH$2694,14,0)&gt;=8,4,IF(VLOOKUP($C79,工时汇总!$B$2:$AH$2694,14,0)&lt;8,0))))</f>
        <v>4</v>
      </c>
      <c r="Q79" s="12">
        <f ca="1">IF(VLOOKUP($C79,工时汇总!$B$2:$AH$2694,15,0)&gt;15,12,IF(VLOOKUP($C79,工时汇总!$B$2:$AH$2694,15,0)&gt;10,8,IF(VLOOKUP($C79,工时汇总!$B$2:$AH$2694,15,0)&gt;=8,4,IF(VLOOKUP($C79,工时汇总!$B$2:$AH$2694,15,0)&lt;8,0))))</f>
        <v>4</v>
      </c>
      <c r="R79" s="12">
        <f ca="1">IF(VLOOKUP($C79,工时汇总!$B$2:$AH$2694,16,0)&gt;15,12,IF(VLOOKUP($C79,工时汇总!$B$2:$AH$2694,16,0)&gt;10,8,IF(VLOOKUP($C79,工时汇总!$B$2:$AH$2694,16,0)&gt;=8,4,IF(VLOOKUP($C79,工时汇总!$B$2:$AH$2694,16,0)&lt;8,0))))</f>
        <v>4</v>
      </c>
      <c r="S79" s="12">
        <f ca="1">IF(VLOOKUP($C79,工时汇总!$B$2:$AH$2694,17,0)&gt;15,12,IF(VLOOKUP($C79,工时汇总!$B$2:$AH$2694,17,0)&gt;10,8,IF(VLOOKUP($C79,工时汇总!$B$2:$AH$2694,17,0)&gt;=8,4,IF(VLOOKUP($C79,工时汇总!$B$2:$AH$2694,17,0)&lt;8,0))))</f>
        <v>8</v>
      </c>
      <c r="T79" s="12">
        <f ca="1">IF(VLOOKUP($C79,工时汇总!$B$2:$AH$2694,18,0)&gt;15,12,IF(VLOOKUP($C79,工时汇总!$B$2:$AH$2694,18,0)&gt;10,8,IF(VLOOKUP($C79,工时汇总!$B$2:$AH$2694,18,0)&gt;=8,4,IF(VLOOKUP($C79,工时汇总!$B$2:$AH$2694,18,0)&lt;8,0))))</f>
        <v>0</v>
      </c>
      <c r="U79" s="12">
        <f ca="1">IF(VLOOKUP($C79,工时汇总!$B$2:$AH$2694,19,0)&gt;15,12,IF(VLOOKUP($C79,工时汇总!$B$2:$AH$2694,19,0)&gt;10,8,IF(VLOOKUP($C79,工时汇总!$B$2:$AH$2694,19,0)&gt;=8,4,IF(VLOOKUP($C79,工时汇总!$B$2:$AH$2694,19,0)&lt;8,0))))</f>
        <v>4</v>
      </c>
      <c r="V79" s="12">
        <f ca="1">IF(VLOOKUP($C79,工时汇总!$B$2:$AH$2694,20,0)&gt;15,12,IF(VLOOKUP($C79,工时汇总!$B$2:$AH$2694,20,0)&gt;10,8,IF(VLOOKUP($C79,工时汇总!$B$2:$AH$2694,20,0)&gt;=8,4,IF(VLOOKUP($C79,工时汇总!$B$2:$AH$2694,20,0)&lt;8,0))))</f>
        <v>4</v>
      </c>
      <c r="W79" s="12">
        <f ca="1">IF(VLOOKUP($C79,工时汇总!$B$2:$AH$2694,21,0)&gt;15,12,IF(VLOOKUP($C79,工时汇总!$B$2:$AH$2694,21,0)&gt;10,8,IF(VLOOKUP($C79,工时汇总!$B$2:$AH$2694,21,0)&gt;=8,4,IF(VLOOKUP($C79,工时汇总!$B$2:$AH$2694,21,0)&lt;8,0))))</f>
        <v>4</v>
      </c>
      <c r="X79" s="12">
        <f ca="1">IF(VLOOKUP($C79,工时汇总!$B$2:$AH$2694,22,0)&gt;15,12,IF(VLOOKUP($C79,工时汇总!$B$2:$AH$2694,22,0)&gt;10,8,IF(VLOOKUP($C79,工时汇总!$B$2:$AH$2694,22,0)&gt;=8,4,IF(VLOOKUP($C79,工时汇总!$B$2:$AH$2694,22,0)&lt;8,0))))</f>
        <v>4</v>
      </c>
      <c r="Y79" s="12">
        <f ca="1">IF(VLOOKUP($C79,工时汇总!$B$2:$AH$2694,23,0)&gt;15,12,IF(VLOOKUP($C79,工时汇总!$B$2:$AH$2694,23,0)&gt;10,8,IF(VLOOKUP($C79,工时汇总!$B$2:$AH$2694,23,0)&gt;=8,4,IF(VLOOKUP($C79,工时汇总!$B$2:$AH$2694,23,0)&lt;8,0))))</f>
        <v>4</v>
      </c>
      <c r="Z79" s="12">
        <f ca="1">IF(VLOOKUP($C79,工时汇总!$B$2:$AH$2694,24,0)&gt;15,12,IF(VLOOKUP($C79,工时汇总!$B$2:$AH$2694,24,0)&gt;10,8,IF(VLOOKUP($C79,工时汇总!$B$2:$AH$2694,24,0)&gt;=8,4,IF(VLOOKUP($C79,工时汇总!$B$2:$AH$2694,24,0)&lt;8,0))))</f>
        <v>4</v>
      </c>
      <c r="AA79" s="12">
        <f ca="1">IF(VLOOKUP($C79,工时汇总!$B$2:$AH$2694,25,0)&gt;15,12,IF(VLOOKUP($C79,工时汇总!$B$2:$AH$2694,25,0)&gt;10,8,IF(VLOOKUP($C79,工时汇总!$B$2:$AH$2694,25,0)&gt;=8,4,IF(VLOOKUP($C79,工时汇总!$B$2:$AH$2694,25,0)&lt;8,0))))</f>
        <v>4</v>
      </c>
      <c r="AB79" s="12">
        <f ca="1">IF(VLOOKUP($C79,工时汇总!$B$2:$AH$2694,26,0)&gt;15,12,IF(VLOOKUP($C79,工时汇总!$B$2:$AH$2694,26,0)&gt;10,8,IF(VLOOKUP($C79,工时汇总!$B$2:$AH$2694,26,0)&gt;=8,4,IF(VLOOKUP($C79,工时汇总!$B$2:$AH$2694,26,0)&lt;8,0))))</f>
        <v>4</v>
      </c>
      <c r="AC79" s="12">
        <f ca="1">IF(VLOOKUP($C79,工时汇总!$B$2:$AH$2694,27,0)&gt;15,12,IF(VLOOKUP($C79,工时汇总!$B$2:$AH$2694,27,0)&gt;10,8,IF(VLOOKUP($C79,工时汇总!$B$2:$AH$2694,27,0)&gt;=8,4,IF(VLOOKUP($C79,工时汇总!$B$2:$AH$2694,27,0)&lt;8,0))))</f>
        <v>0</v>
      </c>
      <c r="AD79" s="12">
        <f ca="1">IF(VLOOKUP($C79,工时汇总!$B$2:$AH$2694,28,0)&gt;15,12,IF(VLOOKUP($C79,工时汇总!$B$2:$AH$2694,28,0)&gt;10,8,IF(VLOOKUP($C79,工时汇总!$B$2:$AH$2694,28,0)&gt;=8,4,IF(VLOOKUP($C79,工时汇总!$B$2:$AH$2694,28,0)&lt;8,0))))</f>
        <v>0</v>
      </c>
      <c r="AE79" s="12">
        <f ca="1">IF(VLOOKUP($C79,工时汇总!$B$2:$AH$2694,29,0)&gt;15,12,IF(VLOOKUP($C79,工时汇总!$B$2:$AH$2694,29,0)&gt;10,8,IF(VLOOKUP($C79,工时汇总!$B$2:$AH$2694,29,0)&gt;=8,4,IF(VLOOKUP($C79,工时汇总!$B$2:$AH$2694,29,0)&lt;8,0))))</f>
        <v>0</v>
      </c>
      <c r="AF79" s="12">
        <f ca="1">IF(VLOOKUP($C79,工时汇总!$B$2:$AH$2694,30,0)&gt;15,12,IF(VLOOKUP($C79,工时汇总!$B$2:$AH$2694,30,0)&gt;10,8,IF(VLOOKUP($C79,工时汇总!$B$2:$AH$2694,30,0)&gt;=8,4,IF(VLOOKUP($C79,工时汇总!$B$2:$AH$2694,30,0)&lt;8,0))))</f>
        <v>0</v>
      </c>
      <c r="AG79" s="12">
        <f ca="1">IF(VLOOKUP($C79,工时汇总!$B$2:$AH$2694,31,0)&gt;15,12,IF(VLOOKUP($C79,工时汇总!$B$2:$AH$2694,31,0)&gt;10,8,IF(VLOOKUP($C79,工时汇总!$B$2:$AH$2694,31,0)&gt;=8,4,IF(VLOOKUP($C79,工时汇总!$B$2:$AH$2694,31,0)&lt;8,0))))</f>
        <v>0</v>
      </c>
      <c r="AH79" s="12">
        <f ca="1">IF(VLOOKUP($C79,工时汇总!$B$2:$AH$2694,32,0)&gt;15,12,IF(VLOOKUP($C79,工时汇总!$B$2:$AH$2694,32,0)&gt;10,8,IF(VLOOKUP($C79,工时汇总!$B$2:$AH$2694,32,0)&gt;=8,4,IF(VLOOKUP($C79,工时汇总!$B$2:$AH$2694,32,0)&lt;8,0))))</f>
        <v>4</v>
      </c>
      <c r="AI79" s="12">
        <f ca="1">IF(VLOOKUP($C79,工时汇总!$B$2:$AH$2694,33,0)&gt;15,12,IF(VLOOKUP($C79,工时汇总!$B$2:$AH$2694,33,0)&gt;10,8,IF(VLOOKUP($C79,工时汇总!$B$2:$AH$2694,33,0)&gt;=8,4,IF(VLOOKUP($C79,工时汇总!$B$2:$AH$2694,33,0)&lt;8,0))))</f>
        <v>0</v>
      </c>
    </row>
    <row r="80" customHeight="1" spans="1:35">
      <c r="A80" s="42" t="s">
        <v>624</v>
      </c>
      <c r="B80" s="18" t="s">
        <v>744</v>
      </c>
      <c r="C80" s="17" t="s">
        <v>348</v>
      </c>
      <c r="D80" s="43">
        <f ca="1" t="shared" si="25"/>
        <v>140</v>
      </c>
      <c r="E80" s="12">
        <f ca="1">IF(VLOOKUP($C80,工时汇总!$B$2:$AH$2694,3,0)&gt;15,12,IF(VLOOKUP($C80,工时汇总!$B$2:$AH$2694,3,0)&gt;10,8,IF(VLOOKUP($C80,工时汇总!$B$2:$AH$2694,3,0)&gt;=8,4,IF(VLOOKUP($C80,工时汇总!$B$2:$AH$2694,3,0)&lt;8,0))))</f>
        <v>4</v>
      </c>
      <c r="F80" s="12">
        <f ca="1">IF(VLOOKUP($C80,工时汇总!$B$2:$AH$2694,4,0)&gt;15,12,IF(VLOOKUP($C80,工时汇总!$B$2:$AH$2694,4,0)&gt;10,8,IF(VLOOKUP($C80,工时汇总!$B$2:$AH$2694,4,0)&gt;=8,4,IF(VLOOKUP($C80,工时汇总!$B$2:$AH$2694,4,0)&lt;8,0))))</f>
        <v>4</v>
      </c>
      <c r="G80" s="12">
        <f ca="1">IF(VLOOKUP($C80,工时汇总!$B$2:$AH$2694,5,0)&gt;15,12,IF(VLOOKUP($C80,工时汇总!$B$2:$AH$2694,5,0)&gt;10,8,IF(VLOOKUP($C80,工时汇总!$B$2:$AH$2694,5,0)&gt;=8,4,IF(VLOOKUP($C80,工时汇总!$B$2:$AH$2694,5,0)&lt;8,0))))</f>
        <v>4</v>
      </c>
      <c r="H80" s="12">
        <f ca="1">IF(VLOOKUP($C80,工时汇总!$B$2:$AH$2694,6,0)&gt;15,12,IF(VLOOKUP($C80,工时汇总!$B$2:$AH$2694,6,0)&gt;10,8,IF(VLOOKUP($C80,工时汇总!$B$2:$AH$2694,6,0)&gt;=8,4,IF(VLOOKUP($C80,工时汇总!$B$2:$AH$2694,6,0)&lt;8,0))))</f>
        <v>8</v>
      </c>
      <c r="I80" s="12">
        <f ca="1">IF(VLOOKUP($C80,工时汇总!$B$2:$AH$2694,7,0)&gt;15,12,IF(VLOOKUP($C80,工时汇总!$B$2:$AH$2694,7,0)&gt;10,8,IF(VLOOKUP($C80,工时汇总!$B$2:$AH$2694,7,0)&gt;=8,4,IF(VLOOKUP($C80,工时汇总!$B$2:$AH$2694,7,0)&lt;8,0))))</f>
        <v>4</v>
      </c>
      <c r="J80" s="12">
        <f ca="1">IF(VLOOKUP($C80,工时汇总!$B$2:$AH$2694,8,0)&gt;15,12,IF(VLOOKUP($C80,工时汇总!$B$2:$AH$2694,8,0)&gt;10,8,IF(VLOOKUP($C80,工时汇总!$B$2:$AH$2694,8,0)&gt;=8,4,IF(VLOOKUP($C80,工时汇总!$B$2:$AH$2694,8,0)&lt;8,0))))</f>
        <v>8</v>
      </c>
      <c r="K80" s="12">
        <f ca="1">IF(VLOOKUP($C80,工时汇总!$B$2:$AH$2694,9,0)&gt;15,12,IF(VLOOKUP($C80,工时汇总!$B$2:$AH$2694,9,0)&gt;10,8,IF(VLOOKUP($C80,工时汇总!$B$2:$AH$2694,9,0)&gt;=8,4,IF(VLOOKUP($C80,工时汇总!$B$2:$AH$2694,9,0)&lt;8,0))))</f>
        <v>4</v>
      </c>
      <c r="L80" s="12">
        <f ca="1">IF(VLOOKUP($C80,工时汇总!$B$2:$AH$2694,10,0)&gt;15,12,IF(VLOOKUP($C80,工时汇总!$B$2:$AH$2694,10,0)&gt;10,8,IF(VLOOKUP($C80,工时汇总!$B$2:$AH$2694,10,0)&gt;=8,4,IF(VLOOKUP($C80,工时汇总!$B$2:$AH$2694,10,0)&lt;8,0))))</f>
        <v>8</v>
      </c>
      <c r="M80" s="12">
        <f ca="1">IF(VLOOKUP($C80,工时汇总!$B$2:$AH$2694,11,0)&gt;15,12,IF(VLOOKUP($C80,工时汇总!$B$2:$AH$2694,11,0)&gt;10,8,IF(VLOOKUP($C80,工时汇总!$B$2:$AH$2694,11,0)&gt;=8,4,IF(VLOOKUP($C80,工时汇总!$B$2:$AH$2694,11,0)&lt;8,0))))</f>
        <v>8</v>
      </c>
      <c r="N80" s="12">
        <f ca="1">IF(VLOOKUP($C80,工时汇总!$B$2:$AH$2694,12,0)&gt;15,12,IF(VLOOKUP($C80,工时汇总!$B$2:$AH$2694,12,0)&gt;10,8,IF(VLOOKUP($C80,工时汇总!$B$2:$AH$2694,12,0)&gt;=8,4,IF(VLOOKUP($C80,工时汇总!$B$2:$AH$2694,12,0)&lt;8,0))))</f>
        <v>8</v>
      </c>
      <c r="O80" s="12">
        <f ca="1">IF(VLOOKUP($C80,工时汇总!$B$2:$AH$2694,13,0)&gt;15,12,IF(VLOOKUP($C80,工时汇总!$B$2:$AH$2694,13,0)&gt;10,8,IF(VLOOKUP($C80,工时汇总!$B$2:$AH$2694,13,0)&gt;=8,4,IF(VLOOKUP($C80,工时汇总!$B$2:$AH$2694,13,0)&lt;8,0))))</f>
        <v>4</v>
      </c>
      <c r="P80" s="12">
        <f ca="1">IF(VLOOKUP($C80,工时汇总!$B$2:$AH$2694,14,0)&gt;15,12,IF(VLOOKUP($C80,工时汇总!$B$2:$AH$2694,14,0)&gt;10,8,IF(VLOOKUP($C80,工时汇总!$B$2:$AH$2694,14,0)&gt;=8,4,IF(VLOOKUP($C80,工时汇总!$B$2:$AH$2694,14,0)&lt;8,0))))</f>
        <v>4</v>
      </c>
      <c r="Q80" s="12">
        <f ca="1">IF(VLOOKUP($C80,工时汇总!$B$2:$AH$2694,15,0)&gt;15,12,IF(VLOOKUP($C80,工时汇总!$B$2:$AH$2694,15,0)&gt;10,8,IF(VLOOKUP($C80,工时汇总!$B$2:$AH$2694,15,0)&gt;=8,4,IF(VLOOKUP($C80,工时汇总!$B$2:$AH$2694,15,0)&lt;8,0))))</f>
        <v>8</v>
      </c>
      <c r="R80" s="12">
        <f ca="1">IF(VLOOKUP($C80,工时汇总!$B$2:$AH$2694,16,0)&gt;15,12,IF(VLOOKUP($C80,工时汇总!$B$2:$AH$2694,16,0)&gt;10,8,IF(VLOOKUP($C80,工时汇总!$B$2:$AH$2694,16,0)&gt;=8,4,IF(VLOOKUP($C80,工时汇总!$B$2:$AH$2694,16,0)&lt;8,0))))</f>
        <v>8</v>
      </c>
      <c r="S80" s="12">
        <f ca="1">IF(VLOOKUP($C80,工时汇总!$B$2:$AH$2694,17,0)&gt;15,12,IF(VLOOKUP($C80,工时汇总!$B$2:$AH$2694,17,0)&gt;10,8,IF(VLOOKUP($C80,工时汇总!$B$2:$AH$2694,17,0)&gt;=8,4,IF(VLOOKUP($C80,工时汇总!$B$2:$AH$2694,17,0)&lt;8,0))))</f>
        <v>8</v>
      </c>
      <c r="T80" s="12">
        <f ca="1">IF(VLOOKUP($C80,工时汇总!$B$2:$AH$2694,18,0)&gt;15,12,IF(VLOOKUP($C80,工时汇总!$B$2:$AH$2694,18,0)&gt;10,8,IF(VLOOKUP($C80,工时汇总!$B$2:$AH$2694,18,0)&gt;=8,4,IF(VLOOKUP($C80,工时汇总!$B$2:$AH$2694,18,0)&lt;8,0))))</f>
        <v>0</v>
      </c>
      <c r="U80" s="12">
        <f ca="1">IF(VLOOKUP($C80,工时汇总!$B$2:$AH$2694,19,0)&gt;15,12,IF(VLOOKUP($C80,工时汇总!$B$2:$AH$2694,19,0)&gt;10,8,IF(VLOOKUP($C80,工时汇总!$B$2:$AH$2694,19,0)&gt;=8,4,IF(VLOOKUP($C80,工时汇总!$B$2:$AH$2694,19,0)&lt;8,0))))</f>
        <v>4</v>
      </c>
      <c r="V80" s="12">
        <f ca="1">IF(VLOOKUP($C80,工时汇总!$B$2:$AH$2694,20,0)&gt;15,12,IF(VLOOKUP($C80,工时汇总!$B$2:$AH$2694,20,0)&gt;10,8,IF(VLOOKUP($C80,工时汇总!$B$2:$AH$2694,20,0)&gt;=8,4,IF(VLOOKUP($C80,工时汇总!$B$2:$AH$2694,20,0)&lt;8,0))))</f>
        <v>4</v>
      </c>
      <c r="W80" s="12">
        <f ca="1">IF(VLOOKUP($C80,工时汇总!$B$2:$AH$2694,21,0)&gt;15,12,IF(VLOOKUP($C80,工时汇总!$B$2:$AH$2694,21,0)&gt;10,8,IF(VLOOKUP($C80,工时汇总!$B$2:$AH$2694,21,0)&gt;=8,4,IF(VLOOKUP($C80,工时汇总!$B$2:$AH$2694,21,0)&lt;8,0))))</f>
        <v>4</v>
      </c>
      <c r="X80" s="12">
        <f ca="1">IF(VLOOKUP($C80,工时汇总!$B$2:$AH$2694,22,0)&gt;15,12,IF(VLOOKUP($C80,工时汇总!$B$2:$AH$2694,22,0)&gt;10,8,IF(VLOOKUP($C80,工时汇总!$B$2:$AH$2694,22,0)&gt;=8,4,IF(VLOOKUP($C80,工时汇总!$B$2:$AH$2694,22,0)&lt;8,0))))</f>
        <v>8</v>
      </c>
      <c r="Y80" s="12">
        <f ca="1">IF(VLOOKUP($C80,工时汇总!$B$2:$AH$2694,23,0)&gt;15,12,IF(VLOOKUP($C80,工时汇总!$B$2:$AH$2694,23,0)&gt;10,8,IF(VLOOKUP($C80,工时汇总!$B$2:$AH$2694,23,0)&gt;=8,4,IF(VLOOKUP($C80,工时汇总!$B$2:$AH$2694,23,0)&lt;8,0))))</f>
        <v>4</v>
      </c>
      <c r="Z80" s="12">
        <f ca="1">IF(VLOOKUP($C80,工时汇总!$B$2:$AH$2694,24,0)&gt;15,12,IF(VLOOKUP($C80,工时汇总!$B$2:$AH$2694,24,0)&gt;10,8,IF(VLOOKUP($C80,工时汇总!$B$2:$AH$2694,24,0)&gt;=8,4,IF(VLOOKUP($C80,工时汇总!$B$2:$AH$2694,24,0)&lt;8,0))))</f>
        <v>4</v>
      </c>
      <c r="AA80" s="12">
        <f ca="1">IF(VLOOKUP($C80,工时汇总!$B$2:$AH$2694,25,0)&gt;15,12,IF(VLOOKUP($C80,工时汇总!$B$2:$AH$2694,25,0)&gt;10,8,IF(VLOOKUP($C80,工时汇总!$B$2:$AH$2694,25,0)&gt;=8,4,IF(VLOOKUP($C80,工时汇总!$B$2:$AH$2694,25,0)&lt;8,0))))</f>
        <v>4</v>
      </c>
      <c r="AB80" s="12">
        <f ca="1">IF(VLOOKUP($C80,工时汇总!$B$2:$AH$2694,26,0)&gt;15,12,IF(VLOOKUP($C80,工时汇总!$B$2:$AH$2694,26,0)&gt;10,8,IF(VLOOKUP($C80,工时汇总!$B$2:$AH$2694,26,0)&gt;=8,4,IF(VLOOKUP($C80,工时汇总!$B$2:$AH$2694,26,0)&lt;8,0))))</f>
        <v>4</v>
      </c>
      <c r="AC80" s="12">
        <f ca="1">IF(VLOOKUP($C80,工时汇总!$B$2:$AH$2694,27,0)&gt;15,12,IF(VLOOKUP($C80,工时汇总!$B$2:$AH$2694,27,0)&gt;10,8,IF(VLOOKUP($C80,工时汇总!$B$2:$AH$2694,27,0)&gt;=8,4,IF(VLOOKUP($C80,工时汇总!$B$2:$AH$2694,27,0)&lt;8,0))))</f>
        <v>0</v>
      </c>
      <c r="AD80" s="12">
        <f ca="1">IF(VLOOKUP($C80,工时汇总!$B$2:$AH$2694,28,0)&gt;15,12,IF(VLOOKUP($C80,工时汇总!$B$2:$AH$2694,28,0)&gt;10,8,IF(VLOOKUP($C80,工时汇总!$B$2:$AH$2694,28,0)&gt;=8,4,IF(VLOOKUP($C80,工时汇总!$B$2:$AH$2694,28,0)&lt;8,0))))</f>
        <v>0</v>
      </c>
      <c r="AE80" s="12">
        <f ca="1">IF(VLOOKUP($C80,工时汇总!$B$2:$AH$2694,29,0)&gt;15,12,IF(VLOOKUP($C80,工时汇总!$B$2:$AH$2694,29,0)&gt;10,8,IF(VLOOKUP($C80,工时汇总!$B$2:$AH$2694,29,0)&gt;=8,4,IF(VLOOKUP($C80,工时汇总!$B$2:$AH$2694,29,0)&lt;8,0))))</f>
        <v>8</v>
      </c>
      <c r="AF80" s="12">
        <f ca="1">IF(VLOOKUP($C80,工时汇总!$B$2:$AH$2694,30,0)&gt;15,12,IF(VLOOKUP($C80,工时汇总!$B$2:$AH$2694,30,0)&gt;10,8,IF(VLOOKUP($C80,工时汇总!$B$2:$AH$2694,30,0)&gt;=8,4,IF(VLOOKUP($C80,工时汇总!$B$2:$AH$2694,30,0)&lt;8,0))))</f>
        <v>0</v>
      </c>
      <c r="AG80" s="12">
        <f ca="1">IF(VLOOKUP($C80,工时汇总!$B$2:$AH$2694,31,0)&gt;15,12,IF(VLOOKUP($C80,工时汇总!$B$2:$AH$2694,31,0)&gt;10,8,IF(VLOOKUP($C80,工时汇总!$B$2:$AH$2694,31,0)&gt;=8,4,IF(VLOOKUP($C80,工时汇总!$B$2:$AH$2694,31,0)&lt;8,0))))</f>
        <v>0</v>
      </c>
      <c r="AH80" s="12">
        <f ca="1">IF(VLOOKUP($C80,工时汇总!$B$2:$AH$2694,32,0)&gt;15,12,IF(VLOOKUP($C80,工时汇总!$B$2:$AH$2694,32,0)&gt;10,8,IF(VLOOKUP($C80,工时汇总!$B$2:$AH$2694,32,0)&gt;=8,4,IF(VLOOKUP($C80,工时汇总!$B$2:$AH$2694,32,0)&lt;8,0))))</f>
        <v>4</v>
      </c>
      <c r="AI80" s="12">
        <f ca="1">IF(VLOOKUP($C80,工时汇总!$B$2:$AH$2694,33,0)&gt;15,12,IF(VLOOKUP($C80,工时汇总!$B$2:$AH$2694,33,0)&gt;10,8,IF(VLOOKUP($C80,工时汇总!$B$2:$AH$2694,33,0)&gt;=8,4,IF(VLOOKUP($C80,工时汇总!$B$2:$AH$2694,33,0)&lt;8,0))))</f>
        <v>0</v>
      </c>
    </row>
    <row r="81" customHeight="1" spans="1:35">
      <c r="A81" s="42" t="s">
        <v>624</v>
      </c>
      <c r="B81" s="18" t="s">
        <v>745</v>
      </c>
      <c r="C81" s="17" t="s">
        <v>746</v>
      </c>
      <c r="D81" s="43">
        <f ca="1" t="shared" si="25"/>
        <v>164</v>
      </c>
      <c r="E81" s="12">
        <f ca="1">IF(VLOOKUP($C81,工时汇总!$B$2:$AH$2694,3,0)&gt;15,12,IF(VLOOKUP($C81,工时汇总!$B$2:$AH$2694,3,0)&gt;10,8,IF(VLOOKUP($C81,工时汇总!$B$2:$AH$2694,3,0)&gt;=8,4,IF(VLOOKUP($C81,工时汇总!$B$2:$AH$2694,3,0)&lt;8,0))))</f>
        <v>4</v>
      </c>
      <c r="F81" s="12">
        <f ca="1">IF(VLOOKUP($C81,工时汇总!$B$2:$AH$2694,4,0)&gt;15,12,IF(VLOOKUP($C81,工时汇总!$B$2:$AH$2694,4,0)&gt;10,8,IF(VLOOKUP($C81,工时汇总!$B$2:$AH$2694,4,0)&gt;=8,4,IF(VLOOKUP($C81,工时汇总!$B$2:$AH$2694,4,0)&lt;8,0))))</f>
        <v>4</v>
      </c>
      <c r="G81" s="12">
        <f ca="1">IF(VLOOKUP($C81,工时汇总!$B$2:$AH$2694,5,0)&gt;15,12,IF(VLOOKUP($C81,工时汇总!$B$2:$AH$2694,5,0)&gt;10,8,IF(VLOOKUP($C81,工时汇总!$B$2:$AH$2694,5,0)&gt;=8,4,IF(VLOOKUP($C81,工时汇总!$B$2:$AH$2694,5,0)&lt;8,0))))</f>
        <v>4</v>
      </c>
      <c r="H81" s="12">
        <f ca="1">IF(VLOOKUP($C81,工时汇总!$B$2:$AH$2694,6,0)&gt;15,12,IF(VLOOKUP($C81,工时汇总!$B$2:$AH$2694,6,0)&gt;10,8,IF(VLOOKUP($C81,工时汇总!$B$2:$AH$2694,6,0)&gt;=8,4,IF(VLOOKUP($C81,工时汇总!$B$2:$AH$2694,6,0)&lt;8,0))))</f>
        <v>8</v>
      </c>
      <c r="I81" s="12">
        <f ca="1">IF(VLOOKUP($C81,工时汇总!$B$2:$AH$2694,7,0)&gt;15,12,IF(VLOOKUP($C81,工时汇总!$B$2:$AH$2694,7,0)&gt;10,8,IF(VLOOKUP($C81,工时汇总!$B$2:$AH$2694,7,0)&gt;=8,4,IF(VLOOKUP($C81,工时汇总!$B$2:$AH$2694,7,0)&lt;8,0))))</f>
        <v>4</v>
      </c>
      <c r="J81" s="12">
        <f ca="1">IF(VLOOKUP($C81,工时汇总!$B$2:$AH$2694,8,0)&gt;15,12,IF(VLOOKUP($C81,工时汇总!$B$2:$AH$2694,8,0)&gt;10,8,IF(VLOOKUP($C81,工时汇总!$B$2:$AH$2694,8,0)&gt;=8,4,IF(VLOOKUP($C81,工时汇总!$B$2:$AH$2694,8,0)&lt;8,0))))</f>
        <v>8</v>
      </c>
      <c r="K81" s="12">
        <f ca="1">IF(VLOOKUP($C81,工时汇总!$B$2:$AH$2694,9,0)&gt;15,12,IF(VLOOKUP($C81,工时汇总!$B$2:$AH$2694,9,0)&gt;10,8,IF(VLOOKUP($C81,工时汇总!$B$2:$AH$2694,9,0)&gt;=8,4,IF(VLOOKUP($C81,工时汇总!$B$2:$AH$2694,9,0)&lt;8,0))))</f>
        <v>4</v>
      </c>
      <c r="L81" s="12">
        <f ca="1">IF(VLOOKUP($C81,工时汇总!$B$2:$AH$2694,10,0)&gt;15,12,IF(VLOOKUP($C81,工时汇总!$B$2:$AH$2694,10,0)&gt;10,8,IF(VLOOKUP($C81,工时汇总!$B$2:$AH$2694,10,0)&gt;=8,4,IF(VLOOKUP($C81,工时汇总!$B$2:$AH$2694,10,0)&lt;8,0))))</f>
        <v>8</v>
      </c>
      <c r="M81" s="12">
        <f ca="1">IF(VLOOKUP($C81,工时汇总!$B$2:$AH$2694,11,0)&gt;15,12,IF(VLOOKUP($C81,工时汇总!$B$2:$AH$2694,11,0)&gt;10,8,IF(VLOOKUP($C81,工时汇总!$B$2:$AH$2694,11,0)&gt;=8,4,IF(VLOOKUP($C81,工时汇总!$B$2:$AH$2694,11,0)&lt;8,0))))</f>
        <v>8</v>
      </c>
      <c r="N81" s="12">
        <f ca="1">IF(VLOOKUP($C81,工时汇总!$B$2:$AH$2694,12,0)&gt;15,12,IF(VLOOKUP($C81,工时汇总!$B$2:$AH$2694,12,0)&gt;10,8,IF(VLOOKUP($C81,工时汇总!$B$2:$AH$2694,12,0)&gt;=8,4,IF(VLOOKUP($C81,工时汇总!$B$2:$AH$2694,12,0)&lt;8,0))))</f>
        <v>8</v>
      </c>
      <c r="O81" s="12">
        <f ca="1">IF(VLOOKUP($C81,工时汇总!$B$2:$AH$2694,13,0)&gt;15,12,IF(VLOOKUP($C81,工时汇总!$B$2:$AH$2694,13,0)&gt;10,8,IF(VLOOKUP($C81,工时汇总!$B$2:$AH$2694,13,0)&gt;=8,4,IF(VLOOKUP($C81,工时汇总!$B$2:$AH$2694,13,0)&lt;8,0))))</f>
        <v>4</v>
      </c>
      <c r="P81" s="12">
        <f ca="1">IF(VLOOKUP($C81,工时汇总!$B$2:$AH$2694,14,0)&gt;15,12,IF(VLOOKUP($C81,工时汇总!$B$2:$AH$2694,14,0)&gt;10,8,IF(VLOOKUP($C81,工时汇总!$B$2:$AH$2694,14,0)&gt;=8,4,IF(VLOOKUP($C81,工时汇总!$B$2:$AH$2694,14,0)&lt;8,0))))</f>
        <v>4</v>
      </c>
      <c r="Q81" s="12">
        <f ca="1">IF(VLOOKUP($C81,工时汇总!$B$2:$AH$2694,15,0)&gt;15,12,IF(VLOOKUP($C81,工时汇总!$B$2:$AH$2694,15,0)&gt;10,8,IF(VLOOKUP($C81,工时汇总!$B$2:$AH$2694,15,0)&gt;=8,4,IF(VLOOKUP($C81,工时汇总!$B$2:$AH$2694,15,0)&lt;8,0))))</f>
        <v>4</v>
      </c>
      <c r="R81" s="12">
        <f ca="1">IF(VLOOKUP($C81,工时汇总!$B$2:$AH$2694,16,0)&gt;15,12,IF(VLOOKUP($C81,工时汇总!$B$2:$AH$2694,16,0)&gt;10,8,IF(VLOOKUP($C81,工时汇总!$B$2:$AH$2694,16,0)&gt;=8,4,IF(VLOOKUP($C81,工时汇总!$B$2:$AH$2694,16,0)&lt;8,0))))</f>
        <v>4</v>
      </c>
      <c r="S81" s="12">
        <f ca="1">IF(VLOOKUP($C81,工时汇总!$B$2:$AH$2694,17,0)&gt;15,12,IF(VLOOKUP($C81,工时汇总!$B$2:$AH$2694,17,0)&gt;10,8,IF(VLOOKUP($C81,工时汇总!$B$2:$AH$2694,17,0)&gt;=8,4,IF(VLOOKUP($C81,工时汇总!$B$2:$AH$2694,17,0)&lt;8,0))))</f>
        <v>8</v>
      </c>
      <c r="T81" s="12">
        <f ca="1">IF(VLOOKUP($C81,工时汇总!$B$2:$AH$2694,18,0)&gt;15,12,IF(VLOOKUP($C81,工时汇总!$B$2:$AH$2694,18,0)&gt;10,8,IF(VLOOKUP($C81,工时汇总!$B$2:$AH$2694,18,0)&gt;=8,4,IF(VLOOKUP($C81,工时汇总!$B$2:$AH$2694,18,0)&lt;8,0))))</f>
        <v>0</v>
      </c>
      <c r="U81" s="12">
        <f ca="1">IF(VLOOKUP($C81,工时汇总!$B$2:$AH$2694,19,0)&gt;15,12,IF(VLOOKUP($C81,工时汇总!$B$2:$AH$2694,19,0)&gt;10,8,IF(VLOOKUP($C81,工时汇总!$B$2:$AH$2694,19,0)&gt;=8,4,IF(VLOOKUP($C81,工时汇总!$B$2:$AH$2694,19,0)&lt;8,0))))</f>
        <v>4</v>
      </c>
      <c r="V81" s="12">
        <f ca="1">IF(VLOOKUP($C81,工时汇总!$B$2:$AH$2694,20,0)&gt;15,12,IF(VLOOKUP($C81,工时汇总!$B$2:$AH$2694,20,0)&gt;10,8,IF(VLOOKUP($C81,工时汇总!$B$2:$AH$2694,20,0)&gt;=8,4,IF(VLOOKUP($C81,工时汇总!$B$2:$AH$2694,20,0)&lt;8,0))))</f>
        <v>4</v>
      </c>
      <c r="W81" s="12">
        <f ca="1">IF(VLOOKUP($C81,工时汇总!$B$2:$AH$2694,21,0)&gt;15,12,IF(VLOOKUP($C81,工时汇总!$B$2:$AH$2694,21,0)&gt;10,8,IF(VLOOKUP($C81,工时汇总!$B$2:$AH$2694,21,0)&gt;=8,4,IF(VLOOKUP($C81,工时汇总!$B$2:$AH$2694,21,0)&lt;8,0))))</f>
        <v>4</v>
      </c>
      <c r="X81" s="12">
        <f ca="1">IF(VLOOKUP($C81,工时汇总!$B$2:$AH$2694,22,0)&gt;15,12,IF(VLOOKUP($C81,工时汇总!$B$2:$AH$2694,22,0)&gt;10,8,IF(VLOOKUP($C81,工时汇总!$B$2:$AH$2694,22,0)&gt;=8,4,IF(VLOOKUP($C81,工时汇总!$B$2:$AH$2694,22,0)&lt;8,0))))</f>
        <v>4</v>
      </c>
      <c r="Y81" s="12">
        <f ca="1">IF(VLOOKUP($C81,工时汇总!$B$2:$AH$2694,23,0)&gt;15,12,IF(VLOOKUP($C81,工时汇总!$B$2:$AH$2694,23,0)&gt;10,8,IF(VLOOKUP($C81,工时汇总!$B$2:$AH$2694,23,0)&gt;=8,4,IF(VLOOKUP($C81,工时汇总!$B$2:$AH$2694,23,0)&lt;8,0))))</f>
        <v>4</v>
      </c>
      <c r="Z81" s="12">
        <f ca="1">IF(VLOOKUP($C81,工时汇总!$B$2:$AH$2694,24,0)&gt;15,12,IF(VLOOKUP($C81,工时汇总!$B$2:$AH$2694,24,0)&gt;10,8,IF(VLOOKUP($C81,工时汇总!$B$2:$AH$2694,24,0)&gt;=8,4,IF(VLOOKUP($C81,工时汇总!$B$2:$AH$2694,24,0)&lt;8,0))))</f>
        <v>4</v>
      </c>
      <c r="AA81" s="12">
        <f ca="1">IF(VLOOKUP($C81,工时汇总!$B$2:$AH$2694,25,0)&gt;15,12,IF(VLOOKUP($C81,工时汇总!$B$2:$AH$2694,25,0)&gt;10,8,IF(VLOOKUP($C81,工时汇总!$B$2:$AH$2694,25,0)&gt;=8,4,IF(VLOOKUP($C81,工时汇总!$B$2:$AH$2694,25,0)&lt;8,0))))</f>
        <v>4</v>
      </c>
      <c r="AB81" s="12">
        <f ca="1">IF(VLOOKUP($C81,工时汇总!$B$2:$AH$2694,26,0)&gt;15,12,IF(VLOOKUP($C81,工时汇总!$B$2:$AH$2694,26,0)&gt;10,8,IF(VLOOKUP($C81,工时汇总!$B$2:$AH$2694,26,0)&gt;=8,4,IF(VLOOKUP($C81,工时汇总!$B$2:$AH$2694,26,0)&lt;8,0))))</f>
        <v>12</v>
      </c>
      <c r="AC81" s="12">
        <f ca="1">IF(VLOOKUP($C81,工时汇总!$B$2:$AH$2694,27,0)&gt;15,12,IF(VLOOKUP($C81,工时汇总!$B$2:$AH$2694,27,0)&gt;10,8,IF(VLOOKUP($C81,工时汇总!$B$2:$AH$2694,27,0)&gt;=8,4,IF(VLOOKUP($C81,工时汇总!$B$2:$AH$2694,27,0)&lt;8,0))))</f>
        <v>8</v>
      </c>
      <c r="AD81" s="12">
        <f ca="1">IF(VLOOKUP($C81,工时汇总!$B$2:$AH$2694,28,0)&gt;15,12,IF(VLOOKUP($C81,工时汇总!$B$2:$AH$2694,28,0)&gt;10,8,IF(VLOOKUP($C81,工时汇总!$B$2:$AH$2694,28,0)&gt;=8,4,IF(VLOOKUP($C81,工时汇总!$B$2:$AH$2694,28,0)&lt;8,0))))</f>
        <v>8</v>
      </c>
      <c r="AE81" s="12">
        <f ca="1">IF(VLOOKUP($C81,工时汇总!$B$2:$AH$2694,29,0)&gt;15,12,IF(VLOOKUP($C81,工时汇总!$B$2:$AH$2694,29,0)&gt;10,8,IF(VLOOKUP($C81,工时汇总!$B$2:$AH$2694,29,0)&gt;=8,4,IF(VLOOKUP($C81,工时汇总!$B$2:$AH$2694,29,0)&lt;8,0))))</f>
        <v>8</v>
      </c>
      <c r="AF81" s="12">
        <f ca="1">IF(VLOOKUP($C81,工时汇总!$B$2:$AH$2694,30,0)&gt;15,12,IF(VLOOKUP($C81,工时汇总!$B$2:$AH$2694,30,0)&gt;10,8,IF(VLOOKUP($C81,工时汇总!$B$2:$AH$2694,30,0)&gt;=8,4,IF(VLOOKUP($C81,工时汇总!$B$2:$AH$2694,30,0)&lt;8,0))))</f>
        <v>8</v>
      </c>
      <c r="AG81" s="12">
        <f ca="1">IF(VLOOKUP($C81,工时汇总!$B$2:$AH$2694,31,0)&gt;15,12,IF(VLOOKUP($C81,工时汇总!$B$2:$AH$2694,31,0)&gt;10,8,IF(VLOOKUP($C81,工时汇总!$B$2:$AH$2694,31,0)&gt;=8,4,IF(VLOOKUP($C81,工时汇总!$B$2:$AH$2694,31,0)&lt;8,0))))</f>
        <v>8</v>
      </c>
      <c r="AH81" s="12">
        <f ca="1">IF(VLOOKUP($C81,工时汇总!$B$2:$AH$2694,32,0)&gt;15,12,IF(VLOOKUP($C81,工时汇总!$B$2:$AH$2694,32,0)&gt;10,8,IF(VLOOKUP($C81,工时汇总!$B$2:$AH$2694,32,0)&gt;=8,4,IF(VLOOKUP($C81,工时汇总!$B$2:$AH$2694,32,0)&lt;8,0))))</f>
        <v>0</v>
      </c>
      <c r="AI81" s="12">
        <f ca="1">IF(VLOOKUP($C81,工时汇总!$B$2:$AH$2694,33,0)&gt;15,12,IF(VLOOKUP($C81,工时汇总!$B$2:$AH$2694,33,0)&gt;10,8,IF(VLOOKUP($C81,工时汇总!$B$2:$AH$2694,33,0)&gt;=8,4,IF(VLOOKUP($C81,工时汇总!$B$2:$AH$2694,33,0)&lt;8,0))))</f>
        <v>0</v>
      </c>
    </row>
    <row r="82" customHeight="1" spans="1:35">
      <c r="A82" s="42" t="s">
        <v>624</v>
      </c>
      <c r="B82" s="18" t="s">
        <v>747</v>
      </c>
      <c r="C82" s="17" t="s">
        <v>748</v>
      </c>
      <c r="D82" s="43">
        <f ca="1" t="shared" si="25"/>
        <v>136</v>
      </c>
      <c r="E82" s="12">
        <f ca="1">IF(VLOOKUP($C82,工时汇总!$B$2:$AH$2694,3,0)&gt;15,12,IF(VLOOKUP($C82,工时汇总!$B$2:$AH$2694,3,0)&gt;10,8,IF(VLOOKUP($C82,工时汇总!$B$2:$AH$2694,3,0)&gt;=8,4,IF(VLOOKUP($C82,工时汇总!$B$2:$AH$2694,3,0)&lt;8,0))))</f>
        <v>4</v>
      </c>
      <c r="F82" s="12">
        <f ca="1">IF(VLOOKUP($C82,工时汇总!$B$2:$AH$2694,4,0)&gt;15,12,IF(VLOOKUP($C82,工时汇总!$B$2:$AH$2694,4,0)&gt;10,8,IF(VLOOKUP($C82,工时汇总!$B$2:$AH$2694,4,0)&gt;=8,4,IF(VLOOKUP($C82,工时汇总!$B$2:$AH$2694,4,0)&lt;8,0))))</f>
        <v>4</v>
      </c>
      <c r="G82" s="12">
        <f ca="1">IF(VLOOKUP($C82,工时汇总!$B$2:$AH$2694,5,0)&gt;15,12,IF(VLOOKUP($C82,工时汇总!$B$2:$AH$2694,5,0)&gt;10,8,IF(VLOOKUP($C82,工时汇总!$B$2:$AH$2694,5,0)&gt;=8,4,IF(VLOOKUP($C82,工时汇总!$B$2:$AH$2694,5,0)&lt;8,0))))</f>
        <v>4</v>
      </c>
      <c r="H82" s="12">
        <f ca="1">IF(VLOOKUP($C82,工时汇总!$B$2:$AH$2694,6,0)&gt;15,12,IF(VLOOKUP($C82,工时汇总!$B$2:$AH$2694,6,0)&gt;10,8,IF(VLOOKUP($C82,工时汇总!$B$2:$AH$2694,6,0)&gt;=8,4,IF(VLOOKUP($C82,工时汇总!$B$2:$AH$2694,6,0)&lt;8,0))))</f>
        <v>8</v>
      </c>
      <c r="I82" s="12">
        <f ca="1">IF(VLOOKUP($C82,工时汇总!$B$2:$AH$2694,7,0)&gt;15,12,IF(VLOOKUP($C82,工时汇总!$B$2:$AH$2694,7,0)&gt;10,8,IF(VLOOKUP($C82,工时汇总!$B$2:$AH$2694,7,0)&gt;=8,4,IF(VLOOKUP($C82,工时汇总!$B$2:$AH$2694,7,0)&lt;8,0))))</f>
        <v>4</v>
      </c>
      <c r="J82" s="12">
        <f ca="1">IF(VLOOKUP($C82,工时汇总!$B$2:$AH$2694,8,0)&gt;15,12,IF(VLOOKUP($C82,工时汇总!$B$2:$AH$2694,8,0)&gt;10,8,IF(VLOOKUP($C82,工时汇总!$B$2:$AH$2694,8,0)&gt;=8,4,IF(VLOOKUP($C82,工时汇总!$B$2:$AH$2694,8,0)&lt;8,0))))</f>
        <v>8</v>
      </c>
      <c r="K82" s="12">
        <f ca="1">IF(VLOOKUP($C82,工时汇总!$B$2:$AH$2694,9,0)&gt;15,12,IF(VLOOKUP($C82,工时汇总!$B$2:$AH$2694,9,0)&gt;10,8,IF(VLOOKUP($C82,工时汇总!$B$2:$AH$2694,9,0)&gt;=8,4,IF(VLOOKUP($C82,工时汇总!$B$2:$AH$2694,9,0)&lt;8,0))))</f>
        <v>4</v>
      </c>
      <c r="L82" s="12">
        <f ca="1">IF(VLOOKUP($C82,工时汇总!$B$2:$AH$2694,10,0)&gt;15,12,IF(VLOOKUP($C82,工时汇总!$B$2:$AH$2694,10,0)&gt;10,8,IF(VLOOKUP($C82,工时汇总!$B$2:$AH$2694,10,0)&gt;=8,4,IF(VLOOKUP($C82,工时汇总!$B$2:$AH$2694,10,0)&lt;8,0))))</f>
        <v>8</v>
      </c>
      <c r="M82" s="12">
        <f ca="1">IF(VLOOKUP($C82,工时汇总!$B$2:$AH$2694,11,0)&gt;15,12,IF(VLOOKUP($C82,工时汇总!$B$2:$AH$2694,11,0)&gt;10,8,IF(VLOOKUP($C82,工时汇总!$B$2:$AH$2694,11,0)&gt;=8,4,IF(VLOOKUP($C82,工时汇总!$B$2:$AH$2694,11,0)&lt;8,0))))</f>
        <v>8</v>
      </c>
      <c r="N82" s="12">
        <f ca="1">IF(VLOOKUP($C82,工时汇总!$B$2:$AH$2694,12,0)&gt;15,12,IF(VLOOKUP($C82,工时汇总!$B$2:$AH$2694,12,0)&gt;10,8,IF(VLOOKUP($C82,工时汇总!$B$2:$AH$2694,12,0)&gt;=8,4,IF(VLOOKUP($C82,工时汇总!$B$2:$AH$2694,12,0)&lt;8,0))))</f>
        <v>8</v>
      </c>
      <c r="O82" s="12">
        <f ca="1">IF(VLOOKUP($C82,工时汇总!$B$2:$AH$2694,13,0)&gt;15,12,IF(VLOOKUP($C82,工时汇总!$B$2:$AH$2694,13,0)&gt;10,8,IF(VLOOKUP($C82,工时汇总!$B$2:$AH$2694,13,0)&gt;=8,4,IF(VLOOKUP($C82,工时汇总!$B$2:$AH$2694,13,0)&lt;8,0))))</f>
        <v>4</v>
      </c>
      <c r="P82" s="12">
        <f ca="1">IF(VLOOKUP($C82,工时汇总!$B$2:$AH$2694,14,0)&gt;15,12,IF(VLOOKUP($C82,工时汇总!$B$2:$AH$2694,14,0)&gt;10,8,IF(VLOOKUP($C82,工时汇总!$B$2:$AH$2694,14,0)&gt;=8,4,IF(VLOOKUP($C82,工时汇总!$B$2:$AH$2694,14,0)&lt;8,0))))</f>
        <v>4</v>
      </c>
      <c r="Q82" s="12">
        <f ca="1">IF(VLOOKUP($C82,工时汇总!$B$2:$AH$2694,15,0)&gt;15,12,IF(VLOOKUP($C82,工时汇总!$B$2:$AH$2694,15,0)&gt;10,8,IF(VLOOKUP($C82,工时汇总!$B$2:$AH$2694,15,0)&gt;=8,4,IF(VLOOKUP($C82,工时汇总!$B$2:$AH$2694,15,0)&lt;8,0))))</f>
        <v>4</v>
      </c>
      <c r="R82" s="12">
        <f ca="1">IF(VLOOKUP($C82,工时汇总!$B$2:$AH$2694,16,0)&gt;15,12,IF(VLOOKUP($C82,工时汇总!$B$2:$AH$2694,16,0)&gt;10,8,IF(VLOOKUP($C82,工时汇总!$B$2:$AH$2694,16,0)&gt;=8,4,IF(VLOOKUP($C82,工时汇总!$B$2:$AH$2694,16,0)&lt;8,0))))</f>
        <v>4</v>
      </c>
      <c r="S82" s="12">
        <f ca="1">IF(VLOOKUP($C82,工时汇总!$B$2:$AH$2694,17,0)&gt;15,12,IF(VLOOKUP($C82,工时汇总!$B$2:$AH$2694,17,0)&gt;10,8,IF(VLOOKUP($C82,工时汇总!$B$2:$AH$2694,17,0)&gt;=8,4,IF(VLOOKUP($C82,工时汇总!$B$2:$AH$2694,17,0)&lt;8,0))))</f>
        <v>8</v>
      </c>
      <c r="T82" s="12">
        <f ca="1">IF(VLOOKUP($C82,工时汇总!$B$2:$AH$2694,18,0)&gt;15,12,IF(VLOOKUP($C82,工时汇总!$B$2:$AH$2694,18,0)&gt;10,8,IF(VLOOKUP($C82,工时汇总!$B$2:$AH$2694,18,0)&gt;=8,4,IF(VLOOKUP($C82,工时汇总!$B$2:$AH$2694,18,0)&lt;8,0))))</f>
        <v>0</v>
      </c>
      <c r="U82" s="12">
        <f ca="1">IF(VLOOKUP($C82,工时汇总!$B$2:$AH$2694,19,0)&gt;15,12,IF(VLOOKUP($C82,工时汇总!$B$2:$AH$2694,19,0)&gt;10,8,IF(VLOOKUP($C82,工时汇总!$B$2:$AH$2694,19,0)&gt;=8,4,IF(VLOOKUP($C82,工时汇总!$B$2:$AH$2694,19,0)&lt;8,0))))</f>
        <v>4</v>
      </c>
      <c r="V82" s="12">
        <f ca="1">IF(VLOOKUP($C82,工时汇总!$B$2:$AH$2694,20,0)&gt;15,12,IF(VLOOKUP($C82,工时汇总!$B$2:$AH$2694,20,0)&gt;10,8,IF(VLOOKUP($C82,工时汇总!$B$2:$AH$2694,20,0)&gt;=8,4,IF(VLOOKUP($C82,工时汇总!$B$2:$AH$2694,20,0)&lt;8,0))))</f>
        <v>4</v>
      </c>
      <c r="W82" s="12">
        <f ca="1">IF(VLOOKUP($C82,工时汇总!$B$2:$AH$2694,21,0)&gt;15,12,IF(VLOOKUP($C82,工时汇总!$B$2:$AH$2694,21,0)&gt;10,8,IF(VLOOKUP($C82,工时汇总!$B$2:$AH$2694,21,0)&gt;=8,4,IF(VLOOKUP($C82,工时汇总!$B$2:$AH$2694,21,0)&lt;8,0))))</f>
        <v>4</v>
      </c>
      <c r="X82" s="12">
        <f ca="1">IF(VLOOKUP($C82,工时汇总!$B$2:$AH$2694,22,0)&gt;15,12,IF(VLOOKUP($C82,工时汇总!$B$2:$AH$2694,22,0)&gt;10,8,IF(VLOOKUP($C82,工时汇总!$B$2:$AH$2694,22,0)&gt;=8,4,IF(VLOOKUP($C82,工时汇总!$B$2:$AH$2694,22,0)&lt;8,0))))</f>
        <v>4</v>
      </c>
      <c r="Y82" s="12">
        <f ca="1">IF(VLOOKUP($C82,工时汇总!$B$2:$AH$2694,23,0)&gt;15,12,IF(VLOOKUP($C82,工时汇总!$B$2:$AH$2694,23,0)&gt;10,8,IF(VLOOKUP($C82,工时汇总!$B$2:$AH$2694,23,0)&gt;=8,4,IF(VLOOKUP($C82,工时汇总!$B$2:$AH$2694,23,0)&lt;8,0))))</f>
        <v>4</v>
      </c>
      <c r="Z82" s="12">
        <f ca="1">IF(VLOOKUP($C82,工时汇总!$B$2:$AH$2694,24,0)&gt;15,12,IF(VLOOKUP($C82,工时汇总!$B$2:$AH$2694,24,0)&gt;10,8,IF(VLOOKUP($C82,工时汇总!$B$2:$AH$2694,24,0)&gt;=8,4,IF(VLOOKUP($C82,工时汇总!$B$2:$AH$2694,24,0)&lt;8,0))))</f>
        <v>4</v>
      </c>
      <c r="AA82" s="12">
        <f ca="1">IF(VLOOKUP($C82,工时汇总!$B$2:$AH$2694,25,0)&gt;15,12,IF(VLOOKUP($C82,工时汇总!$B$2:$AH$2694,25,0)&gt;10,8,IF(VLOOKUP($C82,工时汇总!$B$2:$AH$2694,25,0)&gt;=8,4,IF(VLOOKUP($C82,工时汇总!$B$2:$AH$2694,25,0)&lt;8,0))))</f>
        <v>4</v>
      </c>
      <c r="AB82" s="12">
        <f ca="1">IF(VLOOKUP($C82,工时汇总!$B$2:$AH$2694,26,0)&gt;15,12,IF(VLOOKUP($C82,工时汇总!$B$2:$AH$2694,26,0)&gt;10,8,IF(VLOOKUP($C82,工时汇总!$B$2:$AH$2694,26,0)&gt;=8,4,IF(VLOOKUP($C82,工时汇总!$B$2:$AH$2694,26,0)&lt;8,0))))</f>
        <v>4</v>
      </c>
      <c r="AC82" s="12">
        <f ca="1">IF(VLOOKUP($C82,工时汇总!$B$2:$AH$2694,27,0)&gt;15,12,IF(VLOOKUP($C82,工时汇总!$B$2:$AH$2694,27,0)&gt;10,8,IF(VLOOKUP($C82,工时汇总!$B$2:$AH$2694,27,0)&gt;=8,4,IF(VLOOKUP($C82,工时汇总!$B$2:$AH$2694,27,0)&lt;8,0))))</f>
        <v>0</v>
      </c>
      <c r="AD82" s="12">
        <f ca="1">IF(VLOOKUP($C82,工时汇总!$B$2:$AH$2694,28,0)&gt;15,12,IF(VLOOKUP($C82,工时汇总!$B$2:$AH$2694,28,0)&gt;10,8,IF(VLOOKUP($C82,工时汇总!$B$2:$AH$2694,28,0)&gt;=8,4,IF(VLOOKUP($C82,工时汇总!$B$2:$AH$2694,28,0)&lt;8,0))))</f>
        <v>0</v>
      </c>
      <c r="AE82" s="12">
        <f ca="1">IF(VLOOKUP($C82,工时汇总!$B$2:$AH$2694,29,0)&gt;15,12,IF(VLOOKUP($C82,工时汇总!$B$2:$AH$2694,29,0)&gt;10,8,IF(VLOOKUP($C82,工时汇总!$B$2:$AH$2694,29,0)&gt;=8,4,IF(VLOOKUP($C82,工时汇总!$B$2:$AH$2694,29,0)&lt;8,0))))</f>
        <v>8</v>
      </c>
      <c r="AF82" s="12">
        <f ca="1">IF(VLOOKUP($C82,工时汇总!$B$2:$AH$2694,30,0)&gt;15,12,IF(VLOOKUP($C82,工时汇总!$B$2:$AH$2694,30,0)&gt;10,8,IF(VLOOKUP($C82,工时汇总!$B$2:$AH$2694,30,0)&gt;=8,4,IF(VLOOKUP($C82,工时汇总!$B$2:$AH$2694,30,0)&lt;8,0))))</f>
        <v>8</v>
      </c>
      <c r="AG82" s="12">
        <f ca="1">IF(VLOOKUP($C82,工时汇总!$B$2:$AH$2694,31,0)&gt;15,12,IF(VLOOKUP($C82,工时汇总!$B$2:$AH$2694,31,0)&gt;10,8,IF(VLOOKUP($C82,工时汇总!$B$2:$AH$2694,31,0)&gt;=8,4,IF(VLOOKUP($C82,工时汇总!$B$2:$AH$2694,31,0)&lt;8,0))))</f>
        <v>0</v>
      </c>
      <c r="AH82" s="12">
        <f ca="1">IF(VLOOKUP($C82,工时汇总!$B$2:$AH$2694,32,0)&gt;15,12,IF(VLOOKUP($C82,工时汇总!$B$2:$AH$2694,32,0)&gt;10,8,IF(VLOOKUP($C82,工时汇总!$B$2:$AH$2694,32,0)&gt;=8,4,IF(VLOOKUP($C82,工时汇总!$B$2:$AH$2694,32,0)&lt;8,0))))</f>
        <v>4</v>
      </c>
      <c r="AI82" s="12">
        <f ca="1">IF(VLOOKUP($C82,工时汇总!$B$2:$AH$2694,33,0)&gt;15,12,IF(VLOOKUP($C82,工时汇总!$B$2:$AH$2694,33,0)&gt;10,8,IF(VLOOKUP($C82,工时汇总!$B$2:$AH$2694,33,0)&gt;=8,4,IF(VLOOKUP($C82,工时汇总!$B$2:$AH$2694,33,0)&lt;8,0))))</f>
        <v>0</v>
      </c>
    </row>
    <row r="83" customHeight="1" spans="1:35">
      <c r="A83" s="42" t="s">
        <v>624</v>
      </c>
      <c r="B83" s="18" t="s">
        <v>749</v>
      </c>
      <c r="C83" s="17" t="s">
        <v>750</v>
      </c>
      <c r="D83" s="43">
        <f ca="1" t="shared" si="25"/>
        <v>196</v>
      </c>
      <c r="E83" s="12">
        <f ca="1">IF(VLOOKUP($C83,工时汇总!$B$2:$AH$2694,3,0)&gt;15,12,IF(VLOOKUP($C83,工时汇总!$B$2:$AH$2694,3,0)&gt;10,8,IF(VLOOKUP($C83,工时汇总!$B$2:$AH$2694,3,0)&gt;=8,4,IF(VLOOKUP($C83,工时汇总!$B$2:$AH$2694,3,0)&lt;8,0))))</f>
        <v>8</v>
      </c>
      <c r="F83" s="12">
        <f ca="1">IF(VLOOKUP($C83,工时汇总!$B$2:$AH$2694,4,0)&gt;15,12,IF(VLOOKUP($C83,工时汇总!$B$2:$AH$2694,4,0)&gt;10,8,IF(VLOOKUP($C83,工时汇总!$B$2:$AH$2694,4,0)&gt;=8,4,IF(VLOOKUP($C83,工时汇总!$B$2:$AH$2694,4,0)&lt;8,0))))</f>
        <v>8</v>
      </c>
      <c r="G83" s="12">
        <f ca="1">IF(VLOOKUP($C83,工时汇总!$B$2:$AH$2694,5,0)&gt;15,12,IF(VLOOKUP($C83,工时汇总!$B$2:$AH$2694,5,0)&gt;10,8,IF(VLOOKUP($C83,工时汇总!$B$2:$AH$2694,5,0)&gt;=8,4,IF(VLOOKUP($C83,工时汇总!$B$2:$AH$2694,5,0)&lt;8,0))))</f>
        <v>8</v>
      </c>
      <c r="H83" s="12">
        <f ca="1">IF(VLOOKUP($C83,工时汇总!$B$2:$AH$2694,6,0)&gt;15,12,IF(VLOOKUP($C83,工时汇总!$B$2:$AH$2694,6,0)&gt;10,8,IF(VLOOKUP($C83,工时汇总!$B$2:$AH$2694,6,0)&gt;=8,4,IF(VLOOKUP($C83,工时汇总!$B$2:$AH$2694,6,0)&lt;8,0))))</f>
        <v>8</v>
      </c>
      <c r="I83" s="12">
        <f ca="1">IF(VLOOKUP($C83,工时汇总!$B$2:$AH$2694,7,0)&gt;15,12,IF(VLOOKUP($C83,工时汇总!$B$2:$AH$2694,7,0)&gt;10,8,IF(VLOOKUP($C83,工时汇总!$B$2:$AH$2694,7,0)&gt;=8,4,IF(VLOOKUP($C83,工时汇总!$B$2:$AH$2694,7,0)&lt;8,0))))</f>
        <v>8</v>
      </c>
      <c r="J83" s="12">
        <f ca="1">IF(VLOOKUP($C83,工时汇总!$B$2:$AH$2694,8,0)&gt;15,12,IF(VLOOKUP($C83,工时汇总!$B$2:$AH$2694,8,0)&gt;10,8,IF(VLOOKUP($C83,工时汇总!$B$2:$AH$2694,8,0)&gt;=8,4,IF(VLOOKUP($C83,工时汇总!$B$2:$AH$2694,8,0)&lt;8,0))))</f>
        <v>8</v>
      </c>
      <c r="K83" s="12">
        <f ca="1">IF(VLOOKUP($C83,工时汇总!$B$2:$AH$2694,9,0)&gt;15,12,IF(VLOOKUP($C83,工时汇总!$B$2:$AH$2694,9,0)&gt;10,8,IF(VLOOKUP($C83,工时汇总!$B$2:$AH$2694,9,0)&gt;=8,4,IF(VLOOKUP($C83,工时汇总!$B$2:$AH$2694,9,0)&lt;8,0))))</f>
        <v>4</v>
      </c>
      <c r="L83" s="12">
        <f ca="1">IF(VLOOKUP($C83,工时汇总!$B$2:$AH$2694,10,0)&gt;15,12,IF(VLOOKUP($C83,工时汇总!$B$2:$AH$2694,10,0)&gt;10,8,IF(VLOOKUP($C83,工时汇总!$B$2:$AH$2694,10,0)&gt;=8,4,IF(VLOOKUP($C83,工时汇总!$B$2:$AH$2694,10,0)&lt;8,0))))</f>
        <v>8</v>
      </c>
      <c r="M83" s="12">
        <f ca="1">IF(VLOOKUP($C83,工时汇总!$B$2:$AH$2694,11,0)&gt;15,12,IF(VLOOKUP($C83,工时汇总!$B$2:$AH$2694,11,0)&gt;10,8,IF(VLOOKUP($C83,工时汇总!$B$2:$AH$2694,11,0)&gt;=8,4,IF(VLOOKUP($C83,工时汇总!$B$2:$AH$2694,11,0)&lt;8,0))))</f>
        <v>8</v>
      </c>
      <c r="N83" s="12">
        <f ca="1">IF(VLOOKUP($C83,工时汇总!$B$2:$AH$2694,12,0)&gt;15,12,IF(VLOOKUP($C83,工时汇总!$B$2:$AH$2694,12,0)&gt;10,8,IF(VLOOKUP($C83,工时汇总!$B$2:$AH$2694,12,0)&gt;=8,4,IF(VLOOKUP($C83,工时汇总!$B$2:$AH$2694,12,0)&lt;8,0))))</f>
        <v>8</v>
      </c>
      <c r="O83" s="12">
        <f ca="1">IF(VLOOKUP($C83,工时汇总!$B$2:$AH$2694,13,0)&gt;15,12,IF(VLOOKUP($C83,工时汇总!$B$2:$AH$2694,13,0)&gt;10,8,IF(VLOOKUP($C83,工时汇总!$B$2:$AH$2694,13,0)&gt;=8,4,IF(VLOOKUP($C83,工时汇总!$B$2:$AH$2694,13,0)&lt;8,0))))</f>
        <v>8</v>
      </c>
      <c r="P83" s="12">
        <f ca="1">IF(VLOOKUP($C83,工时汇总!$B$2:$AH$2694,14,0)&gt;15,12,IF(VLOOKUP($C83,工时汇总!$B$2:$AH$2694,14,0)&gt;10,8,IF(VLOOKUP($C83,工时汇总!$B$2:$AH$2694,14,0)&gt;=8,4,IF(VLOOKUP($C83,工时汇总!$B$2:$AH$2694,14,0)&lt;8,0))))</f>
        <v>8</v>
      </c>
      <c r="Q83" s="12">
        <f ca="1">IF(VLOOKUP($C83,工时汇总!$B$2:$AH$2694,15,0)&gt;15,12,IF(VLOOKUP($C83,工时汇总!$B$2:$AH$2694,15,0)&gt;10,8,IF(VLOOKUP($C83,工时汇总!$B$2:$AH$2694,15,0)&gt;=8,4,IF(VLOOKUP($C83,工时汇总!$B$2:$AH$2694,15,0)&lt;8,0))))</f>
        <v>8</v>
      </c>
      <c r="R83" s="12">
        <f ca="1">IF(VLOOKUP($C83,工时汇总!$B$2:$AH$2694,16,0)&gt;15,12,IF(VLOOKUP($C83,工时汇总!$B$2:$AH$2694,16,0)&gt;10,8,IF(VLOOKUP($C83,工时汇总!$B$2:$AH$2694,16,0)&gt;=8,4,IF(VLOOKUP($C83,工时汇总!$B$2:$AH$2694,16,0)&lt;8,0))))</f>
        <v>8</v>
      </c>
      <c r="S83" s="12">
        <f ca="1">IF(VLOOKUP($C83,工时汇总!$B$2:$AH$2694,17,0)&gt;15,12,IF(VLOOKUP($C83,工时汇总!$B$2:$AH$2694,17,0)&gt;10,8,IF(VLOOKUP($C83,工时汇总!$B$2:$AH$2694,17,0)&gt;=8,4,IF(VLOOKUP($C83,工时汇总!$B$2:$AH$2694,17,0)&lt;8,0))))</f>
        <v>8</v>
      </c>
      <c r="T83" s="12">
        <f ca="1">IF(VLOOKUP($C83,工时汇总!$B$2:$AH$2694,18,0)&gt;15,12,IF(VLOOKUP($C83,工时汇总!$B$2:$AH$2694,18,0)&gt;10,8,IF(VLOOKUP($C83,工时汇总!$B$2:$AH$2694,18,0)&gt;=8,4,IF(VLOOKUP($C83,工时汇总!$B$2:$AH$2694,18,0)&lt;8,0))))</f>
        <v>8</v>
      </c>
      <c r="U83" s="12">
        <f ca="1">IF(VLOOKUP($C83,工时汇总!$B$2:$AH$2694,19,0)&gt;15,12,IF(VLOOKUP($C83,工时汇总!$B$2:$AH$2694,19,0)&gt;10,8,IF(VLOOKUP($C83,工时汇总!$B$2:$AH$2694,19,0)&gt;=8,4,IF(VLOOKUP($C83,工时汇总!$B$2:$AH$2694,19,0)&lt;8,0))))</f>
        <v>8</v>
      </c>
      <c r="V83" s="12">
        <f ca="1">IF(VLOOKUP($C83,工时汇总!$B$2:$AH$2694,20,0)&gt;15,12,IF(VLOOKUP($C83,工时汇总!$B$2:$AH$2694,20,0)&gt;10,8,IF(VLOOKUP($C83,工时汇总!$B$2:$AH$2694,20,0)&gt;=8,4,IF(VLOOKUP($C83,工时汇总!$B$2:$AH$2694,20,0)&lt;8,0))))</f>
        <v>8</v>
      </c>
      <c r="W83" s="12">
        <f ca="1">IF(VLOOKUP($C83,工时汇总!$B$2:$AH$2694,21,0)&gt;15,12,IF(VLOOKUP($C83,工时汇总!$B$2:$AH$2694,21,0)&gt;10,8,IF(VLOOKUP($C83,工时汇总!$B$2:$AH$2694,21,0)&gt;=8,4,IF(VLOOKUP($C83,工时汇总!$B$2:$AH$2694,21,0)&lt;8,0))))</f>
        <v>8</v>
      </c>
      <c r="X83" s="12">
        <f ca="1">IF(VLOOKUP($C83,工时汇总!$B$2:$AH$2694,22,0)&gt;15,12,IF(VLOOKUP($C83,工时汇总!$B$2:$AH$2694,22,0)&gt;10,8,IF(VLOOKUP($C83,工时汇总!$B$2:$AH$2694,22,0)&gt;=8,4,IF(VLOOKUP($C83,工时汇总!$B$2:$AH$2694,22,0)&lt;8,0))))</f>
        <v>4</v>
      </c>
      <c r="Y83" s="12">
        <f ca="1">IF(VLOOKUP($C83,工时汇总!$B$2:$AH$2694,23,0)&gt;15,12,IF(VLOOKUP($C83,工时汇总!$B$2:$AH$2694,23,0)&gt;10,8,IF(VLOOKUP($C83,工时汇总!$B$2:$AH$2694,23,0)&gt;=8,4,IF(VLOOKUP($C83,工时汇总!$B$2:$AH$2694,23,0)&lt;8,0))))</f>
        <v>8</v>
      </c>
      <c r="Z83" s="12">
        <f ca="1">IF(VLOOKUP($C83,工时汇总!$B$2:$AH$2694,24,0)&gt;15,12,IF(VLOOKUP($C83,工时汇总!$B$2:$AH$2694,24,0)&gt;10,8,IF(VLOOKUP($C83,工时汇总!$B$2:$AH$2694,24,0)&gt;=8,4,IF(VLOOKUP($C83,工时汇总!$B$2:$AH$2694,24,0)&lt;8,0))))</f>
        <v>8</v>
      </c>
      <c r="AA83" s="12">
        <f ca="1">IF(VLOOKUP($C83,工时汇总!$B$2:$AH$2694,25,0)&gt;15,12,IF(VLOOKUP($C83,工时汇总!$B$2:$AH$2694,25,0)&gt;10,8,IF(VLOOKUP($C83,工时汇总!$B$2:$AH$2694,25,0)&gt;=8,4,IF(VLOOKUP($C83,工时汇总!$B$2:$AH$2694,25,0)&lt;8,0))))</f>
        <v>8</v>
      </c>
      <c r="AB83" s="12">
        <f ca="1">IF(VLOOKUP($C83,工时汇总!$B$2:$AH$2694,26,0)&gt;15,12,IF(VLOOKUP($C83,工时汇总!$B$2:$AH$2694,26,0)&gt;10,8,IF(VLOOKUP($C83,工时汇总!$B$2:$AH$2694,26,0)&gt;=8,4,IF(VLOOKUP($C83,工时汇总!$B$2:$AH$2694,26,0)&lt;8,0))))</f>
        <v>4</v>
      </c>
      <c r="AC83" s="12">
        <f ca="1">IF(VLOOKUP($C83,工时汇总!$B$2:$AH$2694,27,0)&gt;15,12,IF(VLOOKUP($C83,工时汇总!$B$2:$AH$2694,27,0)&gt;10,8,IF(VLOOKUP($C83,工时汇总!$B$2:$AH$2694,27,0)&gt;=8,4,IF(VLOOKUP($C83,工时汇总!$B$2:$AH$2694,27,0)&lt;8,0))))</f>
        <v>0</v>
      </c>
      <c r="AD83" s="12">
        <f ca="1">IF(VLOOKUP($C83,工时汇总!$B$2:$AH$2694,28,0)&gt;15,12,IF(VLOOKUP($C83,工时汇总!$B$2:$AH$2694,28,0)&gt;10,8,IF(VLOOKUP($C83,工时汇总!$B$2:$AH$2694,28,0)&gt;=8,4,IF(VLOOKUP($C83,工时汇总!$B$2:$AH$2694,28,0)&lt;8,0))))</f>
        <v>0</v>
      </c>
      <c r="AE83" s="12">
        <f ca="1">IF(VLOOKUP($C83,工时汇总!$B$2:$AH$2694,29,0)&gt;15,12,IF(VLOOKUP($C83,工时汇总!$B$2:$AH$2694,29,0)&gt;10,8,IF(VLOOKUP($C83,工时汇总!$B$2:$AH$2694,29,0)&gt;=8,4,IF(VLOOKUP($C83,工时汇总!$B$2:$AH$2694,29,0)&lt;8,0))))</f>
        <v>8</v>
      </c>
      <c r="AF83" s="12">
        <f ca="1">IF(VLOOKUP($C83,工时汇总!$B$2:$AH$2694,30,0)&gt;15,12,IF(VLOOKUP($C83,工时汇总!$B$2:$AH$2694,30,0)&gt;10,8,IF(VLOOKUP($C83,工时汇总!$B$2:$AH$2694,30,0)&gt;=8,4,IF(VLOOKUP($C83,工时汇总!$B$2:$AH$2694,30,0)&lt;8,0))))</f>
        <v>0</v>
      </c>
      <c r="AG83" s="12">
        <f ca="1">IF(VLOOKUP($C83,工时汇总!$B$2:$AH$2694,31,0)&gt;15,12,IF(VLOOKUP($C83,工时汇总!$B$2:$AH$2694,31,0)&gt;10,8,IF(VLOOKUP($C83,工时汇总!$B$2:$AH$2694,31,0)&gt;=8,4,IF(VLOOKUP($C83,工时汇总!$B$2:$AH$2694,31,0)&lt;8,0))))</f>
        <v>0</v>
      </c>
      <c r="AH83" s="12">
        <f ca="1">IF(VLOOKUP($C83,工时汇总!$B$2:$AH$2694,32,0)&gt;15,12,IF(VLOOKUP($C83,工时汇总!$B$2:$AH$2694,32,0)&gt;10,8,IF(VLOOKUP($C83,工时汇总!$B$2:$AH$2694,32,0)&gt;=8,4,IF(VLOOKUP($C83,工时汇总!$B$2:$AH$2694,32,0)&lt;8,0))))</f>
        <v>8</v>
      </c>
      <c r="AI83" s="12">
        <f ca="1">IF(VLOOKUP($C83,工时汇总!$B$2:$AH$2694,33,0)&gt;15,12,IF(VLOOKUP($C83,工时汇总!$B$2:$AH$2694,33,0)&gt;10,8,IF(VLOOKUP($C83,工时汇总!$B$2:$AH$2694,33,0)&gt;=8,4,IF(VLOOKUP($C83,工时汇总!$B$2:$AH$2694,33,0)&lt;8,0))))</f>
        <v>0</v>
      </c>
    </row>
    <row r="84" customHeight="1" spans="1:35">
      <c r="A84" s="42" t="s">
        <v>624</v>
      </c>
      <c r="B84" s="18" t="s">
        <v>751</v>
      </c>
      <c r="C84" s="17" t="s">
        <v>752</v>
      </c>
      <c r="D84" s="43">
        <f ca="1" t="shared" si="25"/>
        <v>132</v>
      </c>
      <c r="E84" s="12">
        <f ca="1">IF(VLOOKUP($C84,工时汇总!$B$2:$AH$2694,3,0)&gt;15,12,IF(VLOOKUP($C84,工时汇总!$B$2:$AH$2694,3,0)&gt;10,8,IF(VLOOKUP($C84,工时汇总!$B$2:$AH$2694,3,0)&gt;=8,4,IF(VLOOKUP($C84,工时汇总!$B$2:$AH$2694,3,0)&lt;8,0))))</f>
        <v>4</v>
      </c>
      <c r="F84" s="12">
        <f ca="1">IF(VLOOKUP($C84,工时汇总!$B$2:$AH$2694,4,0)&gt;15,12,IF(VLOOKUP($C84,工时汇总!$B$2:$AH$2694,4,0)&gt;10,8,IF(VLOOKUP($C84,工时汇总!$B$2:$AH$2694,4,0)&gt;=8,4,IF(VLOOKUP($C84,工时汇总!$B$2:$AH$2694,4,0)&lt;8,0))))</f>
        <v>8</v>
      </c>
      <c r="G84" s="12">
        <f ca="1">IF(VLOOKUP($C84,工时汇总!$B$2:$AH$2694,5,0)&gt;15,12,IF(VLOOKUP($C84,工时汇总!$B$2:$AH$2694,5,0)&gt;10,8,IF(VLOOKUP($C84,工时汇总!$B$2:$AH$2694,5,0)&gt;=8,4,IF(VLOOKUP($C84,工时汇总!$B$2:$AH$2694,5,0)&lt;8,0))))</f>
        <v>4</v>
      </c>
      <c r="H84" s="12">
        <f ca="1">IF(VLOOKUP($C84,工时汇总!$B$2:$AH$2694,6,0)&gt;15,12,IF(VLOOKUP($C84,工时汇总!$B$2:$AH$2694,6,0)&gt;10,8,IF(VLOOKUP($C84,工时汇总!$B$2:$AH$2694,6,0)&gt;=8,4,IF(VLOOKUP($C84,工时汇总!$B$2:$AH$2694,6,0)&lt;8,0))))</f>
        <v>8</v>
      </c>
      <c r="I84" s="12">
        <f ca="1">IF(VLOOKUP($C84,工时汇总!$B$2:$AH$2694,7,0)&gt;15,12,IF(VLOOKUP($C84,工时汇总!$B$2:$AH$2694,7,0)&gt;10,8,IF(VLOOKUP($C84,工时汇总!$B$2:$AH$2694,7,0)&gt;=8,4,IF(VLOOKUP($C84,工时汇总!$B$2:$AH$2694,7,0)&lt;8,0))))</f>
        <v>4</v>
      </c>
      <c r="J84" s="12">
        <f ca="1">IF(VLOOKUP($C84,工时汇总!$B$2:$AH$2694,8,0)&gt;15,12,IF(VLOOKUP($C84,工时汇总!$B$2:$AH$2694,8,0)&gt;10,8,IF(VLOOKUP($C84,工时汇总!$B$2:$AH$2694,8,0)&gt;=8,4,IF(VLOOKUP($C84,工时汇总!$B$2:$AH$2694,8,0)&lt;8,0))))</f>
        <v>8</v>
      </c>
      <c r="K84" s="12">
        <f ca="1">IF(VLOOKUP($C84,工时汇总!$B$2:$AH$2694,9,0)&gt;15,12,IF(VLOOKUP($C84,工时汇总!$B$2:$AH$2694,9,0)&gt;10,8,IF(VLOOKUP($C84,工时汇总!$B$2:$AH$2694,9,0)&gt;=8,4,IF(VLOOKUP($C84,工时汇总!$B$2:$AH$2694,9,0)&lt;8,0))))</f>
        <v>4</v>
      </c>
      <c r="L84" s="12">
        <f ca="1">IF(VLOOKUP($C84,工时汇总!$B$2:$AH$2694,10,0)&gt;15,12,IF(VLOOKUP($C84,工时汇总!$B$2:$AH$2694,10,0)&gt;10,8,IF(VLOOKUP($C84,工时汇总!$B$2:$AH$2694,10,0)&gt;=8,4,IF(VLOOKUP($C84,工时汇总!$B$2:$AH$2694,10,0)&lt;8,0))))</f>
        <v>8</v>
      </c>
      <c r="M84" s="12">
        <f ca="1">IF(VLOOKUP($C84,工时汇总!$B$2:$AH$2694,11,0)&gt;15,12,IF(VLOOKUP($C84,工时汇总!$B$2:$AH$2694,11,0)&gt;10,8,IF(VLOOKUP($C84,工时汇总!$B$2:$AH$2694,11,0)&gt;=8,4,IF(VLOOKUP($C84,工时汇总!$B$2:$AH$2694,11,0)&lt;8,0))))</f>
        <v>8</v>
      </c>
      <c r="N84" s="12">
        <f ca="1">IF(VLOOKUP($C84,工时汇总!$B$2:$AH$2694,12,0)&gt;15,12,IF(VLOOKUP($C84,工时汇总!$B$2:$AH$2694,12,0)&gt;10,8,IF(VLOOKUP($C84,工时汇总!$B$2:$AH$2694,12,0)&gt;=8,4,IF(VLOOKUP($C84,工时汇总!$B$2:$AH$2694,12,0)&lt;8,0))))</f>
        <v>0</v>
      </c>
      <c r="O84" s="12">
        <f ca="1">IF(VLOOKUP($C84,工时汇总!$B$2:$AH$2694,13,0)&gt;15,12,IF(VLOOKUP($C84,工时汇总!$B$2:$AH$2694,13,0)&gt;10,8,IF(VLOOKUP($C84,工时汇总!$B$2:$AH$2694,13,0)&gt;=8,4,IF(VLOOKUP($C84,工时汇总!$B$2:$AH$2694,13,0)&lt;8,0))))</f>
        <v>0</v>
      </c>
      <c r="P84" s="12">
        <f ca="1">IF(VLOOKUP($C84,工时汇总!$B$2:$AH$2694,14,0)&gt;15,12,IF(VLOOKUP($C84,工时汇总!$B$2:$AH$2694,14,0)&gt;10,8,IF(VLOOKUP($C84,工时汇总!$B$2:$AH$2694,14,0)&gt;=8,4,IF(VLOOKUP($C84,工时汇总!$B$2:$AH$2694,14,0)&lt;8,0))))</f>
        <v>4</v>
      </c>
      <c r="Q84" s="12">
        <f ca="1">IF(VLOOKUP($C84,工时汇总!$B$2:$AH$2694,15,0)&gt;15,12,IF(VLOOKUP($C84,工时汇总!$B$2:$AH$2694,15,0)&gt;10,8,IF(VLOOKUP($C84,工时汇总!$B$2:$AH$2694,15,0)&gt;=8,4,IF(VLOOKUP($C84,工时汇总!$B$2:$AH$2694,15,0)&lt;8,0))))</f>
        <v>4</v>
      </c>
      <c r="R84" s="12">
        <f ca="1">IF(VLOOKUP($C84,工时汇总!$B$2:$AH$2694,16,0)&gt;15,12,IF(VLOOKUP($C84,工时汇总!$B$2:$AH$2694,16,0)&gt;10,8,IF(VLOOKUP($C84,工时汇总!$B$2:$AH$2694,16,0)&gt;=8,4,IF(VLOOKUP($C84,工时汇总!$B$2:$AH$2694,16,0)&lt;8,0))))</f>
        <v>4</v>
      </c>
      <c r="S84" s="12">
        <f ca="1">IF(VLOOKUP($C84,工时汇总!$B$2:$AH$2694,17,0)&gt;15,12,IF(VLOOKUP($C84,工时汇总!$B$2:$AH$2694,17,0)&gt;10,8,IF(VLOOKUP($C84,工时汇总!$B$2:$AH$2694,17,0)&gt;=8,4,IF(VLOOKUP($C84,工时汇总!$B$2:$AH$2694,17,0)&lt;8,0))))</f>
        <v>8</v>
      </c>
      <c r="T84" s="12">
        <f ca="1">IF(VLOOKUP($C84,工时汇总!$B$2:$AH$2694,18,0)&gt;15,12,IF(VLOOKUP($C84,工时汇总!$B$2:$AH$2694,18,0)&gt;10,8,IF(VLOOKUP($C84,工时汇总!$B$2:$AH$2694,18,0)&gt;=8,4,IF(VLOOKUP($C84,工时汇总!$B$2:$AH$2694,18,0)&lt;8,0))))</f>
        <v>8</v>
      </c>
      <c r="U84" s="12">
        <f ca="1">IF(VLOOKUP($C84,工时汇总!$B$2:$AH$2694,19,0)&gt;15,12,IF(VLOOKUP($C84,工时汇总!$B$2:$AH$2694,19,0)&gt;10,8,IF(VLOOKUP($C84,工时汇总!$B$2:$AH$2694,19,0)&gt;=8,4,IF(VLOOKUP($C84,工时汇总!$B$2:$AH$2694,19,0)&lt;8,0))))</f>
        <v>4</v>
      </c>
      <c r="V84" s="12">
        <f ca="1">IF(VLOOKUP($C84,工时汇总!$B$2:$AH$2694,20,0)&gt;15,12,IF(VLOOKUP($C84,工时汇总!$B$2:$AH$2694,20,0)&gt;10,8,IF(VLOOKUP($C84,工时汇总!$B$2:$AH$2694,20,0)&gt;=8,4,IF(VLOOKUP($C84,工时汇总!$B$2:$AH$2694,20,0)&lt;8,0))))</f>
        <v>4</v>
      </c>
      <c r="W84" s="12">
        <f ca="1">IF(VLOOKUP($C84,工时汇总!$B$2:$AH$2694,21,0)&gt;15,12,IF(VLOOKUP($C84,工时汇总!$B$2:$AH$2694,21,0)&gt;10,8,IF(VLOOKUP($C84,工时汇总!$B$2:$AH$2694,21,0)&gt;=8,4,IF(VLOOKUP($C84,工时汇总!$B$2:$AH$2694,21,0)&lt;8,0))))</f>
        <v>4</v>
      </c>
      <c r="X84" s="12">
        <f ca="1">IF(VLOOKUP($C84,工时汇总!$B$2:$AH$2694,22,0)&gt;15,12,IF(VLOOKUP($C84,工时汇总!$B$2:$AH$2694,22,0)&gt;10,8,IF(VLOOKUP($C84,工时汇总!$B$2:$AH$2694,22,0)&gt;=8,4,IF(VLOOKUP($C84,工时汇总!$B$2:$AH$2694,22,0)&lt;8,0))))</f>
        <v>4</v>
      </c>
      <c r="Y84" s="12">
        <f ca="1">IF(VLOOKUP($C84,工时汇总!$B$2:$AH$2694,23,0)&gt;15,12,IF(VLOOKUP($C84,工时汇总!$B$2:$AH$2694,23,0)&gt;10,8,IF(VLOOKUP($C84,工时汇总!$B$2:$AH$2694,23,0)&gt;=8,4,IF(VLOOKUP($C84,工时汇总!$B$2:$AH$2694,23,0)&lt;8,0))))</f>
        <v>4</v>
      </c>
      <c r="Z84" s="12">
        <f ca="1">IF(VLOOKUP($C84,工时汇总!$B$2:$AH$2694,24,0)&gt;15,12,IF(VLOOKUP($C84,工时汇总!$B$2:$AH$2694,24,0)&gt;10,8,IF(VLOOKUP($C84,工时汇总!$B$2:$AH$2694,24,0)&gt;=8,4,IF(VLOOKUP($C84,工时汇总!$B$2:$AH$2694,24,0)&lt;8,0))))</f>
        <v>4</v>
      </c>
      <c r="AA84" s="12">
        <f ca="1">IF(VLOOKUP($C84,工时汇总!$B$2:$AH$2694,25,0)&gt;15,12,IF(VLOOKUP($C84,工时汇总!$B$2:$AH$2694,25,0)&gt;10,8,IF(VLOOKUP($C84,工时汇总!$B$2:$AH$2694,25,0)&gt;=8,4,IF(VLOOKUP($C84,工时汇总!$B$2:$AH$2694,25,0)&lt;8,0))))</f>
        <v>4</v>
      </c>
      <c r="AB84" s="12">
        <f ca="1">IF(VLOOKUP($C84,工时汇总!$B$2:$AH$2694,26,0)&gt;15,12,IF(VLOOKUP($C84,工时汇总!$B$2:$AH$2694,26,0)&gt;10,8,IF(VLOOKUP($C84,工时汇总!$B$2:$AH$2694,26,0)&gt;=8,4,IF(VLOOKUP($C84,工时汇总!$B$2:$AH$2694,26,0)&lt;8,0))))</f>
        <v>4</v>
      </c>
      <c r="AC84" s="12">
        <f ca="1">IF(VLOOKUP($C84,工时汇总!$B$2:$AH$2694,27,0)&gt;15,12,IF(VLOOKUP($C84,工时汇总!$B$2:$AH$2694,27,0)&gt;10,8,IF(VLOOKUP($C84,工时汇总!$B$2:$AH$2694,27,0)&gt;=8,4,IF(VLOOKUP($C84,工时汇总!$B$2:$AH$2694,27,0)&lt;8,0))))</f>
        <v>0</v>
      </c>
      <c r="AD84" s="12">
        <f ca="1">IF(VLOOKUP($C84,工时汇总!$B$2:$AH$2694,28,0)&gt;15,12,IF(VLOOKUP($C84,工时汇总!$B$2:$AH$2694,28,0)&gt;10,8,IF(VLOOKUP($C84,工时汇总!$B$2:$AH$2694,28,0)&gt;=8,4,IF(VLOOKUP($C84,工时汇总!$B$2:$AH$2694,28,0)&lt;8,0))))</f>
        <v>0</v>
      </c>
      <c r="AE84" s="12">
        <f ca="1">IF(VLOOKUP($C84,工时汇总!$B$2:$AH$2694,29,0)&gt;15,12,IF(VLOOKUP($C84,工时汇总!$B$2:$AH$2694,29,0)&gt;10,8,IF(VLOOKUP($C84,工时汇总!$B$2:$AH$2694,29,0)&gt;=8,4,IF(VLOOKUP($C84,工时汇总!$B$2:$AH$2694,29,0)&lt;8,0))))</f>
        <v>8</v>
      </c>
      <c r="AF84" s="12">
        <f ca="1">IF(VLOOKUP($C84,工时汇总!$B$2:$AH$2694,30,0)&gt;15,12,IF(VLOOKUP($C84,工时汇总!$B$2:$AH$2694,30,0)&gt;10,8,IF(VLOOKUP($C84,工时汇总!$B$2:$AH$2694,30,0)&gt;=8,4,IF(VLOOKUP($C84,工时汇总!$B$2:$AH$2694,30,0)&lt;8,0))))</f>
        <v>0</v>
      </c>
      <c r="AG84" s="12">
        <f ca="1">IF(VLOOKUP($C84,工时汇总!$B$2:$AH$2694,31,0)&gt;15,12,IF(VLOOKUP($C84,工时汇总!$B$2:$AH$2694,31,0)&gt;10,8,IF(VLOOKUP($C84,工时汇总!$B$2:$AH$2694,31,0)&gt;=8,4,IF(VLOOKUP($C84,工时汇总!$B$2:$AH$2694,31,0)&lt;8,0))))</f>
        <v>4</v>
      </c>
      <c r="AH84" s="12">
        <f ca="1">IF(VLOOKUP($C84,工时汇总!$B$2:$AH$2694,32,0)&gt;15,12,IF(VLOOKUP($C84,工时汇总!$B$2:$AH$2694,32,0)&gt;10,8,IF(VLOOKUP($C84,工时汇总!$B$2:$AH$2694,32,0)&gt;=8,4,IF(VLOOKUP($C84,工时汇总!$B$2:$AH$2694,32,0)&lt;8,0))))</f>
        <v>4</v>
      </c>
      <c r="AI84" s="12">
        <f ca="1">IF(VLOOKUP($C84,工时汇总!$B$2:$AH$2694,33,0)&gt;15,12,IF(VLOOKUP($C84,工时汇总!$B$2:$AH$2694,33,0)&gt;10,8,IF(VLOOKUP($C84,工时汇总!$B$2:$AH$2694,33,0)&gt;=8,4,IF(VLOOKUP($C84,工时汇总!$B$2:$AH$2694,33,0)&lt;8,0))))</f>
        <v>0</v>
      </c>
    </row>
    <row r="85" customHeight="1" spans="1:35">
      <c r="A85" s="42" t="s">
        <v>624</v>
      </c>
      <c r="B85" s="18" t="s">
        <v>753</v>
      </c>
      <c r="C85" s="17" t="s">
        <v>357</v>
      </c>
      <c r="D85" s="43">
        <f ca="1" t="shared" si="25"/>
        <v>32</v>
      </c>
      <c r="E85" s="12">
        <f ca="1">IF(VLOOKUP($C85,工时汇总!$B$2:$AH$2694,3,0)&gt;15,12,IF(VLOOKUP($C85,工时汇总!$B$2:$AH$2694,3,0)&gt;10,8,IF(VLOOKUP($C85,工时汇总!$B$2:$AH$2694,3,0)&gt;=8,4,IF(VLOOKUP($C85,工时汇总!$B$2:$AH$2694,3,0)&lt;8,0))))</f>
        <v>0</v>
      </c>
      <c r="F85" s="12">
        <f ca="1">IF(VLOOKUP($C85,工时汇总!$B$2:$AH$2694,4,0)&gt;15,12,IF(VLOOKUP($C85,工时汇总!$B$2:$AH$2694,4,0)&gt;10,8,IF(VLOOKUP($C85,工时汇总!$B$2:$AH$2694,4,0)&gt;=8,4,IF(VLOOKUP($C85,工时汇总!$B$2:$AH$2694,4,0)&lt;8,0))))</f>
        <v>0</v>
      </c>
      <c r="G85" s="12">
        <f ca="1">IF(VLOOKUP($C85,工时汇总!$B$2:$AH$2694,5,0)&gt;15,12,IF(VLOOKUP($C85,工时汇总!$B$2:$AH$2694,5,0)&gt;10,8,IF(VLOOKUP($C85,工时汇总!$B$2:$AH$2694,5,0)&gt;=8,4,IF(VLOOKUP($C85,工时汇总!$B$2:$AH$2694,5,0)&lt;8,0))))</f>
        <v>0</v>
      </c>
      <c r="H85" s="12">
        <f ca="1">IF(VLOOKUP($C85,工时汇总!$B$2:$AH$2694,6,0)&gt;15,12,IF(VLOOKUP($C85,工时汇总!$B$2:$AH$2694,6,0)&gt;10,8,IF(VLOOKUP($C85,工时汇总!$B$2:$AH$2694,6,0)&gt;=8,4,IF(VLOOKUP($C85,工时汇总!$B$2:$AH$2694,6,0)&lt;8,0))))</f>
        <v>0</v>
      </c>
      <c r="I85" s="12">
        <f ca="1">IF(VLOOKUP($C85,工时汇总!$B$2:$AH$2694,7,0)&gt;15,12,IF(VLOOKUP($C85,工时汇总!$B$2:$AH$2694,7,0)&gt;10,8,IF(VLOOKUP($C85,工时汇总!$B$2:$AH$2694,7,0)&gt;=8,4,IF(VLOOKUP($C85,工时汇总!$B$2:$AH$2694,7,0)&lt;8,0))))</f>
        <v>4</v>
      </c>
      <c r="J85" s="12">
        <f ca="1">IF(VLOOKUP($C85,工时汇总!$B$2:$AH$2694,8,0)&gt;15,12,IF(VLOOKUP($C85,工时汇总!$B$2:$AH$2694,8,0)&gt;10,8,IF(VLOOKUP($C85,工时汇总!$B$2:$AH$2694,8,0)&gt;=8,4,IF(VLOOKUP($C85,工时汇总!$B$2:$AH$2694,8,0)&lt;8,0))))</f>
        <v>8</v>
      </c>
      <c r="K85" s="12">
        <f ca="1">IF(VLOOKUP($C85,工时汇总!$B$2:$AH$2694,9,0)&gt;15,12,IF(VLOOKUP($C85,工时汇总!$B$2:$AH$2694,9,0)&gt;10,8,IF(VLOOKUP($C85,工时汇总!$B$2:$AH$2694,9,0)&gt;=8,4,IF(VLOOKUP($C85,工时汇总!$B$2:$AH$2694,9,0)&lt;8,0))))</f>
        <v>4</v>
      </c>
      <c r="L85" s="12">
        <f ca="1">IF(VLOOKUP($C85,工时汇总!$B$2:$AH$2694,10,0)&gt;15,12,IF(VLOOKUP($C85,工时汇总!$B$2:$AH$2694,10,0)&gt;10,8,IF(VLOOKUP($C85,工时汇总!$B$2:$AH$2694,10,0)&gt;=8,4,IF(VLOOKUP($C85,工时汇总!$B$2:$AH$2694,10,0)&lt;8,0))))</f>
        <v>8</v>
      </c>
      <c r="M85" s="12">
        <f ca="1">IF(VLOOKUP($C85,工时汇总!$B$2:$AH$2694,11,0)&gt;15,12,IF(VLOOKUP($C85,工时汇总!$B$2:$AH$2694,11,0)&gt;10,8,IF(VLOOKUP($C85,工时汇总!$B$2:$AH$2694,11,0)&gt;=8,4,IF(VLOOKUP($C85,工时汇总!$B$2:$AH$2694,11,0)&lt;8,0))))</f>
        <v>8</v>
      </c>
      <c r="N85" s="12">
        <f ca="1">IF(VLOOKUP($C85,工时汇总!$B$2:$AH$2694,12,0)&gt;15,12,IF(VLOOKUP($C85,工时汇总!$B$2:$AH$2694,12,0)&gt;10,8,IF(VLOOKUP($C85,工时汇总!$B$2:$AH$2694,12,0)&gt;=8,4,IF(VLOOKUP($C85,工时汇总!$B$2:$AH$2694,12,0)&lt;8,0))))</f>
        <v>0</v>
      </c>
      <c r="O85" s="12">
        <f ca="1">IF(VLOOKUP($C85,工时汇总!$B$2:$AH$2694,13,0)&gt;15,12,IF(VLOOKUP($C85,工时汇总!$B$2:$AH$2694,13,0)&gt;10,8,IF(VLOOKUP($C85,工时汇总!$B$2:$AH$2694,13,0)&gt;=8,4,IF(VLOOKUP($C85,工时汇总!$B$2:$AH$2694,13,0)&lt;8,0))))</f>
        <v>0</v>
      </c>
      <c r="P85" s="12">
        <f ca="1">IF(VLOOKUP($C85,工时汇总!$B$2:$AH$2694,14,0)&gt;15,12,IF(VLOOKUP($C85,工时汇总!$B$2:$AH$2694,14,0)&gt;10,8,IF(VLOOKUP($C85,工时汇总!$B$2:$AH$2694,14,0)&gt;=8,4,IF(VLOOKUP($C85,工时汇总!$B$2:$AH$2694,14,0)&lt;8,0))))</f>
        <v>0</v>
      </c>
      <c r="Q85" s="12">
        <f ca="1">IF(VLOOKUP($C85,工时汇总!$B$2:$AH$2694,15,0)&gt;15,12,IF(VLOOKUP($C85,工时汇总!$B$2:$AH$2694,15,0)&gt;10,8,IF(VLOOKUP($C85,工时汇总!$B$2:$AH$2694,15,0)&gt;=8,4,IF(VLOOKUP($C85,工时汇总!$B$2:$AH$2694,15,0)&lt;8,0))))</f>
        <v>0</v>
      </c>
      <c r="R85" s="12">
        <f ca="1">IF(VLOOKUP($C85,工时汇总!$B$2:$AH$2694,16,0)&gt;15,12,IF(VLOOKUP($C85,工时汇总!$B$2:$AH$2694,16,0)&gt;10,8,IF(VLOOKUP($C85,工时汇总!$B$2:$AH$2694,16,0)&gt;=8,4,IF(VLOOKUP($C85,工时汇总!$B$2:$AH$2694,16,0)&lt;8,0))))</f>
        <v>0</v>
      </c>
      <c r="S85" s="12">
        <f ca="1">IF(VLOOKUP($C85,工时汇总!$B$2:$AH$2694,17,0)&gt;15,12,IF(VLOOKUP($C85,工时汇总!$B$2:$AH$2694,17,0)&gt;10,8,IF(VLOOKUP($C85,工时汇总!$B$2:$AH$2694,17,0)&gt;=8,4,IF(VLOOKUP($C85,工时汇总!$B$2:$AH$2694,17,0)&lt;8,0))))</f>
        <v>0</v>
      </c>
      <c r="T85" s="12">
        <f ca="1">IF(VLOOKUP($C85,工时汇总!$B$2:$AH$2694,18,0)&gt;15,12,IF(VLOOKUP($C85,工时汇总!$B$2:$AH$2694,18,0)&gt;10,8,IF(VLOOKUP($C85,工时汇总!$B$2:$AH$2694,18,0)&gt;=8,4,IF(VLOOKUP($C85,工时汇总!$B$2:$AH$2694,18,0)&lt;8,0))))</f>
        <v>0</v>
      </c>
      <c r="U85" s="12">
        <f ca="1">IF(VLOOKUP($C85,工时汇总!$B$2:$AH$2694,19,0)&gt;15,12,IF(VLOOKUP($C85,工时汇总!$B$2:$AH$2694,19,0)&gt;10,8,IF(VLOOKUP($C85,工时汇总!$B$2:$AH$2694,19,0)&gt;=8,4,IF(VLOOKUP($C85,工时汇总!$B$2:$AH$2694,19,0)&lt;8,0))))</f>
        <v>0</v>
      </c>
      <c r="V85" s="12">
        <f ca="1">IF(VLOOKUP($C85,工时汇总!$B$2:$AH$2694,20,0)&gt;15,12,IF(VLOOKUP($C85,工时汇总!$B$2:$AH$2694,20,0)&gt;10,8,IF(VLOOKUP($C85,工时汇总!$B$2:$AH$2694,20,0)&gt;=8,4,IF(VLOOKUP($C85,工时汇总!$B$2:$AH$2694,20,0)&lt;8,0))))</f>
        <v>0</v>
      </c>
      <c r="W85" s="12">
        <f ca="1">IF(VLOOKUP($C85,工时汇总!$B$2:$AH$2694,21,0)&gt;15,12,IF(VLOOKUP($C85,工时汇总!$B$2:$AH$2694,21,0)&gt;10,8,IF(VLOOKUP($C85,工时汇总!$B$2:$AH$2694,21,0)&gt;=8,4,IF(VLOOKUP($C85,工时汇总!$B$2:$AH$2694,21,0)&lt;8,0))))</f>
        <v>0</v>
      </c>
      <c r="X85" s="12">
        <f ca="1">IF(VLOOKUP($C85,工时汇总!$B$2:$AH$2694,22,0)&gt;15,12,IF(VLOOKUP($C85,工时汇总!$B$2:$AH$2694,22,0)&gt;10,8,IF(VLOOKUP($C85,工时汇总!$B$2:$AH$2694,22,0)&gt;=8,4,IF(VLOOKUP($C85,工时汇总!$B$2:$AH$2694,22,0)&lt;8,0))))</f>
        <v>0</v>
      </c>
      <c r="Y85" s="12">
        <f ca="1">IF(VLOOKUP($C85,工时汇总!$B$2:$AH$2694,23,0)&gt;15,12,IF(VLOOKUP($C85,工时汇总!$B$2:$AH$2694,23,0)&gt;10,8,IF(VLOOKUP($C85,工时汇总!$B$2:$AH$2694,23,0)&gt;=8,4,IF(VLOOKUP($C85,工时汇总!$B$2:$AH$2694,23,0)&lt;8,0))))</f>
        <v>0</v>
      </c>
      <c r="Z85" s="12">
        <f ca="1">IF(VLOOKUP($C85,工时汇总!$B$2:$AH$2694,24,0)&gt;15,12,IF(VLOOKUP($C85,工时汇总!$B$2:$AH$2694,24,0)&gt;10,8,IF(VLOOKUP($C85,工时汇总!$B$2:$AH$2694,24,0)&gt;=8,4,IF(VLOOKUP($C85,工时汇总!$B$2:$AH$2694,24,0)&lt;8,0))))</f>
        <v>0</v>
      </c>
      <c r="AA85" s="12">
        <f ca="1">IF(VLOOKUP($C85,工时汇总!$B$2:$AH$2694,25,0)&gt;15,12,IF(VLOOKUP($C85,工时汇总!$B$2:$AH$2694,25,0)&gt;10,8,IF(VLOOKUP($C85,工时汇总!$B$2:$AH$2694,25,0)&gt;=8,4,IF(VLOOKUP($C85,工时汇总!$B$2:$AH$2694,25,0)&lt;8,0))))</f>
        <v>0</v>
      </c>
      <c r="AB85" s="12">
        <f ca="1">IF(VLOOKUP($C85,工时汇总!$B$2:$AH$2694,26,0)&gt;15,12,IF(VLOOKUP($C85,工时汇总!$B$2:$AH$2694,26,0)&gt;10,8,IF(VLOOKUP($C85,工时汇总!$B$2:$AH$2694,26,0)&gt;=8,4,IF(VLOOKUP($C85,工时汇总!$B$2:$AH$2694,26,0)&lt;8,0))))</f>
        <v>0</v>
      </c>
      <c r="AC85" s="12">
        <f ca="1">IF(VLOOKUP($C85,工时汇总!$B$2:$AH$2694,27,0)&gt;15,12,IF(VLOOKUP($C85,工时汇总!$B$2:$AH$2694,27,0)&gt;10,8,IF(VLOOKUP($C85,工时汇总!$B$2:$AH$2694,27,0)&gt;=8,4,IF(VLOOKUP($C85,工时汇总!$B$2:$AH$2694,27,0)&lt;8,0))))</f>
        <v>0</v>
      </c>
      <c r="AD85" s="12">
        <f ca="1">IF(VLOOKUP($C85,工时汇总!$B$2:$AH$2694,28,0)&gt;15,12,IF(VLOOKUP($C85,工时汇总!$B$2:$AH$2694,28,0)&gt;10,8,IF(VLOOKUP($C85,工时汇总!$B$2:$AH$2694,28,0)&gt;=8,4,IF(VLOOKUP($C85,工时汇总!$B$2:$AH$2694,28,0)&lt;8,0))))</f>
        <v>0</v>
      </c>
      <c r="AE85" s="12">
        <f ca="1">IF(VLOOKUP($C85,工时汇总!$B$2:$AH$2694,29,0)&gt;15,12,IF(VLOOKUP($C85,工时汇总!$B$2:$AH$2694,29,0)&gt;10,8,IF(VLOOKUP($C85,工时汇总!$B$2:$AH$2694,29,0)&gt;=8,4,IF(VLOOKUP($C85,工时汇总!$B$2:$AH$2694,29,0)&lt;8,0))))</f>
        <v>0</v>
      </c>
      <c r="AF85" s="12">
        <f ca="1">IF(VLOOKUP($C85,工时汇总!$B$2:$AH$2694,30,0)&gt;15,12,IF(VLOOKUP($C85,工时汇总!$B$2:$AH$2694,30,0)&gt;10,8,IF(VLOOKUP($C85,工时汇总!$B$2:$AH$2694,30,0)&gt;=8,4,IF(VLOOKUP($C85,工时汇总!$B$2:$AH$2694,30,0)&lt;8,0))))</f>
        <v>0</v>
      </c>
      <c r="AG85" s="12">
        <f ca="1">IF(VLOOKUP($C85,工时汇总!$B$2:$AH$2694,31,0)&gt;15,12,IF(VLOOKUP($C85,工时汇总!$B$2:$AH$2694,31,0)&gt;10,8,IF(VLOOKUP($C85,工时汇总!$B$2:$AH$2694,31,0)&gt;=8,4,IF(VLOOKUP($C85,工时汇总!$B$2:$AH$2694,31,0)&lt;8,0))))</f>
        <v>0</v>
      </c>
      <c r="AH85" s="12">
        <f ca="1">IF(VLOOKUP($C85,工时汇总!$B$2:$AH$2694,32,0)&gt;15,12,IF(VLOOKUP($C85,工时汇总!$B$2:$AH$2694,32,0)&gt;10,8,IF(VLOOKUP($C85,工时汇总!$B$2:$AH$2694,32,0)&gt;=8,4,IF(VLOOKUP($C85,工时汇总!$B$2:$AH$2694,32,0)&lt;8,0))))</f>
        <v>0</v>
      </c>
      <c r="AI85" s="12">
        <f ca="1">IF(VLOOKUP($C85,工时汇总!$B$2:$AH$2694,33,0)&gt;15,12,IF(VLOOKUP($C85,工时汇总!$B$2:$AH$2694,33,0)&gt;10,8,IF(VLOOKUP($C85,工时汇总!$B$2:$AH$2694,33,0)&gt;=8,4,IF(VLOOKUP($C85,工时汇总!$B$2:$AH$2694,33,0)&lt;8,0))))</f>
        <v>0</v>
      </c>
    </row>
    <row r="86" customHeight="1" spans="1:35">
      <c r="A86" s="42" t="s">
        <v>624</v>
      </c>
      <c r="B86" s="18" t="s">
        <v>754</v>
      </c>
      <c r="C86" s="17" t="s">
        <v>755</v>
      </c>
      <c r="D86" s="43">
        <f ca="1" t="shared" si="25"/>
        <v>136</v>
      </c>
      <c r="E86" s="12">
        <f ca="1">IF(VLOOKUP($C86,工时汇总!$B$2:$AH$2694,3,0)&gt;15,12,IF(VLOOKUP($C86,工时汇总!$B$2:$AH$2694,3,0)&gt;10,8,IF(VLOOKUP($C86,工时汇总!$B$2:$AH$2694,3,0)&gt;=8,4,IF(VLOOKUP($C86,工时汇总!$B$2:$AH$2694,3,0)&lt;8,0))))</f>
        <v>4</v>
      </c>
      <c r="F86" s="12">
        <f ca="1">IF(VLOOKUP($C86,工时汇总!$B$2:$AH$2694,4,0)&gt;15,12,IF(VLOOKUP($C86,工时汇总!$B$2:$AH$2694,4,0)&gt;10,8,IF(VLOOKUP($C86,工时汇总!$B$2:$AH$2694,4,0)&gt;=8,4,IF(VLOOKUP($C86,工时汇总!$B$2:$AH$2694,4,0)&lt;8,0))))</f>
        <v>8</v>
      </c>
      <c r="G86" s="12">
        <f ca="1">IF(VLOOKUP($C86,工时汇总!$B$2:$AH$2694,5,0)&gt;15,12,IF(VLOOKUP($C86,工时汇总!$B$2:$AH$2694,5,0)&gt;10,8,IF(VLOOKUP($C86,工时汇总!$B$2:$AH$2694,5,0)&gt;=8,4,IF(VLOOKUP($C86,工时汇总!$B$2:$AH$2694,5,0)&lt;8,0))))</f>
        <v>4</v>
      </c>
      <c r="H86" s="12">
        <f ca="1">IF(VLOOKUP($C86,工时汇总!$B$2:$AH$2694,6,0)&gt;15,12,IF(VLOOKUP($C86,工时汇总!$B$2:$AH$2694,6,0)&gt;10,8,IF(VLOOKUP($C86,工时汇总!$B$2:$AH$2694,6,0)&gt;=8,4,IF(VLOOKUP($C86,工时汇总!$B$2:$AH$2694,6,0)&lt;8,0))))</f>
        <v>8</v>
      </c>
      <c r="I86" s="12">
        <f ca="1">IF(VLOOKUP($C86,工时汇总!$B$2:$AH$2694,7,0)&gt;15,12,IF(VLOOKUP($C86,工时汇总!$B$2:$AH$2694,7,0)&gt;10,8,IF(VLOOKUP($C86,工时汇总!$B$2:$AH$2694,7,0)&gt;=8,4,IF(VLOOKUP($C86,工时汇总!$B$2:$AH$2694,7,0)&lt;8,0))))</f>
        <v>4</v>
      </c>
      <c r="J86" s="12">
        <f ca="1">IF(VLOOKUP($C86,工时汇总!$B$2:$AH$2694,8,0)&gt;15,12,IF(VLOOKUP($C86,工时汇总!$B$2:$AH$2694,8,0)&gt;10,8,IF(VLOOKUP($C86,工时汇总!$B$2:$AH$2694,8,0)&gt;=8,4,IF(VLOOKUP($C86,工时汇总!$B$2:$AH$2694,8,0)&lt;8,0))))</f>
        <v>8</v>
      </c>
      <c r="K86" s="12">
        <f ca="1">IF(VLOOKUP($C86,工时汇总!$B$2:$AH$2694,9,0)&gt;15,12,IF(VLOOKUP($C86,工时汇总!$B$2:$AH$2694,9,0)&gt;10,8,IF(VLOOKUP($C86,工时汇总!$B$2:$AH$2694,9,0)&gt;=8,4,IF(VLOOKUP($C86,工时汇总!$B$2:$AH$2694,9,0)&lt;8,0))))</f>
        <v>4</v>
      </c>
      <c r="L86" s="12">
        <f ca="1">IF(VLOOKUP($C86,工时汇总!$B$2:$AH$2694,10,0)&gt;15,12,IF(VLOOKUP($C86,工时汇总!$B$2:$AH$2694,10,0)&gt;10,8,IF(VLOOKUP($C86,工时汇总!$B$2:$AH$2694,10,0)&gt;=8,4,IF(VLOOKUP($C86,工时汇总!$B$2:$AH$2694,10,0)&lt;8,0))))</f>
        <v>8</v>
      </c>
      <c r="M86" s="12">
        <f ca="1">IF(VLOOKUP($C86,工时汇总!$B$2:$AH$2694,11,0)&gt;15,12,IF(VLOOKUP($C86,工时汇总!$B$2:$AH$2694,11,0)&gt;10,8,IF(VLOOKUP($C86,工时汇总!$B$2:$AH$2694,11,0)&gt;=8,4,IF(VLOOKUP($C86,工时汇总!$B$2:$AH$2694,11,0)&lt;8,0))))</f>
        <v>8</v>
      </c>
      <c r="N86" s="12">
        <f ca="1">IF(VLOOKUP($C86,工时汇总!$B$2:$AH$2694,12,0)&gt;15,12,IF(VLOOKUP($C86,工时汇总!$B$2:$AH$2694,12,0)&gt;10,8,IF(VLOOKUP($C86,工时汇总!$B$2:$AH$2694,12,0)&gt;=8,4,IF(VLOOKUP($C86,工时汇总!$B$2:$AH$2694,12,0)&lt;8,0))))</f>
        <v>8</v>
      </c>
      <c r="O86" s="12">
        <f ca="1">IF(VLOOKUP($C86,工时汇总!$B$2:$AH$2694,13,0)&gt;15,12,IF(VLOOKUP($C86,工时汇总!$B$2:$AH$2694,13,0)&gt;10,8,IF(VLOOKUP($C86,工时汇总!$B$2:$AH$2694,13,0)&gt;=8,4,IF(VLOOKUP($C86,工时汇总!$B$2:$AH$2694,13,0)&lt;8,0))))</f>
        <v>4</v>
      </c>
      <c r="P86" s="12">
        <f ca="1">IF(VLOOKUP($C86,工时汇总!$B$2:$AH$2694,14,0)&gt;15,12,IF(VLOOKUP($C86,工时汇总!$B$2:$AH$2694,14,0)&gt;10,8,IF(VLOOKUP($C86,工时汇总!$B$2:$AH$2694,14,0)&gt;=8,4,IF(VLOOKUP($C86,工时汇总!$B$2:$AH$2694,14,0)&lt;8,0))))</f>
        <v>4</v>
      </c>
      <c r="Q86" s="12">
        <f ca="1">IF(VLOOKUP($C86,工时汇总!$B$2:$AH$2694,15,0)&gt;15,12,IF(VLOOKUP($C86,工时汇总!$B$2:$AH$2694,15,0)&gt;10,8,IF(VLOOKUP($C86,工时汇总!$B$2:$AH$2694,15,0)&gt;=8,4,IF(VLOOKUP($C86,工时汇总!$B$2:$AH$2694,15,0)&lt;8,0))))</f>
        <v>4</v>
      </c>
      <c r="R86" s="12">
        <f ca="1">IF(VLOOKUP($C86,工时汇总!$B$2:$AH$2694,16,0)&gt;15,12,IF(VLOOKUP($C86,工时汇总!$B$2:$AH$2694,16,0)&gt;10,8,IF(VLOOKUP($C86,工时汇总!$B$2:$AH$2694,16,0)&gt;=8,4,IF(VLOOKUP($C86,工时汇总!$B$2:$AH$2694,16,0)&lt;8,0))))</f>
        <v>4</v>
      </c>
      <c r="S86" s="12">
        <f ca="1">IF(VLOOKUP($C86,工时汇总!$B$2:$AH$2694,17,0)&gt;15,12,IF(VLOOKUP($C86,工时汇总!$B$2:$AH$2694,17,0)&gt;10,8,IF(VLOOKUP($C86,工时汇总!$B$2:$AH$2694,17,0)&gt;=8,4,IF(VLOOKUP($C86,工时汇总!$B$2:$AH$2694,17,0)&lt;8,0))))</f>
        <v>8</v>
      </c>
      <c r="T86" s="12">
        <f ca="1">IF(VLOOKUP($C86,工时汇总!$B$2:$AH$2694,18,0)&gt;15,12,IF(VLOOKUP($C86,工时汇总!$B$2:$AH$2694,18,0)&gt;10,8,IF(VLOOKUP($C86,工时汇总!$B$2:$AH$2694,18,0)&gt;=8,4,IF(VLOOKUP($C86,工时汇总!$B$2:$AH$2694,18,0)&lt;8,0))))</f>
        <v>8</v>
      </c>
      <c r="U86" s="12">
        <f ca="1">IF(VLOOKUP($C86,工时汇总!$B$2:$AH$2694,19,0)&gt;15,12,IF(VLOOKUP($C86,工时汇总!$B$2:$AH$2694,19,0)&gt;10,8,IF(VLOOKUP($C86,工时汇总!$B$2:$AH$2694,19,0)&gt;=8,4,IF(VLOOKUP($C86,工时汇总!$B$2:$AH$2694,19,0)&lt;8,0))))</f>
        <v>4</v>
      </c>
      <c r="V86" s="12">
        <f ca="1">IF(VLOOKUP($C86,工时汇总!$B$2:$AH$2694,20,0)&gt;15,12,IF(VLOOKUP($C86,工时汇总!$B$2:$AH$2694,20,0)&gt;10,8,IF(VLOOKUP($C86,工时汇总!$B$2:$AH$2694,20,0)&gt;=8,4,IF(VLOOKUP($C86,工时汇总!$B$2:$AH$2694,20,0)&lt;8,0))))</f>
        <v>4</v>
      </c>
      <c r="W86" s="12">
        <f ca="1">IF(VLOOKUP($C86,工时汇总!$B$2:$AH$2694,21,0)&gt;15,12,IF(VLOOKUP($C86,工时汇总!$B$2:$AH$2694,21,0)&gt;10,8,IF(VLOOKUP($C86,工时汇总!$B$2:$AH$2694,21,0)&gt;=8,4,IF(VLOOKUP($C86,工时汇总!$B$2:$AH$2694,21,0)&lt;8,0))))</f>
        <v>4</v>
      </c>
      <c r="X86" s="12">
        <f ca="1">IF(VLOOKUP($C86,工时汇总!$B$2:$AH$2694,22,0)&gt;15,12,IF(VLOOKUP($C86,工时汇总!$B$2:$AH$2694,22,0)&gt;10,8,IF(VLOOKUP($C86,工时汇总!$B$2:$AH$2694,22,0)&gt;=8,4,IF(VLOOKUP($C86,工时汇总!$B$2:$AH$2694,22,0)&lt;8,0))))</f>
        <v>4</v>
      </c>
      <c r="Y86" s="12">
        <f ca="1">IF(VLOOKUP($C86,工时汇总!$B$2:$AH$2694,23,0)&gt;15,12,IF(VLOOKUP($C86,工时汇总!$B$2:$AH$2694,23,0)&gt;10,8,IF(VLOOKUP($C86,工时汇总!$B$2:$AH$2694,23,0)&gt;=8,4,IF(VLOOKUP($C86,工时汇总!$B$2:$AH$2694,23,0)&lt;8,0))))</f>
        <v>4</v>
      </c>
      <c r="Z86" s="12">
        <f ca="1">IF(VLOOKUP($C86,工时汇总!$B$2:$AH$2694,24,0)&gt;15,12,IF(VLOOKUP($C86,工时汇总!$B$2:$AH$2694,24,0)&gt;10,8,IF(VLOOKUP($C86,工时汇总!$B$2:$AH$2694,24,0)&gt;=8,4,IF(VLOOKUP($C86,工时汇总!$B$2:$AH$2694,24,0)&lt;8,0))))</f>
        <v>4</v>
      </c>
      <c r="AA86" s="12">
        <f ca="1">IF(VLOOKUP($C86,工时汇总!$B$2:$AH$2694,25,0)&gt;15,12,IF(VLOOKUP($C86,工时汇总!$B$2:$AH$2694,25,0)&gt;10,8,IF(VLOOKUP($C86,工时汇总!$B$2:$AH$2694,25,0)&gt;=8,4,IF(VLOOKUP($C86,工时汇总!$B$2:$AH$2694,25,0)&lt;8,0))))</f>
        <v>4</v>
      </c>
      <c r="AB86" s="12">
        <f ca="1">IF(VLOOKUP($C86,工时汇总!$B$2:$AH$2694,26,0)&gt;15,12,IF(VLOOKUP($C86,工时汇总!$B$2:$AH$2694,26,0)&gt;10,8,IF(VLOOKUP($C86,工时汇总!$B$2:$AH$2694,26,0)&gt;=8,4,IF(VLOOKUP($C86,工时汇总!$B$2:$AH$2694,26,0)&lt;8,0))))</f>
        <v>4</v>
      </c>
      <c r="AC86" s="12">
        <f ca="1">IF(VLOOKUP($C86,工时汇总!$B$2:$AH$2694,27,0)&gt;15,12,IF(VLOOKUP($C86,工时汇总!$B$2:$AH$2694,27,0)&gt;10,8,IF(VLOOKUP($C86,工时汇总!$B$2:$AH$2694,27,0)&gt;=8,4,IF(VLOOKUP($C86,工时汇总!$B$2:$AH$2694,27,0)&lt;8,0))))</f>
        <v>0</v>
      </c>
      <c r="AD86" s="12">
        <f ca="1">IF(VLOOKUP($C86,工时汇总!$B$2:$AH$2694,28,0)&gt;15,12,IF(VLOOKUP($C86,工时汇总!$B$2:$AH$2694,28,0)&gt;10,8,IF(VLOOKUP($C86,工时汇总!$B$2:$AH$2694,28,0)&gt;=8,4,IF(VLOOKUP($C86,工时汇总!$B$2:$AH$2694,28,0)&lt;8,0))))</f>
        <v>0</v>
      </c>
      <c r="AE86" s="12">
        <f ca="1">IF(VLOOKUP($C86,工时汇总!$B$2:$AH$2694,29,0)&gt;15,12,IF(VLOOKUP($C86,工时汇总!$B$2:$AH$2694,29,0)&gt;10,8,IF(VLOOKUP($C86,工时汇总!$B$2:$AH$2694,29,0)&gt;=8,4,IF(VLOOKUP($C86,工时汇总!$B$2:$AH$2694,29,0)&lt;8,0))))</f>
        <v>0</v>
      </c>
      <c r="AF86" s="12">
        <f ca="1">IF(VLOOKUP($C86,工时汇总!$B$2:$AH$2694,30,0)&gt;15,12,IF(VLOOKUP($C86,工时汇总!$B$2:$AH$2694,30,0)&gt;10,8,IF(VLOOKUP($C86,工时汇总!$B$2:$AH$2694,30,0)&gt;=8,4,IF(VLOOKUP($C86,工时汇总!$B$2:$AH$2694,30,0)&lt;8,0))))</f>
        <v>0</v>
      </c>
      <c r="AG86" s="12">
        <f ca="1">IF(VLOOKUP($C86,工时汇总!$B$2:$AH$2694,31,0)&gt;15,12,IF(VLOOKUP($C86,工时汇总!$B$2:$AH$2694,31,0)&gt;10,8,IF(VLOOKUP($C86,工时汇总!$B$2:$AH$2694,31,0)&gt;=8,4,IF(VLOOKUP($C86,工时汇总!$B$2:$AH$2694,31,0)&lt;8,0))))</f>
        <v>4</v>
      </c>
      <c r="AH86" s="12">
        <f ca="1">IF(VLOOKUP($C86,工时汇总!$B$2:$AH$2694,32,0)&gt;15,12,IF(VLOOKUP($C86,工时汇总!$B$2:$AH$2694,32,0)&gt;10,8,IF(VLOOKUP($C86,工时汇总!$B$2:$AH$2694,32,0)&gt;=8,4,IF(VLOOKUP($C86,工时汇总!$B$2:$AH$2694,32,0)&lt;8,0))))</f>
        <v>4</v>
      </c>
      <c r="AI86" s="12">
        <f ca="1">IF(VLOOKUP($C86,工时汇总!$B$2:$AH$2694,33,0)&gt;15,12,IF(VLOOKUP($C86,工时汇总!$B$2:$AH$2694,33,0)&gt;10,8,IF(VLOOKUP($C86,工时汇总!$B$2:$AH$2694,33,0)&gt;=8,4,IF(VLOOKUP($C86,工时汇总!$B$2:$AH$2694,33,0)&lt;8,0))))</f>
        <v>0</v>
      </c>
    </row>
    <row r="87" customHeight="1" spans="1:35">
      <c r="A87" s="42" t="s">
        <v>624</v>
      </c>
      <c r="B87" s="18" t="s">
        <v>756</v>
      </c>
      <c r="C87" s="17" t="s">
        <v>757</v>
      </c>
      <c r="D87" s="43">
        <f ca="1" t="shared" si="25"/>
        <v>16</v>
      </c>
      <c r="E87" s="12">
        <f ca="1">IF(VLOOKUP($C87,工时汇总!$B$2:$AH$2694,3,0)&gt;15,12,IF(VLOOKUP($C87,工时汇总!$B$2:$AH$2694,3,0)&gt;10,8,IF(VLOOKUP($C87,工时汇总!$B$2:$AH$2694,3,0)&gt;=8,4,IF(VLOOKUP($C87,工时汇总!$B$2:$AH$2694,3,0)&lt;8,0))))</f>
        <v>4</v>
      </c>
      <c r="F87" s="12">
        <f ca="1">IF(VLOOKUP($C87,工时汇总!$B$2:$AH$2694,4,0)&gt;15,12,IF(VLOOKUP($C87,工时汇总!$B$2:$AH$2694,4,0)&gt;10,8,IF(VLOOKUP($C87,工时汇总!$B$2:$AH$2694,4,0)&gt;=8,4,IF(VLOOKUP($C87,工时汇总!$B$2:$AH$2694,4,0)&lt;8,0))))</f>
        <v>4</v>
      </c>
      <c r="G87" s="12">
        <f ca="1">IF(VLOOKUP($C87,工时汇总!$B$2:$AH$2694,5,0)&gt;15,12,IF(VLOOKUP($C87,工时汇总!$B$2:$AH$2694,5,0)&gt;10,8,IF(VLOOKUP($C87,工时汇总!$B$2:$AH$2694,5,0)&gt;=8,4,IF(VLOOKUP($C87,工时汇总!$B$2:$AH$2694,5,0)&lt;8,0))))</f>
        <v>4</v>
      </c>
      <c r="H87" s="12">
        <f ca="1">IF(VLOOKUP($C87,工时汇总!$B$2:$AH$2694,6,0)&gt;15,12,IF(VLOOKUP($C87,工时汇总!$B$2:$AH$2694,6,0)&gt;10,8,IF(VLOOKUP($C87,工时汇总!$B$2:$AH$2694,6,0)&gt;=8,4,IF(VLOOKUP($C87,工时汇总!$B$2:$AH$2694,6,0)&lt;8,0))))</f>
        <v>4</v>
      </c>
      <c r="I87" s="12">
        <f ca="1">IF(VLOOKUP($C87,工时汇总!$B$2:$AH$2694,7,0)&gt;15,12,IF(VLOOKUP($C87,工时汇总!$B$2:$AH$2694,7,0)&gt;10,8,IF(VLOOKUP($C87,工时汇总!$B$2:$AH$2694,7,0)&gt;=8,4,IF(VLOOKUP($C87,工时汇总!$B$2:$AH$2694,7,0)&lt;8,0))))</f>
        <v>0</v>
      </c>
      <c r="J87" s="12">
        <f ca="1">IF(VLOOKUP($C87,工时汇总!$B$2:$AH$2694,8,0)&gt;15,12,IF(VLOOKUP($C87,工时汇总!$B$2:$AH$2694,8,0)&gt;10,8,IF(VLOOKUP($C87,工时汇总!$B$2:$AH$2694,8,0)&gt;=8,4,IF(VLOOKUP($C87,工时汇总!$B$2:$AH$2694,8,0)&lt;8,0))))</f>
        <v>0</v>
      </c>
      <c r="K87" s="12">
        <f ca="1">IF(VLOOKUP($C87,工时汇总!$B$2:$AH$2694,9,0)&gt;15,12,IF(VLOOKUP($C87,工时汇总!$B$2:$AH$2694,9,0)&gt;10,8,IF(VLOOKUP($C87,工时汇总!$B$2:$AH$2694,9,0)&gt;=8,4,IF(VLOOKUP($C87,工时汇总!$B$2:$AH$2694,9,0)&lt;8,0))))</f>
        <v>0</v>
      </c>
      <c r="L87" s="12">
        <f ca="1">IF(VLOOKUP($C87,工时汇总!$B$2:$AH$2694,10,0)&gt;15,12,IF(VLOOKUP($C87,工时汇总!$B$2:$AH$2694,10,0)&gt;10,8,IF(VLOOKUP($C87,工时汇总!$B$2:$AH$2694,10,0)&gt;=8,4,IF(VLOOKUP($C87,工时汇总!$B$2:$AH$2694,10,0)&lt;8,0))))</f>
        <v>0</v>
      </c>
      <c r="M87" s="12">
        <f ca="1">IF(VLOOKUP($C87,工时汇总!$B$2:$AH$2694,11,0)&gt;15,12,IF(VLOOKUP($C87,工时汇总!$B$2:$AH$2694,11,0)&gt;10,8,IF(VLOOKUP($C87,工时汇总!$B$2:$AH$2694,11,0)&gt;=8,4,IF(VLOOKUP($C87,工时汇总!$B$2:$AH$2694,11,0)&lt;8,0))))</f>
        <v>0</v>
      </c>
      <c r="N87" s="12">
        <f ca="1">IF(VLOOKUP($C87,工时汇总!$B$2:$AH$2694,12,0)&gt;15,12,IF(VLOOKUP($C87,工时汇总!$B$2:$AH$2694,12,0)&gt;10,8,IF(VLOOKUP($C87,工时汇总!$B$2:$AH$2694,12,0)&gt;=8,4,IF(VLOOKUP($C87,工时汇总!$B$2:$AH$2694,12,0)&lt;8,0))))</f>
        <v>0</v>
      </c>
      <c r="O87" s="12">
        <f ca="1">IF(VLOOKUP($C87,工时汇总!$B$2:$AH$2694,13,0)&gt;15,12,IF(VLOOKUP($C87,工时汇总!$B$2:$AH$2694,13,0)&gt;10,8,IF(VLOOKUP($C87,工时汇总!$B$2:$AH$2694,13,0)&gt;=8,4,IF(VLOOKUP($C87,工时汇总!$B$2:$AH$2694,13,0)&lt;8,0))))</f>
        <v>0</v>
      </c>
      <c r="P87" s="12">
        <f ca="1">IF(VLOOKUP($C87,工时汇总!$B$2:$AH$2694,14,0)&gt;15,12,IF(VLOOKUP($C87,工时汇总!$B$2:$AH$2694,14,0)&gt;10,8,IF(VLOOKUP($C87,工时汇总!$B$2:$AH$2694,14,0)&gt;=8,4,IF(VLOOKUP($C87,工时汇总!$B$2:$AH$2694,14,0)&lt;8,0))))</f>
        <v>0</v>
      </c>
      <c r="Q87" s="12">
        <f ca="1">IF(VLOOKUP($C87,工时汇总!$B$2:$AH$2694,15,0)&gt;15,12,IF(VLOOKUP($C87,工时汇总!$B$2:$AH$2694,15,0)&gt;10,8,IF(VLOOKUP($C87,工时汇总!$B$2:$AH$2694,15,0)&gt;=8,4,IF(VLOOKUP($C87,工时汇总!$B$2:$AH$2694,15,0)&lt;8,0))))</f>
        <v>0</v>
      </c>
      <c r="R87" s="12">
        <f ca="1">IF(VLOOKUP($C87,工时汇总!$B$2:$AH$2694,16,0)&gt;15,12,IF(VLOOKUP($C87,工时汇总!$B$2:$AH$2694,16,0)&gt;10,8,IF(VLOOKUP($C87,工时汇总!$B$2:$AH$2694,16,0)&gt;=8,4,IF(VLOOKUP($C87,工时汇总!$B$2:$AH$2694,16,0)&lt;8,0))))</f>
        <v>0</v>
      </c>
      <c r="S87" s="12">
        <f ca="1">IF(VLOOKUP($C87,工时汇总!$B$2:$AH$2694,17,0)&gt;15,12,IF(VLOOKUP($C87,工时汇总!$B$2:$AH$2694,17,0)&gt;10,8,IF(VLOOKUP($C87,工时汇总!$B$2:$AH$2694,17,0)&gt;=8,4,IF(VLOOKUP($C87,工时汇总!$B$2:$AH$2694,17,0)&lt;8,0))))</f>
        <v>0</v>
      </c>
      <c r="T87" s="12">
        <f ca="1">IF(VLOOKUP($C87,工时汇总!$B$2:$AH$2694,18,0)&gt;15,12,IF(VLOOKUP($C87,工时汇总!$B$2:$AH$2694,18,0)&gt;10,8,IF(VLOOKUP($C87,工时汇总!$B$2:$AH$2694,18,0)&gt;=8,4,IF(VLOOKUP($C87,工时汇总!$B$2:$AH$2694,18,0)&lt;8,0))))</f>
        <v>0</v>
      </c>
      <c r="U87" s="12">
        <f ca="1">IF(VLOOKUP($C87,工时汇总!$B$2:$AH$2694,19,0)&gt;15,12,IF(VLOOKUP($C87,工时汇总!$B$2:$AH$2694,19,0)&gt;10,8,IF(VLOOKUP($C87,工时汇总!$B$2:$AH$2694,19,0)&gt;=8,4,IF(VLOOKUP($C87,工时汇总!$B$2:$AH$2694,19,0)&lt;8,0))))</f>
        <v>0</v>
      </c>
      <c r="V87" s="12">
        <f ca="1">IF(VLOOKUP($C87,工时汇总!$B$2:$AH$2694,20,0)&gt;15,12,IF(VLOOKUP($C87,工时汇总!$B$2:$AH$2694,20,0)&gt;10,8,IF(VLOOKUP($C87,工时汇总!$B$2:$AH$2694,20,0)&gt;=8,4,IF(VLOOKUP($C87,工时汇总!$B$2:$AH$2694,20,0)&lt;8,0))))</f>
        <v>0</v>
      </c>
      <c r="W87" s="12">
        <f ca="1">IF(VLOOKUP($C87,工时汇总!$B$2:$AH$2694,21,0)&gt;15,12,IF(VLOOKUP($C87,工时汇总!$B$2:$AH$2694,21,0)&gt;10,8,IF(VLOOKUP($C87,工时汇总!$B$2:$AH$2694,21,0)&gt;=8,4,IF(VLOOKUP($C87,工时汇总!$B$2:$AH$2694,21,0)&lt;8,0))))</f>
        <v>0</v>
      </c>
      <c r="X87" s="12">
        <f ca="1">IF(VLOOKUP($C87,工时汇总!$B$2:$AH$2694,22,0)&gt;15,12,IF(VLOOKUP($C87,工时汇总!$B$2:$AH$2694,22,0)&gt;10,8,IF(VLOOKUP($C87,工时汇总!$B$2:$AH$2694,22,0)&gt;=8,4,IF(VLOOKUP($C87,工时汇总!$B$2:$AH$2694,22,0)&lt;8,0))))</f>
        <v>0</v>
      </c>
      <c r="Y87" s="12">
        <f ca="1">IF(VLOOKUP($C87,工时汇总!$B$2:$AH$2694,23,0)&gt;15,12,IF(VLOOKUP($C87,工时汇总!$B$2:$AH$2694,23,0)&gt;10,8,IF(VLOOKUP($C87,工时汇总!$B$2:$AH$2694,23,0)&gt;=8,4,IF(VLOOKUP($C87,工时汇总!$B$2:$AH$2694,23,0)&lt;8,0))))</f>
        <v>0</v>
      </c>
      <c r="Z87" s="12">
        <f ca="1">IF(VLOOKUP($C87,工时汇总!$B$2:$AH$2694,24,0)&gt;15,12,IF(VLOOKUP($C87,工时汇总!$B$2:$AH$2694,24,0)&gt;10,8,IF(VLOOKUP($C87,工时汇总!$B$2:$AH$2694,24,0)&gt;=8,4,IF(VLOOKUP($C87,工时汇总!$B$2:$AH$2694,24,0)&lt;8,0))))</f>
        <v>0</v>
      </c>
      <c r="AA87" s="12">
        <f ca="1">IF(VLOOKUP($C87,工时汇总!$B$2:$AH$2694,25,0)&gt;15,12,IF(VLOOKUP($C87,工时汇总!$B$2:$AH$2694,25,0)&gt;10,8,IF(VLOOKUP($C87,工时汇总!$B$2:$AH$2694,25,0)&gt;=8,4,IF(VLOOKUP($C87,工时汇总!$B$2:$AH$2694,25,0)&lt;8,0))))</f>
        <v>0</v>
      </c>
      <c r="AB87" s="12">
        <f ca="1">IF(VLOOKUP($C87,工时汇总!$B$2:$AH$2694,26,0)&gt;15,12,IF(VLOOKUP($C87,工时汇总!$B$2:$AH$2694,26,0)&gt;10,8,IF(VLOOKUP($C87,工时汇总!$B$2:$AH$2694,26,0)&gt;=8,4,IF(VLOOKUP($C87,工时汇总!$B$2:$AH$2694,26,0)&lt;8,0))))</f>
        <v>0</v>
      </c>
      <c r="AC87" s="12">
        <f ca="1">IF(VLOOKUP($C87,工时汇总!$B$2:$AH$2694,27,0)&gt;15,12,IF(VLOOKUP($C87,工时汇总!$B$2:$AH$2694,27,0)&gt;10,8,IF(VLOOKUP($C87,工时汇总!$B$2:$AH$2694,27,0)&gt;=8,4,IF(VLOOKUP($C87,工时汇总!$B$2:$AH$2694,27,0)&lt;8,0))))</f>
        <v>0</v>
      </c>
      <c r="AD87" s="12">
        <f ca="1">IF(VLOOKUP($C87,工时汇总!$B$2:$AH$2694,28,0)&gt;15,12,IF(VLOOKUP($C87,工时汇总!$B$2:$AH$2694,28,0)&gt;10,8,IF(VLOOKUP($C87,工时汇总!$B$2:$AH$2694,28,0)&gt;=8,4,IF(VLOOKUP($C87,工时汇总!$B$2:$AH$2694,28,0)&lt;8,0))))</f>
        <v>0</v>
      </c>
      <c r="AE87" s="12">
        <f ca="1">IF(VLOOKUP($C87,工时汇总!$B$2:$AH$2694,29,0)&gt;15,12,IF(VLOOKUP($C87,工时汇总!$B$2:$AH$2694,29,0)&gt;10,8,IF(VLOOKUP($C87,工时汇总!$B$2:$AH$2694,29,0)&gt;=8,4,IF(VLOOKUP($C87,工时汇总!$B$2:$AH$2694,29,0)&lt;8,0))))</f>
        <v>0</v>
      </c>
      <c r="AF87" s="12">
        <f ca="1">IF(VLOOKUP($C87,工时汇总!$B$2:$AH$2694,30,0)&gt;15,12,IF(VLOOKUP($C87,工时汇总!$B$2:$AH$2694,30,0)&gt;10,8,IF(VLOOKUP($C87,工时汇总!$B$2:$AH$2694,30,0)&gt;=8,4,IF(VLOOKUP($C87,工时汇总!$B$2:$AH$2694,30,0)&lt;8,0))))</f>
        <v>0</v>
      </c>
      <c r="AG87" s="12">
        <f ca="1">IF(VLOOKUP($C87,工时汇总!$B$2:$AH$2694,31,0)&gt;15,12,IF(VLOOKUP($C87,工时汇总!$B$2:$AH$2694,31,0)&gt;10,8,IF(VLOOKUP($C87,工时汇总!$B$2:$AH$2694,31,0)&gt;=8,4,IF(VLOOKUP($C87,工时汇总!$B$2:$AH$2694,31,0)&lt;8,0))))</f>
        <v>0</v>
      </c>
      <c r="AH87" s="12">
        <f ca="1">IF(VLOOKUP($C87,工时汇总!$B$2:$AH$2694,32,0)&gt;15,12,IF(VLOOKUP($C87,工时汇总!$B$2:$AH$2694,32,0)&gt;10,8,IF(VLOOKUP($C87,工时汇总!$B$2:$AH$2694,32,0)&gt;=8,4,IF(VLOOKUP($C87,工时汇总!$B$2:$AH$2694,32,0)&lt;8,0))))</f>
        <v>0</v>
      </c>
      <c r="AI87" s="12">
        <f ca="1">IF(VLOOKUP($C87,工时汇总!$B$2:$AH$2694,33,0)&gt;15,12,IF(VLOOKUP($C87,工时汇总!$B$2:$AH$2694,33,0)&gt;10,8,IF(VLOOKUP($C87,工时汇总!$B$2:$AH$2694,33,0)&gt;=8,4,IF(VLOOKUP($C87,工时汇总!$B$2:$AH$2694,33,0)&lt;8,0))))</f>
        <v>0</v>
      </c>
    </row>
    <row r="88" customHeight="1" spans="1:35">
      <c r="A88" s="42" t="s">
        <v>629</v>
      </c>
      <c r="B88" s="18" t="s">
        <v>758</v>
      </c>
      <c r="C88" s="17" t="s">
        <v>759</v>
      </c>
      <c r="D88" s="43">
        <f ca="1" t="shared" si="25"/>
        <v>168</v>
      </c>
      <c r="E88" s="12">
        <f ca="1">IF(VLOOKUP($C88,工时汇总!$B$2:$AH$2694,3,0)&gt;15,12,IF(VLOOKUP($C88,工时汇总!$B$2:$AH$2694,3,0)&gt;10,8,IF(VLOOKUP($C88,工时汇总!$B$2:$AH$2694,3,0)&gt;=8,4,IF(VLOOKUP($C88,工时汇总!$B$2:$AH$2694,3,0)&lt;8,0))))</f>
        <v>4</v>
      </c>
      <c r="F88" s="12">
        <f ca="1">IF(VLOOKUP($C88,工时汇总!$B$2:$AH$2694,4,0)&gt;15,12,IF(VLOOKUP($C88,工时汇总!$B$2:$AH$2694,4,0)&gt;10,8,IF(VLOOKUP($C88,工时汇总!$B$2:$AH$2694,4,0)&gt;=8,4,IF(VLOOKUP($C88,工时汇总!$B$2:$AH$2694,4,0)&lt;8,0))))</f>
        <v>0</v>
      </c>
      <c r="G88" s="12">
        <f ca="1">IF(VLOOKUP($C88,工时汇总!$B$2:$AH$2694,5,0)&gt;15,12,IF(VLOOKUP($C88,工时汇总!$B$2:$AH$2694,5,0)&gt;10,8,IF(VLOOKUP($C88,工时汇总!$B$2:$AH$2694,5,0)&gt;=8,4,IF(VLOOKUP($C88,工时汇总!$B$2:$AH$2694,5,0)&lt;8,0))))</f>
        <v>4</v>
      </c>
      <c r="H88" s="12">
        <f ca="1">IF(VLOOKUP($C88,工时汇总!$B$2:$AH$2694,6,0)&gt;15,12,IF(VLOOKUP($C88,工时汇总!$B$2:$AH$2694,6,0)&gt;10,8,IF(VLOOKUP($C88,工时汇总!$B$2:$AH$2694,6,0)&gt;=8,4,IF(VLOOKUP($C88,工时汇总!$B$2:$AH$2694,6,0)&lt;8,0))))</f>
        <v>8</v>
      </c>
      <c r="I88" s="12">
        <f ca="1">IF(VLOOKUP($C88,工时汇总!$B$2:$AH$2694,7,0)&gt;15,12,IF(VLOOKUP($C88,工时汇总!$B$2:$AH$2694,7,0)&gt;10,8,IF(VLOOKUP($C88,工时汇总!$B$2:$AH$2694,7,0)&gt;=8,4,IF(VLOOKUP($C88,工时汇总!$B$2:$AH$2694,7,0)&lt;8,0))))</f>
        <v>4</v>
      </c>
      <c r="J88" s="12">
        <f ca="1">IF(VLOOKUP($C88,工时汇总!$B$2:$AH$2694,8,0)&gt;15,12,IF(VLOOKUP($C88,工时汇总!$B$2:$AH$2694,8,0)&gt;10,8,IF(VLOOKUP($C88,工时汇总!$B$2:$AH$2694,8,0)&gt;=8,4,IF(VLOOKUP($C88,工时汇总!$B$2:$AH$2694,8,0)&lt;8,0))))</f>
        <v>8</v>
      </c>
      <c r="K88" s="12">
        <f ca="1">IF(VLOOKUP($C88,工时汇总!$B$2:$AH$2694,9,0)&gt;15,12,IF(VLOOKUP($C88,工时汇总!$B$2:$AH$2694,9,0)&gt;10,8,IF(VLOOKUP($C88,工时汇总!$B$2:$AH$2694,9,0)&gt;=8,4,IF(VLOOKUP($C88,工时汇总!$B$2:$AH$2694,9,0)&lt;8,0))))</f>
        <v>4</v>
      </c>
      <c r="L88" s="12">
        <f ca="1">IF(VLOOKUP($C88,工时汇总!$B$2:$AH$2694,10,0)&gt;15,12,IF(VLOOKUP($C88,工时汇总!$B$2:$AH$2694,10,0)&gt;10,8,IF(VLOOKUP($C88,工时汇总!$B$2:$AH$2694,10,0)&gt;=8,4,IF(VLOOKUP($C88,工时汇总!$B$2:$AH$2694,10,0)&lt;8,0))))</f>
        <v>0</v>
      </c>
      <c r="M88" s="12">
        <f ca="1">IF(VLOOKUP($C88,工时汇总!$B$2:$AH$2694,11,0)&gt;15,12,IF(VLOOKUP($C88,工时汇总!$B$2:$AH$2694,11,0)&gt;10,8,IF(VLOOKUP($C88,工时汇总!$B$2:$AH$2694,11,0)&gt;=8,4,IF(VLOOKUP($C88,工时汇总!$B$2:$AH$2694,11,0)&lt;8,0))))</f>
        <v>4</v>
      </c>
      <c r="N88" s="12">
        <f ca="1">IF(VLOOKUP($C88,工时汇总!$B$2:$AH$2694,12,0)&gt;15,12,IF(VLOOKUP($C88,工时汇总!$B$2:$AH$2694,12,0)&gt;10,8,IF(VLOOKUP($C88,工时汇总!$B$2:$AH$2694,12,0)&gt;=8,4,IF(VLOOKUP($C88,工时汇总!$B$2:$AH$2694,12,0)&lt;8,0))))</f>
        <v>8</v>
      </c>
      <c r="O88" s="12">
        <f ca="1">IF(VLOOKUP($C88,工时汇总!$B$2:$AH$2694,13,0)&gt;15,12,IF(VLOOKUP($C88,工时汇总!$B$2:$AH$2694,13,0)&gt;10,8,IF(VLOOKUP($C88,工时汇总!$B$2:$AH$2694,13,0)&gt;=8,4,IF(VLOOKUP($C88,工时汇总!$B$2:$AH$2694,13,0)&lt;8,0))))</f>
        <v>8</v>
      </c>
      <c r="P88" s="12">
        <f ca="1">IF(VLOOKUP($C88,工时汇总!$B$2:$AH$2694,14,0)&gt;15,12,IF(VLOOKUP($C88,工时汇总!$B$2:$AH$2694,14,0)&gt;10,8,IF(VLOOKUP($C88,工时汇总!$B$2:$AH$2694,14,0)&gt;=8,4,IF(VLOOKUP($C88,工时汇总!$B$2:$AH$2694,14,0)&lt;8,0))))</f>
        <v>8</v>
      </c>
      <c r="Q88" s="12">
        <f ca="1">IF(VLOOKUP($C88,工时汇总!$B$2:$AH$2694,15,0)&gt;15,12,IF(VLOOKUP($C88,工时汇总!$B$2:$AH$2694,15,0)&gt;10,8,IF(VLOOKUP($C88,工时汇总!$B$2:$AH$2694,15,0)&gt;=8,4,IF(VLOOKUP($C88,工时汇总!$B$2:$AH$2694,15,0)&lt;8,0))))</f>
        <v>8</v>
      </c>
      <c r="R88" s="12">
        <f ca="1">IF(VLOOKUP($C88,工时汇总!$B$2:$AH$2694,16,0)&gt;15,12,IF(VLOOKUP($C88,工时汇总!$B$2:$AH$2694,16,0)&gt;10,8,IF(VLOOKUP($C88,工时汇总!$B$2:$AH$2694,16,0)&gt;=8,4,IF(VLOOKUP($C88,工时汇总!$B$2:$AH$2694,16,0)&lt;8,0))))</f>
        <v>8</v>
      </c>
      <c r="S88" s="12">
        <f ca="1">IF(VLOOKUP($C88,工时汇总!$B$2:$AH$2694,17,0)&gt;15,12,IF(VLOOKUP($C88,工时汇总!$B$2:$AH$2694,17,0)&gt;10,8,IF(VLOOKUP($C88,工时汇总!$B$2:$AH$2694,17,0)&gt;=8,4,IF(VLOOKUP($C88,工时汇总!$B$2:$AH$2694,17,0)&lt;8,0))))</f>
        <v>8</v>
      </c>
      <c r="T88" s="12">
        <f ca="1">IF(VLOOKUP($C88,工时汇总!$B$2:$AH$2694,18,0)&gt;15,12,IF(VLOOKUP($C88,工时汇总!$B$2:$AH$2694,18,0)&gt;10,8,IF(VLOOKUP($C88,工时汇总!$B$2:$AH$2694,18,0)&gt;=8,4,IF(VLOOKUP($C88,工时汇总!$B$2:$AH$2694,18,0)&lt;8,0))))</f>
        <v>8</v>
      </c>
      <c r="U88" s="12">
        <f ca="1">IF(VLOOKUP($C88,工时汇总!$B$2:$AH$2694,19,0)&gt;15,12,IF(VLOOKUP($C88,工时汇总!$B$2:$AH$2694,19,0)&gt;10,8,IF(VLOOKUP($C88,工时汇总!$B$2:$AH$2694,19,0)&gt;=8,4,IF(VLOOKUP($C88,工时汇总!$B$2:$AH$2694,19,0)&lt;8,0))))</f>
        <v>8</v>
      </c>
      <c r="V88" s="12">
        <f ca="1">IF(VLOOKUP($C88,工时汇总!$B$2:$AH$2694,20,0)&gt;15,12,IF(VLOOKUP($C88,工时汇总!$B$2:$AH$2694,20,0)&gt;10,8,IF(VLOOKUP($C88,工时汇总!$B$2:$AH$2694,20,0)&gt;=8,4,IF(VLOOKUP($C88,工时汇总!$B$2:$AH$2694,20,0)&lt;8,0))))</f>
        <v>8</v>
      </c>
      <c r="W88" s="12">
        <f ca="1">IF(VLOOKUP($C88,工时汇总!$B$2:$AH$2694,21,0)&gt;15,12,IF(VLOOKUP($C88,工时汇总!$B$2:$AH$2694,21,0)&gt;10,8,IF(VLOOKUP($C88,工时汇总!$B$2:$AH$2694,21,0)&gt;=8,4,IF(VLOOKUP($C88,工时汇总!$B$2:$AH$2694,21,0)&lt;8,0))))</f>
        <v>0</v>
      </c>
      <c r="X88" s="12">
        <f ca="1">IF(VLOOKUP($C88,工时汇总!$B$2:$AH$2694,22,0)&gt;15,12,IF(VLOOKUP($C88,工时汇总!$B$2:$AH$2694,22,0)&gt;10,8,IF(VLOOKUP($C88,工时汇总!$B$2:$AH$2694,22,0)&gt;=8,4,IF(VLOOKUP($C88,工时汇总!$B$2:$AH$2694,22,0)&lt;8,0))))</f>
        <v>0</v>
      </c>
      <c r="Y88" s="12">
        <f ca="1">IF(VLOOKUP($C88,工时汇总!$B$2:$AH$2694,23,0)&gt;15,12,IF(VLOOKUP($C88,工时汇总!$B$2:$AH$2694,23,0)&gt;10,8,IF(VLOOKUP($C88,工时汇总!$B$2:$AH$2694,23,0)&gt;=8,4,IF(VLOOKUP($C88,工时汇总!$B$2:$AH$2694,23,0)&lt;8,0))))</f>
        <v>0</v>
      </c>
      <c r="Z88" s="12">
        <f ca="1">IF(VLOOKUP($C88,工时汇总!$B$2:$AH$2694,24,0)&gt;15,12,IF(VLOOKUP($C88,工时汇总!$B$2:$AH$2694,24,0)&gt;10,8,IF(VLOOKUP($C88,工时汇总!$B$2:$AH$2694,24,0)&gt;=8,4,IF(VLOOKUP($C88,工时汇总!$B$2:$AH$2694,24,0)&lt;8,0))))</f>
        <v>4</v>
      </c>
      <c r="AA88" s="12">
        <f ca="1">IF(VLOOKUP($C88,工时汇总!$B$2:$AH$2694,25,0)&gt;15,12,IF(VLOOKUP($C88,工时汇总!$B$2:$AH$2694,25,0)&gt;10,8,IF(VLOOKUP($C88,工时汇总!$B$2:$AH$2694,25,0)&gt;=8,4,IF(VLOOKUP($C88,工时汇总!$B$2:$AH$2694,25,0)&lt;8,0))))</f>
        <v>4</v>
      </c>
      <c r="AB88" s="12">
        <f ca="1">IF(VLOOKUP($C88,工时汇总!$B$2:$AH$2694,26,0)&gt;15,12,IF(VLOOKUP($C88,工时汇总!$B$2:$AH$2694,26,0)&gt;10,8,IF(VLOOKUP($C88,工时汇总!$B$2:$AH$2694,26,0)&gt;=8,4,IF(VLOOKUP($C88,工时汇总!$B$2:$AH$2694,26,0)&lt;8,0))))</f>
        <v>4</v>
      </c>
      <c r="AC88" s="12">
        <f ca="1">IF(VLOOKUP($C88,工时汇总!$B$2:$AH$2694,27,0)&gt;15,12,IF(VLOOKUP($C88,工时汇总!$B$2:$AH$2694,27,0)&gt;10,8,IF(VLOOKUP($C88,工时汇总!$B$2:$AH$2694,27,0)&gt;=8,4,IF(VLOOKUP($C88,工时汇总!$B$2:$AH$2694,27,0)&lt;8,0))))</f>
        <v>8</v>
      </c>
      <c r="AD88" s="12">
        <f ca="1">IF(VLOOKUP($C88,工时汇总!$B$2:$AH$2694,28,0)&gt;15,12,IF(VLOOKUP($C88,工时汇总!$B$2:$AH$2694,28,0)&gt;10,8,IF(VLOOKUP($C88,工时汇总!$B$2:$AH$2694,28,0)&gt;=8,4,IF(VLOOKUP($C88,工时汇总!$B$2:$AH$2694,28,0)&lt;8,0))))</f>
        <v>8</v>
      </c>
      <c r="AE88" s="12">
        <f ca="1">IF(VLOOKUP($C88,工时汇总!$B$2:$AH$2694,29,0)&gt;15,12,IF(VLOOKUP($C88,工时汇总!$B$2:$AH$2694,29,0)&gt;10,8,IF(VLOOKUP($C88,工时汇总!$B$2:$AH$2694,29,0)&gt;=8,4,IF(VLOOKUP($C88,工时汇总!$B$2:$AH$2694,29,0)&lt;8,0))))</f>
        <v>8</v>
      </c>
      <c r="AF88" s="12">
        <f ca="1">IF(VLOOKUP($C88,工时汇总!$B$2:$AH$2694,30,0)&gt;15,12,IF(VLOOKUP($C88,工时汇总!$B$2:$AH$2694,30,0)&gt;10,8,IF(VLOOKUP($C88,工时汇总!$B$2:$AH$2694,30,0)&gt;=8,4,IF(VLOOKUP($C88,工时汇总!$B$2:$AH$2694,30,0)&lt;8,0))))</f>
        <v>8</v>
      </c>
      <c r="AG88" s="12">
        <f ca="1">IF(VLOOKUP($C88,工时汇总!$B$2:$AH$2694,31,0)&gt;15,12,IF(VLOOKUP($C88,工时汇总!$B$2:$AH$2694,31,0)&gt;10,8,IF(VLOOKUP($C88,工时汇总!$B$2:$AH$2694,31,0)&gt;=8,4,IF(VLOOKUP($C88,工时汇总!$B$2:$AH$2694,31,0)&lt;8,0))))</f>
        <v>8</v>
      </c>
      <c r="AH88" s="12">
        <f ca="1">IF(VLOOKUP($C88,工时汇总!$B$2:$AH$2694,32,0)&gt;15,12,IF(VLOOKUP($C88,工时汇总!$B$2:$AH$2694,32,0)&gt;10,8,IF(VLOOKUP($C88,工时汇总!$B$2:$AH$2694,32,0)&gt;=8,4,IF(VLOOKUP($C88,工时汇总!$B$2:$AH$2694,32,0)&lt;8,0))))</f>
        <v>8</v>
      </c>
      <c r="AI88" s="12">
        <f ca="1">IF(VLOOKUP($C88,工时汇总!$B$2:$AH$2694,33,0)&gt;15,12,IF(VLOOKUP($C88,工时汇总!$B$2:$AH$2694,33,0)&gt;10,8,IF(VLOOKUP($C88,工时汇总!$B$2:$AH$2694,33,0)&gt;=8,4,IF(VLOOKUP($C88,工时汇总!$B$2:$AH$2694,33,0)&lt;8,0))))</f>
        <v>0</v>
      </c>
    </row>
    <row r="89" customHeight="1" spans="1:35">
      <c r="A89" s="42" t="s">
        <v>629</v>
      </c>
      <c r="B89" s="18" t="s">
        <v>760</v>
      </c>
      <c r="C89" s="17" t="s">
        <v>761</v>
      </c>
      <c r="D89" s="43">
        <f ca="1" t="shared" si="25"/>
        <v>184</v>
      </c>
      <c r="E89" s="12">
        <f ca="1">IF(VLOOKUP($C89,工时汇总!$B$2:$AH$2694,3,0)&gt;15,12,IF(VLOOKUP($C89,工时汇总!$B$2:$AH$2694,3,0)&gt;10,8,IF(VLOOKUP($C89,工时汇总!$B$2:$AH$2694,3,0)&gt;=8,4,IF(VLOOKUP($C89,工时汇总!$B$2:$AH$2694,3,0)&lt;8,0))))</f>
        <v>4</v>
      </c>
      <c r="F89" s="12">
        <f ca="1">IF(VLOOKUP($C89,工时汇总!$B$2:$AH$2694,4,0)&gt;15,12,IF(VLOOKUP($C89,工时汇总!$B$2:$AH$2694,4,0)&gt;10,8,IF(VLOOKUP($C89,工时汇总!$B$2:$AH$2694,4,0)&gt;=8,4,IF(VLOOKUP($C89,工时汇总!$B$2:$AH$2694,4,0)&lt;8,0))))</f>
        <v>0</v>
      </c>
      <c r="G89" s="12">
        <f ca="1">IF(VLOOKUP($C89,工时汇总!$B$2:$AH$2694,5,0)&gt;15,12,IF(VLOOKUP($C89,工时汇总!$B$2:$AH$2694,5,0)&gt;10,8,IF(VLOOKUP($C89,工时汇总!$B$2:$AH$2694,5,0)&gt;=8,4,IF(VLOOKUP($C89,工时汇总!$B$2:$AH$2694,5,0)&lt;8,0))))</f>
        <v>4</v>
      </c>
      <c r="H89" s="12">
        <f ca="1">IF(VLOOKUP($C89,工时汇总!$B$2:$AH$2694,6,0)&gt;15,12,IF(VLOOKUP($C89,工时汇总!$B$2:$AH$2694,6,0)&gt;10,8,IF(VLOOKUP($C89,工时汇总!$B$2:$AH$2694,6,0)&gt;=8,4,IF(VLOOKUP($C89,工时汇总!$B$2:$AH$2694,6,0)&lt;8,0))))</f>
        <v>8</v>
      </c>
      <c r="I89" s="12">
        <f ca="1">IF(VLOOKUP($C89,工时汇总!$B$2:$AH$2694,7,0)&gt;15,12,IF(VLOOKUP($C89,工时汇总!$B$2:$AH$2694,7,0)&gt;10,8,IF(VLOOKUP($C89,工时汇总!$B$2:$AH$2694,7,0)&gt;=8,4,IF(VLOOKUP($C89,工时汇总!$B$2:$AH$2694,7,0)&lt;8,0))))</f>
        <v>4</v>
      </c>
      <c r="J89" s="12">
        <f ca="1">IF(VLOOKUP($C89,工时汇总!$B$2:$AH$2694,8,0)&gt;15,12,IF(VLOOKUP($C89,工时汇总!$B$2:$AH$2694,8,0)&gt;10,8,IF(VLOOKUP($C89,工时汇总!$B$2:$AH$2694,8,0)&gt;=8,4,IF(VLOOKUP($C89,工时汇总!$B$2:$AH$2694,8,0)&lt;8,0))))</f>
        <v>8</v>
      </c>
      <c r="K89" s="12">
        <f ca="1">IF(VLOOKUP($C89,工时汇总!$B$2:$AH$2694,9,0)&gt;15,12,IF(VLOOKUP($C89,工时汇总!$B$2:$AH$2694,9,0)&gt;10,8,IF(VLOOKUP($C89,工时汇总!$B$2:$AH$2694,9,0)&gt;=8,4,IF(VLOOKUP($C89,工时汇总!$B$2:$AH$2694,9,0)&lt;8,0))))</f>
        <v>8</v>
      </c>
      <c r="L89" s="12">
        <f ca="1">IF(VLOOKUP($C89,工时汇总!$B$2:$AH$2694,10,0)&gt;15,12,IF(VLOOKUP($C89,工时汇总!$B$2:$AH$2694,10,0)&gt;10,8,IF(VLOOKUP($C89,工时汇总!$B$2:$AH$2694,10,0)&gt;=8,4,IF(VLOOKUP($C89,工时汇总!$B$2:$AH$2694,10,0)&lt;8,0))))</f>
        <v>0</v>
      </c>
      <c r="M89" s="12">
        <f ca="1">IF(VLOOKUP($C89,工时汇总!$B$2:$AH$2694,11,0)&gt;15,12,IF(VLOOKUP($C89,工时汇总!$B$2:$AH$2694,11,0)&gt;10,8,IF(VLOOKUP($C89,工时汇总!$B$2:$AH$2694,11,0)&gt;=8,4,IF(VLOOKUP($C89,工时汇总!$B$2:$AH$2694,11,0)&lt;8,0))))</f>
        <v>4</v>
      </c>
      <c r="N89" s="12">
        <f ca="1">IF(VLOOKUP($C89,工时汇总!$B$2:$AH$2694,12,0)&gt;15,12,IF(VLOOKUP($C89,工时汇总!$B$2:$AH$2694,12,0)&gt;10,8,IF(VLOOKUP($C89,工时汇总!$B$2:$AH$2694,12,0)&gt;=8,4,IF(VLOOKUP($C89,工时汇总!$B$2:$AH$2694,12,0)&lt;8,0))))</f>
        <v>8</v>
      </c>
      <c r="O89" s="12">
        <f ca="1">IF(VLOOKUP($C89,工时汇总!$B$2:$AH$2694,13,0)&gt;15,12,IF(VLOOKUP($C89,工时汇总!$B$2:$AH$2694,13,0)&gt;10,8,IF(VLOOKUP($C89,工时汇总!$B$2:$AH$2694,13,0)&gt;=8,4,IF(VLOOKUP($C89,工时汇总!$B$2:$AH$2694,13,0)&lt;8,0))))</f>
        <v>8</v>
      </c>
      <c r="P89" s="12">
        <f ca="1">IF(VLOOKUP($C89,工时汇总!$B$2:$AH$2694,14,0)&gt;15,12,IF(VLOOKUP($C89,工时汇总!$B$2:$AH$2694,14,0)&gt;10,8,IF(VLOOKUP($C89,工时汇总!$B$2:$AH$2694,14,0)&gt;=8,4,IF(VLOOKUP($C89,工时汇总!$B$2:$AH$2694,14,0)&lt;8,0))))</f>
        <v>8</v>
      </c>
      <c r="Q89" s="12">
        <f ca="1">IF(VLOOKUP($C89,工时汇总!$B$2:$AH$2694,15,0)&gt;15,12,IF(VLOOKUP($C89,工时汇总!$B$2:$AH$2694,15,0)&gt;10,8,IF(VLOOKUP($C89,工时汇总!$B$2:$AH$2694,15,0)&gt;=8,4,IF(VLOOKUP($C89,工时汇总!$B$2:$AH$2694,15,0)&lt;8,0))))</f>
        <v>8</v>
      </c>
      <c r="R89" s="12">
        <f ca="1">IF(VLOOKUP($C89,工时汇总!$B$2:$AH$2694,16,0)&gt;15,12,IF(VLOOKUP($C89,工时汇总!$B$2:$AH$2694,16,0)&gt;10,8,IF(VLOOKUP($C89,工时汇总!$B$2:$AH$2694,16,0)&gt;=8,4,IF(VLOOKUP($C89,工时汇总!$B$2:$AH$2694,16,0)&lt;8,0))))</f>
        <v>8</v>
      </c>
      <c r="S89" s="12">
        <f ca="1">IF(VLOOKUP($C89,工时汇总!$B$2:$AH$2694,17,0)&gt;15,12,IF(VLOOKUP($C89,工时汇总!$B$2:$AH$2694,17,0)&gt;10,8,IF(VLOOKUP($C89,工时汇总!$B$2:$AH$2694,17,0)&gt;=8,4,IF(VLOOKUP($C89,工时汇总!$B$2:$AH$2694,17,0)&lt;8,0))))</f>
        <v>8</v>
      </c>
      <c r="T89" s="12">
        <f ca="1">IF(VLOOKUP($C89,工时汇总!$B$2:$AH$2694,18,0)&gt;15,12,IF(VLOOKUP($C89,工时汇总!$B$2:$AH$2694,18,0)&gt;10,8,IF(VLOOKUP($C89,工时汇总!$B$2:$AH$2694,18,0)&gt;=8,4,IF(VLOOKUP($C89,工时汇总!$B$2:$AH$2694,18,0)&lt;8,0))))</f>
        <v>8</v>
      </c>
      <c r="U89" s="12">
        <f ca="1">IF(VLOOKUP($C89,工时汇总!$B$2:$AH$2694,19,0)&gt;15,12,IF(VLOOKUP($C89,工时汇总!$B$2:$AH$2694,19,0)&gt;10,8,IF(VLOOKUP($C89,工时汇总!$B$2:$AH$2694,19,0)&gt;=8,4,IF(VLOOKUP($C89,工时汇总!$B$2:$AH$2694,19,0)&lt;8,0))))</f>
        <v>8</v>
      </c>
      <c r="V89" s="12">
        <f ca="1">IF(VLOOKUP($C89,工时汇总!$B$2:$AH$2694,20,0)&gt;15,12,IF(VLOOKUP($C89,工时汇总!$B$2:$AH$2694,20,0)&gt;10,8,IF(VLOOKUP($C89,工时汇总!$B$2:$AH$2694,20,0)&gt;=8,4,IF(VLOOKUP($C89,工时汇总!$B$2:$AH$2694,20,0)&lt;8,0))))</f>
        <v>8</v>
      </c>
      <c r="W89" s="12">
        <f ca="1">IF(VLOOKUP($C89,工时汇总!$B$2:$AH$2694,21,0)&gt;15,12,IF(VLOOKUP($C89,工时汇总!$B$2:$AH$2694,21,0)&gt;10,8,IF(VLOOKUP($C89,工时汇总!$B$2:$AH$2694,21,0)&gt;=8,4,IF(VLOOKUP($C89,工时汇总!$B$2:$AH$2694,21,0)&lt;8,0))))</f>
        <v>4</v>
      </c>
      <c r="X89" s="12">
        <f ca="1">IF(VLOOKUP($C89,工时汇总!$B$2:$AH$2694,22,0)&gt;15,12,IF(VLOOKUP($C89,工时汇总!$B$2:$AH$2694,22,0)&gt;10,8,IF(VLOOKUP($C89,工时汇总!$B$2:$AH$2694,22,0)&gt;=8,4,IF(VLOOKUP($C89,工时汇总!$B$2:$AH$2694,22,0)&lt;8,0))))</f>
        <v>4</v>
      </c>
      <c r="Y89" s="12">
        <f ca="1">IF(VLOOKUP($C89,工时汇总!$B$2:$AH$2694,23,0)&gt;15,12,IF(VLOOKUP($C89,工时汇总!$B$2:$AH$2694,23,0)&gt;10,8,IF(VLOOKUP($C89,工时汇总!$B$2:$AH$2694,23,0)&gt;=8,4,IF(VLOOKUP($C89,工时汇总!$B$2:$AH$2694,23,0)&lt;8,0))))</f>
        <v>0</v>
      </c>
      <c r="Z89" s="12">
        <f ca="1">IF(VLOOKUP($C89,工时汇总!$B$2:$AH$2694,24,0)&gt;15,12,IF(VLOOKUP($C89,工时汇总!$B$2:$AH$2694,24,0)&gt;10,8,IF(VLOOKUP($C89,工时汇总!$B$2:$AH$2694,24,0)&gt;=8,4,IF(VLOOKUP($C89,工时汇总!$B$2:$AH$2694,24,0)&lt;8,0))))</f>
        <v>4</v>
      </c>
      <c r="AA89" s="12">
        <f ca="1">IF(VLOOKUP($C89,工时汇总!$B$2:$AH$2694,25,0)&gt;15,12,IF(VLOOKUP($C89,工时汇总!$B$2:$AH$2694,25,0)&gt;10,8,IF(VLOOKUP($C89,工时汇总!$B$2:$AH$2694,25,0)&gt;=8,4,IF(VLOOKUP($C89,工时汇总!$B$2:$AH$2694,25,0)&lt;8,0))))</f>
        <v>8</v>
      </c>
      <c r="AB89" s="12">
        <f ca="1">IF(VLOOKUP($C89,工时汇总!$B$2:$AH$2694,26,0)&gt;15,12,IF(VLOOKUP($C89,工时汇总!$B$2:$AH$2694,26,0)&gt;10,8,IF(VLOOKUP($C89,工时汇总!$B$2:$AH$2694,26,0)&gt;=8,4,IF(VLOOKUP($C89,工时汇总!$B$2:$AH$2694,26,0)&lt;8,0))))</f>
        <v>4</v>
      </c>
      <c r="AC89" s="12">
        <f ca="1">IF(VLOOKUP($C89,工时汇总!$B$2:$AH$2694,27,0)&gt;15,12,IF(VLOOKUP($C89,工时汇总!$B$2:$AH$2694,27,0)&gt;10,8,IF(VLOOKUP($C89,工时汇总!$B$2:$AH$2694,27,0)&gt;=8,4,IF(VLOOKUP($C89,工时汇总!$B$2:$AH$2694,27,0)&lt;8,0))))</f>
        <v>8</v>
      </c>
      <c r="AD89" s="12">
        <f ca="1">IF(VLOOKUP($C89,工时汇总!$B$2:$AH$2694,28,0)&gt;15,12,IF(VLOOKUP($C89,工时汇总!$B$2:$AH$2694,28,0)&gt;10,8,IF(VLOOKUP($C89,工时汇总!$B$2:$AH$2694,28,0)&gt;=8,4,IF(VLOOKUP($C89,工时汇总!$B$2:$AH$2694,28,0)&lt;8,0))))</f>
        <v>8</v>
      </c>
      <c r="AE89" s="12">
        <f ca="1">IF(VLOOKUP($C89,工时汇总!$B$2:$AH$2694,29,0)&gt;15,12,IF(VLOOKUP($C89,工时汇总!$B$2:$AH$2694,29,0)&gt;10,8,IF(VLOOKUP($C89,工时汇总!$B$2:$AH$2694,29,0)&gt;=8,4,IF(VLOOKUP($C89,工时汇总!$B$2:$AH$2694,29,0)&lt;8,0))))</f>
        <v>8</v>
      </c>
      <c r="AF89" s="12">
        <f ca="1">IF(VLOOKUP($C89,工时汇总!$B$2:$AH$2694,30,0)&gt;15,12,IF(VLOOKUP($C89,工时汇总!$B$2:$AH$2694,30,0)&gt;10,8,IF(VLOOKUP($C89,工时汇总!$B$2:$AH$2694,30,0)&gt;=8,4,IF(VLOOKUP($C89,工时汇总!$B$2:$AH$2694,30,0)&lt;8,0))))</f>
        <v>8</v>
      </c>
      <c r="AG89" s="12">
        <f ca="1">IF(VLOOKUP($C89,工时汇总!$B$2:$AH$2694,31,0)&gt;15,12,IF(VLOOKUP($C89,工时汇总!$B$2:$AH$2694,31,0)&gt;10,8,IF(VLOOKUP($C89,工时汇总!$B$2:$AH$2694,31,0)&gt;=8,4,IF(VLOOKUP($C89,工时汇总!$B$2:$AH$2694,31,0)&lt;8,0))))</f>
        <v>8</v>
      </c>
      <c r="AH89" s="12">
        <f ca="1">IF(VLOOKUP($C89,工时汇总!$B$2:$AH$2694,32,0)&gt;15,12,IF(VLOOKUP($C89,工时汇总!$B$2:$AH$2694,32,0)&gt;10,8,IF(VLOOKUP($C89,工时汇总!$B$2:$AH$2694,32,0)&gt;=8,4,IF(VLOOKUP($C89,工时汇总!$B$2:$AH$2694,32,0)&lt;8,0))))</f>
        <v>8</v>
      </c>
      <c r="AI89" s="12">
        <f ca="1">IF(VLOOKUP($C89,工时汇总!$B$2:$AH$2694,33,0)&gt;15,12,IF(VLOOKUP($C89,工时汇总!$B$2:$AH$2694,33,0)&gt;10,8,IF(VLOOKUP($C89,工时汇总!$B$2:$AH$2694,33,0)&gt;=8,4,IF(VLOOKUP($C89,工时汇总!$B$2:$AH$2694,33,0)&lt;8,0))))</f>
        <v>0</v>
      </c>
    </row>
    <row r="90" customHeight="1" spans="1:35">
      <c r="A90" s="42" t="s">
        <v>629</v>
      </c>
      <c r="B90" s="18" t="s">
        <v>762</v>
      </c>
      <c r="C90" s="17" t="s">
        <v>763</v>
      </c>
      <c r="D90" s="43">
        <f ca="1" t="shared" si="25"/>
        <v>208</v>
      </c>
      <c r="E90" s="12">
        <f ca="1">IF(VLOOKUP($C90,工时汇总!$B$2:$AH$2694,3,0)&gt;15,12,IF(VLOOKUP($C90,工时汇总!$B$2:$AH$2694,3,0)&gt;10,8,IF(VLOOKUP($C90,工时汇总!$B$2:$AH$2694,3,0)&gt;=8,4,IF(VLOOKUP($C90,工时汇总!$B$2:$AH$2694,3,0)&lt;8,0))))</f>
        <v>0</v>
      </c>
      <c r="F90" s="12">
        <f ca="1">IF(VLOOKUP($C90,工时汇总!$B$2:$AH$2694,4,0)&gt;15,12,IF(VLOOKUP($C90,工时汇总!$B$2:$AH$2694,4,0)&gt;10,8,IF(VLOOKUP($C90,工时汇总!$B$2:$AH$2694,4,0)&gt;=8,4,IF(VLOOKUP($C90,工时汇总!$B$2:$AH$2694,4,0)&lt;8,0))))</f>
        <v>0</v>
      </c>
      <c r="G90" s="12">
        <f ca="1">IF(VLOOKUP($C90,工时汇总!$B$2:$AH$2694,5,0)&gt;15,12,IF(VLOOKUP($C90,工时汇总!$B$2:$AH$2694,5,0)&gt;10,8,IF(VLOOKUP($C90,工时汇总!$B$2:$AH$2694,5,0)&gt;=8,4,IF(VLOOKUP($C90,工时汇总!$B$2:$AH$2694,5,0)&lt;8,0))))</f>
        <v>4</v>
      </c>
      <c r="H90" s="12">
        <f ca="1">IF(VLOOKUP($C90,工时汇总!$B$2:$AH$2694,6,0)&gt;15,12,IF(VLOOKUP($C90,工时汇总!$B$2:$AH$2694,6,0)&gt;10,8,IF(VLOOKUP($C90,工时汇总!$B$2:$AH$2694,6,0)&gt;=8,4,IF(VLOOKUP($C90,工时汇总!$B$2:$AH$2694,6,0)&lt;8,0))))</f>
        <v>8</v>
      </c>
      <c r="I90" s="12">
        <f ca="1">IF(VLOOKUP($C90,工时汇总!$B$2:$AH$2694,7,0)&gt;15,12,IF(VLOOKUP($C90,工时汇总!$B$2:$AH$2694,7,0)&gt;10,8,IF(VLOOKUP($C90,工时汇总!$B$2:$AH$2694,7,0)&gt;=8,4,IF(VLOOKUP($C90,工时汇总!$B$2:$AH$2694,7,0)&lt;8,0))))</f>
        <v>8</v>
      </c>
      <c r="J90" s="12">
        <f ca="1">IF(VLOOKUP($C90,工时汇总!$B$2:$AH$2694,8,0)&gt;15,12,IF(VLOOKUP($C90,工时汇总!$B$2:$AH$2694,8,0)&gt;10,8,IF(VLOOKUP($C90,工时汇总!$B$2:$AH$2694,8,0)&gt;=8,4,IF(VLOOKUP($C90,工时汇总!$B$2:$AH$2694,8,0)&lt;8,0))))</f>
        <v>8</v>
      </c>
      <c r="K90" s="12">
        <f ca="1">IF(VLOOKUP($C90,工时汇总!$B$2:$AH$2694,9,0)&gt;15,12,IF(VLOOKUP($C90,工时汇总!$B$2:$AH$2694,9,0)&gt;10,8,IF(VLOOKUP($C90,工时汇总!$B$2:$AH$2694,9,0)&gt;=8,4,IF(VLOOKUP($C90,工时汇总!$B$2:$AH$2694,9,0)&lt;8,0))))</f>
        <v>8</v>
      </c>
      <c r="L90" s="12">
        <f ca="1">IF(VLOOKUP($C90,工时汇总!$B$2:$AH$2694,10,0)&gt;15,12,IF(VLOOKUP($C90,工时汇总!$B$2:$AH$2694,10,0)&gt;10,8,IF(VLOOKUP($C90,工时汇总!$B$2:$AH$2694,10,0)&gt;=8,4,IF(VLOOKUP($C90,工时汇总!$B$2:$AH$2694,10,0)&lt;8,0))))</f>
        <v>8</v>
      </c>
      <c r="M90" s="12">
        <f ca="1">IF(VLOOKUP($C90,工时汇总!$B$2:$AH$2694,11,0)&gt;15,12,IF(VLOOKUP($C90,工时汇总!$B$2:$AH$2694,11,0)&gt;10,8,IF(VLOOKUP($C90,工时汇总!$B$2:$AH$2694,11,0)&gt;=8,4,IF(VLOOKUP($C90,工时汇总!$B$2:$AH$2694,11,0)&lt;8,0))))</f>
        <v>8</v>
      </c>
      <c r="N90" s="12">
        <f ca="1">IF(VLOOKUP($C90,工时汇总!$B$2:$AH$2694,12,0)&gt;15,12,IF(VLOOKUP($C90,工时汇总!$B$2:$AH$2694,12,0)&gt;10,8,IF(VLOOKUP($C90,工时汇总!$B$2:$AH$2694,12,0)&gt;=8,4,IF(VLOOKUP($C90,工时汇总!$B$2:$AH$2694,12,0)&lt;8,0))))</f>
        <v>8</v>
      </c>
      <c r="O90" s="12">
        <f ca="1">IF(VLOOKUP($C90,工时汇总!$B$2:$AH$2694,13,0)&gt;15,12,IF(VLOOKUP($C90,工时汇总!$B$2:$AH$2694,13,0)&gt;10,8,IF(VLOOKUP($C90,工时汇总!$B$2:$AH$2694,13,0)&gt;=8,4,IF(VLOOKUP($C90,工时汇总!$B$2:$AH$2694,13,0)&lt;8,0))))</f>
        <v>8</v>
      </c>
      <c r="P90" s="12">
        <f ca="1">IF(VLOOKUP($C90,工时汇总!$B$2:$AH$2694,14,0)&gt;15,12,IF(VLOOKUP($C90,工时汇总!$B$2:$AH$2694,14,0)&gt;10,8,IF(VLOOKUP($C90,工时汇总!$B$2:$AH$2694,14,0)&gt;=8,4,IF(VLOOKUP($C90,工时汇总!$B$2:$AH$2694,14,0)&lt;8,0))))</f>
        <v>8</v>
      </c>
      <c r="Q90" s="12">
        <f ca="1">IF(VLOOKUP($C90,工时汇总!$B$2:$AH$2694,15,0)&gt;15,12,IF(VLOOKUP($C90,工时汇总!$B$2:$AH$2694,15,0)&gt;10,8,IF(VLOOKUP($C90,工时汇总!$B$2:$AH$2694,15,0)&gt;=8,4,IF(VLOOKUP($C90,工时汇总!$B$2:$AH$2694,15,0)&lt;8,0))))</f>
        <v>8</v>
      </c>
      <c r="R90" s="12">
        <f ca="1">IF(VLOOKUP($C90,工时汇总!$B$2:$AH$2694,16,0)&gt;15,12,IF(VLOOKUP($C90,工时汇总!$B$2:$AH$2694,16,0)&gt;10,8,IF(VLOOKUP($C90,工时汇总!$B$2:$AH$2694,16,0)&gt;=8,4,IF(VLOOKUP($C90,工时汇总!$B$2:$AH$2694,16,0)&lt;8,0))))</f>
        <v>8</v>
      </c>
      <c r="S90" s="12">
        <f ca="1">IF(VLOOKUP($C90,工时汇总!$B$2:$AH$2694,17,0)&gt;15,12,IF(VLOOKUP($C90,工时汇总!$B$2:$AH$2694,17,0)&gt;10,8,IF(VLOOKUP($C90,工时汇总!$B$2:$AH$2694,17,0)&gt;=8,4,IF(VLOOKUP($C90,工时汇总!$B$2:$AH$2694,17,0)&lt;8,0))))</f>
        <v>8</v>
      </c>
      <c r="T90" s="12">
        <f ca="1">IF(VLOOKUP($C90,工时汇总!$B$2:$AH$2694,18,0)&gt;15,12,IF(VLOOKUP($C90,工时汇总!$B$2:$AH$2694,18,0)&gt;10,8,IF(VLOOKUP($C90,工时汇总!$B$2:$AH$2694,18,0)&gt;=8,4,IF(VLOOKUP($C90,工时汇总!$B$2:$AH$2694,18,0)&lt;8,0))))</f>
        <v>8</v>
      </c>
      <c r="U90" s="12">
        <f ca="1">IF(VLOOKUP($C90,工时汇总!$B$2:$AH$2694,19,0)&gt;15,12,IF(VLOOKUP($C90,工时汇总!$B$2:$AH$2694,19,0)&gt;10,8,IF(VLOOKUP($C90,工时汇总!$B$2:$AH$2694,19,0)&gt;=8,4,IF(VLOOKUP($C90,工时汇总!$B$2:$AH$2694,19,0)&lt;8,0))))</f>
        <v>8</v>
      </c>
      <c r="V90" s="12">
        <f ca="1">IF(VLOOKUP($C90,工时汇总!$B$2:$AH$2694,20,0)&gt;15,12,IF(VLOOKUP($C90,工时汇总!$B$2:$AH$2694,20,0)&gt;10,8,IF(VLOOKUP($C90,工时汇总!$B$2:$AH$2694,20,0)&gt;=8,4,IF(VLOOKUP($C90,工时汇总!$B$2:$AH$2694,20,0)&lt;8,0))))</f>
        <v>8</v>
      </c>
      <c r="W90" s="12">
        <f ca="1">IF(VLOOKUP($C90,工时汇总!$B$2:$AH$2694,21,0)&gt;15,12,IF(VLOOKUP($C90,工时汇总!$B$2:$AH$2694,21,0)&gt;10,8,IF(VLOOKUP($C90,工时汇总!$B$2:$AH$2694,21,0)&gt;=8,4,IF(VLOOKUP($C90,工时汇总!$B$2:$AH$2694,21,0)&lt;8,0))))</f>
        <v>4</v>
      </c>
      <c r="X90" s="12">
        <f ca="1">IF(VLOOKUP($C90,工时汇总!$B$2:$AH$2694,22,0)&gt;15,12,IF(VLOOKUP($C90,工时汇总!$B$2:$AH$2694,22,0)&gt;10,8,IF(VLOOKUP($C90,工时汇总!$B$2:$AH$2694,22,0)&gt;=8,4,IF(VLOOKUP($C90,工时汇总!$B$2:$AH$2694,22,0)&lt;8,0))))</f>
        <v>8</v>
      </c>
      <c r="Y90" s="12">
        <f ca="1">IF(VLOOKUP($C90,工时汇总!$B$2:$AH$2694,23,0)&gt;15,12,IF(VLOOKUP($C90,工时汇总!$B$2:$AH$2694,23,0)&gt;10,8,IF(VLOOKUP($C90,工时汇总!$B$2:$AH$2694,23,0)&gt;=8,4,IF(VLOOKUP($C90,工时汇总!$B$2:$AH$2694,23,0)&lt;8,0))))</f>
        <v>8</v>
      </c>
      <c r="Z90" s="12">
        <f ca="1">IF(VLOOKUP($C90,工时汇总!$B$2:$AH$2694,24,0)&gt;15,12,IF(VLOOKUP($C90,工时汇总!$B$2:$AH$2694,24,0)&gt;10,8,IF(VLOOKUP($C90,工时汇总!$B$2:$AH$2694,24,0)&gt;=8,4,IF(VLOOKUP($C90,工时汇总!$B$2:$AH$2694,24,0)&lt;8,0))))</f>
        <v>8</v>
      </c>
      <c r="AA90" s="12">
        <f ca="1">IF(VLOOKUP($C90,工时汇总!$B$2:$AH$2694,25,0)&gt;15,12,IF(VLOOKUP($C90,工时汇总!$B$2:$AH$2694,25,0)&gt;10,8,IF(VLOOKUP($C90,工时汇总!$B$2:$AH$2694,25,0)&gt;=8,4,IF(VLOOKUP($C90,工时汇总!$B$2:$AH$2694,25,0)&lt;8,0))))</f>
        <v>8</v>
      </c>
      <c r="AB90" s="12">
        <f ca="1">IF(VLOOKUP($C90,工时汇总!$B$2:$AH$2694,26,0)&gt;15,12,IF(VLOOKUP($C90,工时汇总!$B$2:$AH$2694,26,0)&gt;10,8,IF(VLOOKUP($C90,工时汇总!$B$2:$AH$2694,26,0)&gt;=8,4,IF(VLOOKUP($C90,工时汇总!$B$2:$AH$2694,26,0)&lt;8,0))))</f>
        <v>4</v>
      </c>
      <c r="AC90" s="12">
        <f ca="1">IF(VLOOKUP($C90,工时汇总!$B$2:$AH$2694,27,0)&gt;15,12,IF(VLOOKUP($C90,工时汇总!$B$2:$AH$2694,27,0)&gt;10,8,IF(VLOOKUP($C90,工时汇总!$B$2:$AH$2694,27,0)&gt;=8,4,IF(VLOOKUP($C90,工时汇总!$B$2:$AH$2694,27,0)&lt;8,0))))</f>
        <v>8</v>
      </c>
      <c r="AD90" s="12">
        <f ca="1">IF(VLOOKUP($C90,工时汇总!$B$2:$AH$2694,28,0)&gt;15,12,IF(VLOOKUP($C90,工时汇总!$B$2:$AH$2694,28,0)&gt;10,8,IF(VLOOKUP($C90,工时汇总!$B$2:$AH$2694,28,0)&gt;=8,4,IF(VLOOKUP($C90,工时汇总!$B$2:$AH$2694,28,0)&lt;8,0))))</f>
        <v>4</v>
      </c>
      <c r="AE90" s="12">
        <f ca="1">IF(VLOOKUP($C90,工时汇总!$B$2:$AH$2694,29,0)&gt;15,12,IF(VLOOKUP($C90,工时汇总!$B$2:$AH$2694,29,0)&gt;10,8,IF(VLOOKUP($C90,工时汇总!$B$2:$AH$2694,29,0)&gt;=8,4,IF(VLOOKUP($C90,工时汇总!$B$2:$AH$2694,29,0)&lt;8,0))))</f>
        <v>8</v>
      </c>
      <c r="AF90" s="12">
        <f ca="1">IF(VLOOKUP($C90,工时汇总!$B$2:$AH$2694,30,0)&gt;15,12,IF(VLOOKUP($C90,工时汇总!$B$2:$AH$2694,30,0)&gt;10,8,IF(VLOOKUP($C90,工时汇总!$B$2:$AH$2694,30,0)&gt;=8,4,IF(VLOOKUP($C90,工时汇总!$B$2:$AH$2694,30,0)&lt;8,0))))</f>
        <v>8</v>
      </c>
      <c r="AG90" s="12">
        <f ca="1">IF(VLOOKUP($C90,工时汇总!$B$2:$AH$2694,31,0)&gt;15,12,IF(VLOOKUP($C90,工时汇总!$B$2:$AH$2694,31,0)&gt;10,8,IF(VLOOKUP($C90,工时汇总!$B$2:$AH$2694,31,0)&gt;=8,4,IF(VLOOKUP($C90,工时汇总!$B$2:$AH$2694,31,0)&lt;8,0))))</f>
        <v>8</v>
      </c>
      <c r="AH90" s="12">
        <f ca="1">IF(VLOOKUP($C90,工时汇总!$B$2:$AH$2694,32,0)&gt;15,12,IF(VLOOKUP($C90,工时汇总!$B$2:$AH$2694,32,0)&gt;10,8,IF(VLOOKUP($C90,工时汇总!$B$2:$AH$2694,32,0)&gt;=8,4,IF(VLOOKUP($C90,工时汇总!$B$2:$AH$2694,32,0)&lt;8,0))))</f>
        <v>8</v>
      </c>
      <c r="AI90" s="12">
        <f ca="1">IF(VLOOKUP($C90,工时汇总!$B$2:$AH$2694,33,0)&gt;15,12,IF(VLOOKUP($C90,工时汇总!$B$2:$AH$2694,33,0)&gt;10,8,IF(VLOOKUP($C90,工时汇总!$B$2:$AH$2694,33,0)&gt;=8,4,IF(VLOOKUP($C90,工时汇总!$B$2:$AH$2694,33,0)&lt;8,0))))</f>
        <v>0</v>
      </c>
    </row>
    <row r="91" customHeight="1" spans="1:35">
      <c r="A91" s="42" t="s">
        <v>629</v>
      </c>
      <c r="B91" s="18" t="s">
        <v>764</v>
      </c>
      <c r="C91" s="17" t="s">
        <v>765</v>
      </c>
      <c r="D91" s="43">
        <f ca="1" t="shared" si="25"/>
        <v>180</v>
      </c>
      <c r="E91" s="12">
        <f ca="1">IF(VLOOKUP($C91,工时汇总!$B$2:$AH$2694,3,0)&gt;15,12,IF(VLOOKUP($C91,工时汇总!$B$2:$AH$2694,3,0)&gt;10,8,IF(VLOOKUP($C91,工时汇总!$B$2:$AH$2694,3,0)&gt;=8,4,IF(VLOOKUP($C91,工时汇总!$B$2:$AH$2694,3,0)&lt;8,0))))</f>
        <v>0</v>
      </c>
      <c r="F91" s="12">
        <f ca="1">IF(VLOOKUP($C91,工时汇总!$B$2:$AH$2694,4,0)&gt;15,12,IF(VLOOKUP($C91,工时汇总!$B$2:$AH$2694,4,0)&gt;10,8,IF(VLOOKUP($C91,工时汇总!$B$2:$AH$2694,4,0)&gt;=8,4,IF(VLOOKUP($C91,工时汇总!$B$2:$AH$2694,4,0)&lt;8,0))))</f>
        <v>0</v>
      </c>
      <c r="G91" s="12">
        <f ca="1">IF(VLOOKUP($C91,工时汇总!$B$2:$AH$2694,5,0)&gt;15,12,IF(VLOOKUP($C91,工时汇总!$B$2:$AH$2694,5,0)&gt;10,8,IF(VLOOKUP($C91,工时汇总!$B$2:$AH$2694,5,0)&gt;=8,4,IF(VLOOKUP($C91,工时汇总!$B$2:$AH$2694,5,0)&lt;8,0))))</f>
        <v>4</v>
      </c>
      <c r="H91" s="12">
        <f ca="1">IF(VLOOKUP($C91,工时汇总!$B$2:$AH$2694,6,0)&gt;15,12,IF(VLOOKUP($C91,工时汇总!$B$2:$AH$2694,6,0)&gt;10,8,IF(VLOOKUP($C91,工时汇总!$B$2:$AH$2694,6,0)&gt;=8,4,IF(VLOOKUP($C91,工时汇总!$B$2:$AH$2694,6,0)&lt;8,0))))</f>
        <v>8</v>
      </c>
      <c r="I91" s="12">
        <f ca="1">IF(VLOOKUP($C91,工时汇总!$B$2:$AH$2694,7,0)&gt;15,12,IF(VLOOKUP($C91,工时汇总!$B$2:$AH$2694,7,0)&gt;10,8,IF(VLOOKUP($C91,工时汇总!$B$2:$AH$2694,7,0)&gt;=8,4,IF(VLOOKUP($C91,工时汇总!$B$2:$AH$2694,7,0)&lt;8,0))))</f>
        <v>8</v>
      </c>
      <c r="J91" s="12">
        <f ca="1">IF(VLOOKUP($C91,工时汇总!$B$2:$AH$2694,8,0)&gt;15,12,IF(VLOOKUP($C91,工时汇总!$B$2:$AH$2694,8,0)&gt;10,8,IF(VLOOKUP($C91,工时汇总!$B$2:$AH$2694,8,0)&gt;=8,4,IF(VLOOKUP($C91,工时汇总!$B$2:$AH$2694,8,0)&lt;8,0))))</f>
        <v>8</v>
      </c>
      <c r="K91" s="12">
        <f ca="1">IF(VLOOKUP($C91,工时汇总!$B$2:$AH$2694,9,0)&gt;15,12,IF(VLOOKUP($C91,工时汇总!$B$2:$AH$2694,9,0)&gt;10,8,IF(VLOOKUP($C91,工时汇总!$B$2:$AH$2694,9,0)&gt;=8,4,IF(VLOOKUP($C91,工时汇总!$B$2:$AH$2694,9,0)&lt;8,0))))</f>
        <v>4</v>
      </c>
      <c r="L91" s="12">
        <f ca="1">IF(VLOOKUP($C91,工时汇总!$B$2:$AH$2694,10,0)&gt;15,12,IF(VLOOKUP($C91,工时汇总!$B$2:$AH$2694,10,0)&gt;10,8,IF(VLOOKUP($C91,工时汇总!$B$2:$AH$2694,10,0)&gt;=8,4,IF(VLOOKUP($C91,工时汇总!$B$2:$AH$2694,10,0)&lt;8,0))))</f>
        <v>8</v>
      </c>
      <c r="M91" s="12">
        <f ca="1">IF(VLOOKUP($C91,工时汇总!$B$2:$AH$2694,11,0)&gt;15,12,IF(VLOOKUP($C91,工时汇总!$B$2:$AH$2694,11,0)&gt;10,8,IF(VLOOKUP($C91,工时汇总!$B$2:$AH$2694,11,0)&gt;=8,4,IF(VLOOKUP($C91,工时汇总!$B$2:$AH$2694,11,0)&lt;8,0))))</f>
        <v>8</v>
      </c>
      <c r="N91" s="12">
        <f ca="1">IF(VLOOKUP($C91,工时汇总!$B$2:$AH$2694,12,0)&gt;15,12,IF(VLOOKUP($C91,工时汇总!$B$2:$AH$2694,12,0)&gt;10,8,IF(VLOOKUP($C91,工时汇总!$B$2:$AH$2694,12,0)&gt;=8,4,IF(VLOOKUP($C91,工时汇总!$B$2:$AH$2694,12,0)&lt;8,0))))</f>
        <v>8</v>
      </c>
      <c r="O91" s="12">
        <f ca="1">IF(VLOOKUP($C91,工时汇总!$B$2:$AH$2694,13,0)&gt;15,12,IF(VLOOKUP($C91,工时汇总!$B$2:$AH$2694,13,0)&gt;10,8,IF(VLOOKUP($C91,工时汇总!$B$2:$AH$2694,13,0)&gt;=8,4,IF(VLOOKUP($C91,工时汇总!$B$2:$AH$2694,13,0)&lt;8,0))))</f>
        <v>0</v>
      </c>
      <c r="P91" s="12">
        <f ca="1">IF(VLOOKUP($C91,工时汇总!$B$2:$AH$2694,14,0)&gt;15,12,IF(VLOOKUP($C91,工时汇总!$B$2:$AH$2694,14,0)&gt;10,8,IF(VLOOKUP($C91,工时汇总!$B$2:$AH$2694,14,0)&gt;=8,4,IF(VLOOKUP($C91,工时汇总!$B$2:$AH$2694,14,0)&lt;8,0))))</f>
        <v>8</v>
      </c>
      <c r="Q91" s="12">
        <f ca="1">IF(VLOOKUP($C91,工时汇总!$B$2:$AH$2694,15,0)&gt;15,12,IF(VLOOKUP($C91,工时汇总!$B$2:$AH$2694,15,0)&gt;10,8,IF(VLOOKUP($C91,工时汇总!$B$2:$AH$2694,15,0)&gt;=8,4,IF(VLOOKUP($C91,工时汇总!$B$2:$AH$2694,15,0)&lt;8,0))))</f>
        <v>8</v>
      </c>
      <c r="R91" s="12">
        <f ca="1">IF(VLOOKUP($C91,工时汇总!$B$2:$AH$2694,16,0)&gt;15,12,IF(VLOOKUP($C91,工时汇总!$B$2:$AH$2694,16,0)&gt;10,8,IF(VLOOKUP($C91,工时汇总!$B$2:$AH$2694,16,0)&gt;=8,4,IF(VLOOKUP($C91,工时汇总!$B$2:$AH$2694,16,0)&lt;8,0))))</f>
        <v>8</v>
      </c>
      <c r="S91" s="12">
        <f ca="1">IF(VLOOKUP($C91,工时汇总!$B$2:$AH$2694,17,0)&gt;15,12,IF(VLOOKUP($C91,工时汇总!$B$2:$AH$2694,17,0)&gt;10,8,IF(VLOOKUP($C91,工时汇总!$B$2:$AH$2694,17,0)&gt;=8,4,IF(VLOOKUP($C91,工时汇总!$B$2:$AH$2694,17,0)&lt;8,0))))</f>
        <v>8</v>
      </c>
      <c r="T91" s="12">
        <f ca="1">IF(VLOOKUP($C91,工时汇总!$B$2:$AH$2694,18,0)&gt;15,12,IF(VLOOKUP($C91,工时汇总!$B$2:$AH$2694,18,0)&gt;10,8,IF(VLOOKUP($C91,工时汇总!$B$2:$AH$2694,18,0)&gt;=8,4,IF(VLOOKUP($C91,工时汇总!$B$2:$AH$2694,18,0)&lt;8,0))))</f>
        <v>8</v>
      </c>
      <c r="U91" s="12">
        <f ca="1">IF(VLOOKUP($C91,工时汇总!$B$2:$AH$2694,19,0)&gt;15,12,IF(VLOOKUP($C91,工时汇总!$B$2:$AH$2694,19,0)&gt;10,8,IF(VLOOKUP($C91,工时汇总!$B$2:$AH$2694,19,0)&gt;=8,4,IF(VLOOKUP($C91,工时汇总!$B$2:$AH$2694,19,0)&lt;8,0))))</f>
        <v>8</v>
      </c>
      <c r="V91" s="12">
        <f ca="1">IF(VLOOKUP($C91,工时汇总!$B$2:$AH$2694,20,0)&gt;15,12,IF(VLOOKUP($C91,工时汇总!$B$2:$AH$2694,20,0)&gt;10,8,IF(VLOOKUP($C91,工时汇总!$B$2:$AH$2694,20,0)&gt;=8,4,IF(VLOOKUP($C91,工时汇总!$B$2:$AH$2694,20,0)&lt;8,0))))</f>
        <v>8</v>
      </c>
      <c r="W91" s="12">
        <f ca="1">IF(VLOOKUP($C91,工时汇总!$B$2:$AH$2694,21,0)&gt;15,12,IF(VLOOKUP($C91,工时汇总!$B$2:$AH$2694,21,0)&gt;10,8,IF(VLOOKUP($C91,工时汇总!$B$2:$AH$2694,21,0)&gt;=8,4,IF(VLOOKUP($C91,工时汇总!$B$2:$AH$2694,21,0)&lt;8,0))))</f>
        <v>4</v>
      </c>
      <c r="X91" s="12">
        <f ca="1">IF(VLOOKUP($C91,工时汇总!$B$2:$AH$2694,22,0)&gt;15,12,IF(VLOOKUP($C91,工时汇总!$B$2:$AH$2694,22,0)&gt;10,8,IF(VLOOKUP($C91,工时汇总!$B$2:$AH$2694,22,0)&gt;=8,4,IF(VLOOKUP($C91,工时汇总!$B$2:$AH$2694,22,0)&lt;8,0))))</f>
        <v>8</v>
      </c>
      <c r="Y91" s="12">
        <f ca="1">IF(VLOOKUP($C91,工时汇总!$B$2:$AH$2694,23,0)&gt;15,12,IF(VLOOKUP($C91,工时汇总!$B$2:$AH$2694,23,0)&gt;10,8,IF(VLOOKUP($C91,工时汇总!$B$2:$AH$2694,23,0)&gt;=8,4,IF(VLOOKUP($C91,工时汇总!$B$2:$AH$2694,23,0)&lt;8,0))))</f>
        <v>8</v>
      </c>
      <c r="Z91" s="12">
        <f ca="1">IF(VLOOKUP($C91,工时汇总!$B$2:$AH$2694,24,0)&gt;15,12,IF(VLOOKUP($C91,工时汇总!$B$2:$AH$2694,24,0)&gt;10,8,IF(VLOOKUP($C91,工时汇总!$B$2:$AH$2694,24,0)&gt;=8,4,IF(VLOOKUP($C91,工时汇总!$B$2:$AH$2694,24,0)&lt;8,0))))</f>
        <v>8</v>
      </c>
      <c r="AA91" s="12">
        <f ca="1">IF(VLOOKUP($C91,工时汇总!$B$2:$AH$2694,25,0)&gt;15,12,IF(VLOOKUP($C91,工时汇总!$B$2:$AH$2694,25,0)&gt;10,8,IF(VLOOKUP($C91,工时汇总!$B$2:$AH$2694,25,0)&gt;=8,4,IF(VLOOKUP($C91,工时汇总!$B$2:$AH$2694,25,0)&lt;8,0))))</f>
        <v>8</v>
      </c>
      <c r="AB91" s="12">
        <f ca="1">IF(VLOOKUP($C91,工时汇总!$B$2:$AH$2694,26,0)&gt;15,12,IF(VLOOKUP($C91,工时汇总!$B$2:$AH$2694,26,0)&gt;10,8,IF(VLOOKUP($C91,工时汇总!$B$2:$AH$2694,26,0)&gt;=8,4,IF(VLOOKUP($C91,工时汇总!$B$2:$AH$2694,26,0)&lt;8,0))))</f>
        <v>0</v>
      </c>
      <c r="AC91" s="12">
        <f ca="1">IF(VLOOKUP($C91,工时汇总!$B$2:$AH$2694,27,0)&gt;15,12,IF(VLOOKUP($C91,工时汇总!$B$2:$AH$2694,27,0)&gt;10,8,IF(VLOOKUP($C91,工时汇总!$B$2:$AH$2694,27,0)&gt;=8,4,IF(VLOOKUP($C91,工时汇总!$B$2:$AH$2694,27,0)&lt;8,0))))</f>
        <v>0</v>
      </c>
      <c r="AD91" s="12">
        <f ca="1">IF(VLOOKUP($C91,工时汇总!$B$2:$AH$2694,28,0)&gt;15,12,IF(VLOOKUP($C91,工时汇总!$B$2:$AH$2694,28,0)&gt;10,8,IF(VLOOKUP($C91,工时汇总!$B$2:$AH$2694,28,0)&gt;=8,4,IF(VLOOKUP($C91,工时汇总!$B$2:$AH$2694,28,0)&lt;8,0))))</f>
        <v>0</v>
      </c>
      <c r="AE91" s="12">
        <f ca="1">IF(VLOOKUP($C91,工时汇总!$B$2:$AH$2694,29,0)&gt;15,12,IF(VLOOKUP($C91,工时汇总!$B$2:$AH$2694,29,0)&gt;10,8,IF(VLOOKUP($C91,工时汇总!$B$2:$AH$2694,29,0)&gt;=8,4,IF(VLOOKUP($C91,工时汇总!$B$2:$AH$2694,29,0)&lt;8,0))))</f>
        <v>8</v>
      </c>
      <c r="AF91" s="12">
        <f ca="1">IF(VLOOKUP($C91,工时汇总!$B$2:$AH$2694,30,0)&gt;15,12,IF(VLOOKUP($C91,工时汇总!$B$2:$AH$2694,30,0)&gt;10,8,IF(VLOOKUP($C91,工时汇总!$B$2:$AH$2694,30,0)&gt;=8,4,IF(VLOOKUP($C91,工时汇总!$B$2:$AH$2694,30,0)&lt;8,0))))</f>
        <v>8</v>
      </c>
      <c r="AG91" s="12">
        <f ca="1">IF(VLOOKUP($C91,工时汇总!$B$2:$AH$2694,31,0)&gt;15,12,IF(VLOOKUP($C91,工时汇总!$B$2:$AH$2694,31,0)&gt;10,8,IF(VLOOKUP($C91,工时汇总!$B$2:$AH$2694,31,0)&gt;=8,4,IF(VLOOKUP($C91,工时汇总!$B$2:$AH$2694,31,0)&lt;8,0))))</f>
        <v>8</v>
      </c>
      <c r="AH91" s="12">
        <f ca="1">IF(VLOOKUP($C91,工时汇总!$B$2:$AH$2694,32,0)&gt;15,12,IF(VLOOKUP($C91,工时汇总!$B$2:$AH$2694,32,0)&gt;10,8,IF(VLOOKUP($C91,工时汇总!$B$2:$AH$2694,32,0)&gt;=8,4,IF(VLOOKUP($C91,工时汇总!$B$2:$AH$2694,32,0)&lt;8,0))))</f>
        <v>8</v>
      </c>
      <c r="AI91" s="12">
        <f ca="1">IF(VLOOKUP($C91,工时汇总!$B$2:$AH$2694,33,0)&gt;15,12,IF(VLOOKUP($C91,工时汇总!$B$2:$AH$2694,33,0)&gt;10,8,IF(VLOOKUP($C91,工时汇总!$B$2:$AH$2694,33,0)&gt;=8,4,IF(VLOOKUP($C91,工时汇总!$B$2:$AH$2694,33,0)&lt;8,0))))</f>
        <v>0</v>
      </c>
    </row>
    <row r="92" customHeight="1" spans="1:35">
      <c r="A92" s="42" t="s">
        <v>629</v>
      </c>
      <c r="B92" s="18" t="s">
        <v>766</v>
      </c>
      <c r="C92" s="17" t="s">
        <v>767</v>
      </c>
      <c r="D92" s="43">
        <f ca="1" t="shared" si="25"/>
        <v>116</v>
      </c>
      <c r="E92" s="12">
        <f ca="1">IF(VLOOKUP($C92,工时汇总!$B$2:$AH$2694,3,0)&gt;15,12,IF(VLOOKUP($C92,工时汇总!$B$2:$AH$2694,3,0)&gt;10,8,IF(VLOOKUP($C92,工时汇总!$B$2:$AH$2694,3,0)&gt;=8,4,IF(VLOOKUP($C92,工时汇总!$B$2:$AH$2694,3,0)&lt;8,0))))</f>
        <v>0</v>
      </c>
      <c r="F92" s="12">
        <f ca="1">IF(VLOOKUP($C92,工时汇总!$B$2:$AH$2694,4,0)&gt;15,12,IF(VLOOKUP($C92,工时汇总!$B$2:$AH$2694,4,0)&gt;10,8,IF(VLOOKUP($C92,工时汇总!$B$2:$AH$2694,4,0)&gt;=8,4,IF(VLOOKUP($C92,工时汇总!$B$2:$AH$2694,4,0)&lt;8,0))))</f>
        <v>0</v>
      </c>
      <c r="G92" s="12">
        <f ca="1">IF(VLOOKUP($C92,工时汇总!$B$2:$AH$2694,5,0)&gt;15,12,IF(VLOOKUP($C92,工时汇总!$B$2:$AH$2694,5,0)&gt;10,8,IF(VLOOKUP($C92,工时汇总!$B$2:$AH$2694,5,0)&gt;=8,4,IF(VLOOKUP($C92,工时汇总!$B$2:$AH$2694,5,0)&lt;8,0))))</f>
        <v>4</v>
      </c>
      <c r="H92" s="12">
        <f ca="1">IF(VLOOKUP($C92,工时汇总!$B$2:$AH$2694,6,0)&gt;15,12,IF(VLOOKUP($C92,工时汇总!$B$2:$AH$2694,6,0)&gt;10,8,IF(VLOOKUP($C92,工时汇总!$B$2:$AH$2694,6,0)&gt;=8,4,IF(VLOOKUP($C92,工时汇总!$B$2:$AH$2694,6,0)&lt;8,0))))</f>
        <v>8</v>
      </c>
      <c r="I92" s="12">
        <f ca="1">IF(VLOOKUP($C92,工时汇总!$B$2:$AH$2694,7,0)&gt;15,12,IF(VLOOKUP($C92,工时汇总!$B$2:$AH$2694,7,0)&gt;10,8,IF(VLOOKUP($C92,工时汇总!$B$2:$AH$2694,7,0)&gt;=8,4,IF(VLOOKUP($C92,工时汇总!$B$2:$AH$2694,7,0)&lt;8,0))))</f>
        <v>4</v>
      </c>
      <c r="J92" s="12">
        <f ca="1">IF(VLOOKUP($C92,工时汇总!$B$2:$AH$2694,8,0)&gt;15,12,IF(VLOOKUP($C92,工时汇总!$B$2:$AH$2694,8,0)&gt;10,8,IF(VLOOKUP($C92,工时汇总!$B$2:$AH$2694,8,0)&gt;=8,4,IF(VLOOKUP($C92,工时汇总!$B$2:$AH$2694,8,0)&lt;8,0))))</f>
        <v>4</v>
      </c>
      <c r="K92" s="12">
        <f ca="1">IF(VLOOKUP($C92,工时汇总!$B$2:$AH$2694,9,0)&gt;15,12,IF(VLOOKUP($C92,工时汇总!$B$2:$AH$2694,9,0)&gt;10,8,IF(VLOOKUP($C92,工时汇总!$B$2:$AH$2694,9,0)&gt;=8,4,IF(VLOOKUP($C92,工时汇总!$B$2:$AH$2694,9,0)&lt;8,0))))</f>
        <v>4</v>
      </c>
      <c r="L92" s="12">
        <f ca="1">IF(VLOOKUP($C92,工时汇总!$B$2:$AH$2694,10,0)&gt;15,12,IF(VLOOKUP($C92,工时汇总!$B$2:$AH$2694,10,0)&gt;10,8,IF(VLOOKUP($C92,工时汇总!$B$2:$AH$2694,10,0)&gt;=8,4,IF(VLOOKUP($C92,工时汇总!$B$2:$AH$2694,10,0)&lt;8,0))))</f>
        <v>0</v>
      </c>
      <c r="M92" s="12">
        <f ca="1">IF(VLOOKUP($C92,工时汇总!$B$2:$AH$2694,11,0)&gt;15,12,IF(VLOOKUP($C92,工时汇总!$B$2:$AH$2694,11,0)&gt;10,8,IF(VLOOKUP($C92,工时汇总!$B$2:$AH$2694,11,0)&gt;=8,4,IF(VLOOKUP($C92,工时汇总!$B$2:$AH$2694,11,0)&lt;8,0))))</f>
        <v>0</v>
      </c>
      <c r="N92" s="12">
        <f ca="1">IF(VLOOKUP($C92,工时汇总!$B$2:$AH$2694,12,0)&gt;15,12,IF(VLOOKUP($C92,工时汇总!$B$2:$AH$2694,12,0)&gt;10,8,IF(VLOOKUP($C92,工时汇总!$B$2:$AH$2694,12,0)&gt;=8,4,IF(VLOOKUP($C92,工时汇总!$B$2:$AH$2694,12,0)&lt;8,0))))</f>
        <v>8</v>
      </c>
      <c r="O92" s="12">
        <f ca="1">IF(VLOOKUP($C92,工时汇总!$B$2:$AH$2694,13,0)&gt;15,12,IF(VLOOKUP($C92,工时汇总!$B$2:$AH$2694,13,0)&gt;10,8,IF(VLOOKUP($C92,工时汇总!$B$2:$AH$2694,13,0)&gt;=8,4,IF(VLOOKUP($C92,工时汇总!$B$2:$AH$2694,13,0)&lt;8,0))))</f>
        <v>8</v>
      </c>
      <c r="P92" s="12">
        <f ca="1">IF(VLOOKUP($C92,工时汇总!$B$2:$AH$2694,14,0)&gt;15,12,IF(VLOOKUP($C92,工时汇总!$B$2:$AH$2694,14,0)&gt;10,8,IF(VLOOKUP($C92,工时汇总!$B$2:$AH$2694,14,0)&gt;=8,4,IF(VLOOKUP($C92,工时汇总!$B$2:$AH$2694,14,0)&lt;8,0))))</f>
        <v>4</v>
      </c>
      <c r="Q92" s="12">
        <f ca="1">IF(VLOOKUP($C92,工时汇总!$B$2:$AH$2694,15,0)&gt;15,12,IF(VLOOKUP($C92,工时汇总!$B$2:$AH$2694,15,0)&gt;10,8,IF(VLOOKUP($C92,工时汇总!$B$2:$AH$2694,15,0)&gt;=8,4,IF(VLOOKUP($C92,工时汇总!$B$2:$AH$2694,15,0)&lt;8,0))))</f>
        <v>4</v>
      </c>
      <c r="R92" s="12">
        <f ca="1">IF(VLOOKUP($C92,工时汇总!$B$2:$AH$2694,16,0)&gt;15,12,IF(VLOOKUP($C92,工时汇总!$B$2:$AH$2694,16,0)&gt;10,8,IF(VLOOKUP($C92,工时汇总!$B$2:$AH$2694,16,0)&gt;=8,4,IF(VLOOKUP($C92,工时汇总!$B$2:$AH$2694,16,0)&lt;8,0))))</f>
        <v>8</v>
      </c>
      <c r="S92" s="12">
        <f ca="1">IF(VLOOKUP($C92,工时汇总!$B$2:$AH$2694,17,0)&gt;15,12,IF(VLOOKUP($C92,工时汇总!$B$2:$AH$2694,17,0)&gt;10,8,IF(VLOOKUP($C92,工时汇总!$B$2:$AH$2694,17,0)&gt;=8,4,IF(VLOOKUP($C92,工时汇总!$B$2:$AH$2694,17,0)&lt;8,0))))</f>
        <v>0</v>
      </c>
      <c r="T92" s="12">
        <f ca="1">IF(VLOOKUP($C92,工时汇总!$B$2:$AH$2694,18,0)&gt;15,12,IF(VLOOKUP($C92,工时汇总!$B$2:$AH$2694,18,0)&gt;10,8,IF(VLOOKUP($C92,工时汇总!$B$2:$AH$2694,18,0)&gt;=8,4,IF(VLOOKUP($C92,工时汇总!$B$2:$AH$2694,18,0)&lt;8,0))))</f>
        <v>8</v>
      </c>
      <c r="U92" s="12">
        <f ca="1">IF(VLOOKUP($C92,工时汇总!$B$2:$AH$2694,19,0)&gt;15,12,IF(VLOOKUP($C92,工时汇总!$B$2:$AH$2694,19,0)&gt;10,8,IF(VLOOKUP($C92,工时汇总!$B$2:$AH$2694,19,0)&gt;=8,4,IF(VLOOKUP($C92,工时汇总!$B$2:$AH$2694,19,0)&lt;8,0))))</f>
        <v>4</v>
      </c>
      <c r="V92" s="12">
        <f ca="1">IF(VLOOKUP($C92,工时汇总!$B$2:$AH$2694,20,0)&gt;15,12,IF(VLOOKUP($C92,工时汇总!$B$2:$AH$2694,20,0)&gt;10,8,IF(VLOOKUP($C92,工时汇总!$B$2:$AH$2694,20,0)&gt;=8,4,IF(VLOOKUP($C92,工时汇总!$B$2:$AH$2694,20,0)&lt;8,0))))</f>
        <v>0</v>
      </c>
      <c r="W92" s="12">
        <f ca="1">IF(VLOOKUP($C92,工时汇总!$B$2:$AH$2694,21,0)&gt;15,12,IF(VLOOKUP($C92,工时汇总!$B$2:$AH$2694,21,0)&gt;10,8,IF(VLOOKUP($C92,工时汇总!$B$2:$AH$2694,21,0)&gt;=8,4,IF(VLOOKUP($C92,工时汇总!$B$2:$AH$2694,21,0)&lt;8,0))))</f>
        <v>0</v>
      </c>
      <c r="X92" s="12">
        <f ca="1">IF(VLOOKUP($C92,工时汇总!$B$2:$AH$2694,22,0)&gt;15,12,IF(VLOOKUP($C92,工时汇总!$B$2:$AH$2694,22,0)&gt;10,8,IF(VLOOKUP($C92,工时汇总!$B$2:$AH$2694,22,0)&gt;=8,4,IF(VLOOKUP($C92,工时汇总!$B$2:$AH$2694,22,0)&lt;8,0))))</f>
        <v>0</v>
      </c>
      <c r="Y92" s="12">
        <f ca="1">IF(VLOOKUP($C92,工时汇总!$B$2:$AH$2694,23,0)&gt;15,12,IF(VLOOKUP($C92,工时汇总!$B$2:$AH$2694,23,0)&gt;10,8,IF(VLOOKUP($C92,工时汇总!$B$2:$AH$2694,23,0)&gt;=8,4,IF(VLOOKUP($C92,工时汇总!$B$2:$AH$2694,23,0)&lt;8,0))))</f>
        <v>0</v>
      </c>
      <c r="Z92" s="12">
        <f ca="1">IF(VLOOKUP($C92,工时汇总!$B$2:$AH$2694,24,0)&gt;15,12,IF(VLOOKUP($C92,工时汇总!$B$2:$AH$2694,24,0)&gt;10,8,IF(VLOOKUP($C92,工时汇总!$B$2:$AH$2694,24,0)&gt;=8,4,IF(VLOOKUP($C92,工时汇总!$B$2:$AH$2694,24,0)&lt;8,0))))</f>
        <v>4</v>
      </c>
      <c r="AA92" s="12">
        <f ca="1">IF(VLOOKUP($C92,工时汇总!$B$2:$AH$2694,25,0)&gt;15,12,IF(VLOOKUP($C92,工时汇总!$B$2:$AH$2694,25,0)&gt;10,8,IF(VLOOKUP($C92,工时汇总!$B$2:$AH$2694,25,0)&gt;=8,4,IF(VLOOKUP($C92,工时汇总!$B$2:$AH$2694,25,0)&lt;8,0))))</f>
        <v>4</v>
      </c>
      <c r="AB92" s="12">
        <f ca="1">IF(VLOOKUP($C92,工时汇总!$B$2:$AH$2694,26,0)&gt;15,12,IF(VLOOKUP($C92,工时汇总!$B$2:$AH$2694,26,0)&gt;10,8,IF(VLOOKUP($C92,工时汇总!$B$2:$AH$2694,26,0)&gt;=8,4,IF(VLOOKUP($C92,工时汇总!$B$2:$AH$2694,26,0)&lt;8,0))))</f>
        <v>4</v>
      </c>
      <c r="AC92" s="12">
        <f ca="1">IF(VLOOKUP($C92,工时汇总!$B$2:$AH$2694,27,0)&gt;15,12,IF(VLOOKUP($C92,工时汇总!$B$2:$AH$2694,27,0)&gt;10,8,IF(VLOOKUP($C92,工时汇总!$B$2:$AH$2694,27,0)&gt;=8,4,IF(VLOOKUP($C92,工时汇总!$B$2:$AH$2694,27,0)&lt;8,0))))</f>
        <v>8</v>
      </c>
      <c r="AD92" s="12">
        <f ca="1">IF(VLOOKUP($C92,工时汇总!$B$2:$AH$2694,28,0)&gt;15,12,IF(VLOOKUP($C92,工时汇总!$B$2:$AH$2694,28,0)&gt;10,8,IF(VLOOKUP($C92,工时汇总!$B$2:$AH$2694,28,0)&gt;=8,4,IF(VLOOKUP($C92,工时汇总!$B$2:$AH$2694,28,0)&lt;8,0))))</f>
        <v>8</v>
      </c>
      <c r="AE92" s="12">
        <f ca="1">IF(VLOOKUP($C92,工时汇总!$B$2:$AH$2694,29,0)&gt;15,12,IF(VLOOKUP($C92,工时汇总!$B$2:$AH$2694,29,0)&gt;10,8,IF(VLOOKUP($C92,工时汇总!$B$2:$AH$2694,29,0)&gt;=8,4,IF(VLOOKUP($C92,工时汇总!$B$2:$AH$2694,29,0)&lt;8,0))))</f>
        <v>0</v>
      </c>
      <c r="AF92" s="12">
        <f ca="1">IF(VLOOKUP($C92,工时汇总!$B$2:$AH$2694,30,0)&gt;15,12,IF(VLOOKUP($C92,工时汇总!$B$2:$AH$2694,30,0)&gt;10,8,IF(VLOOKUP($C92,工时汇总!$B$2:$AH$2694,30,0)&gt;=8,4,IF(VLOOKUP($C92,工时汇总!$B$2:$AH$2694,30,0)&lt;8,0))))</f>
        <v>4</v>
      </c>
      <c r="AG92" s="12">
        <f ca="1">IF(VLOOKUP($C92,工时汇总!$B$2:$AH$2694,31,0)&gt;15,12,IF(VLOOKUP($C92,工时汇总!$B$2:$AH$2694,31,0)&gt;10,8,IF(VLOOKUP($C92,工时汇总!$B$2:$AH$2694,31,0)&gt;=8,4,IF(VLOOKUP($C92,工时汇总!$B$2:$AH$2694,31,0)&lt;8,0))))</f>
        <v>8</v>
      </c>
      <c r="AH92" s="12">
        <f ca="1">IF(VLOOKUP($C92,工时汇总!$B$2:$AH$2694,32,0)&gt;15,12,IF(VLOOKUP($C92,工时汇总!$B$2:$AH$2694,32,0)&gt;10,8,IF(VLOOKUP($C92,工时汇总!$B$2:$AH$2694,32,0)&gt;=8,4,IF(VLOOKUP($C92,工时汇总!$B$2:$AH$2694,32,0)&lt;8,0))))</f>
        <v>8</v>
      </c>
      <c r="AI92" s="12">
        <f ca="1">IF(VLOOKUP($C92,工时汇总!$B$2:$AH$2694,33,0)&gt;15,12,IF(VLOOKUP($C92,工时汇总!$B$2:$AH$2694,33,0)&gt;10,8,IF(VLOOKUP($C92,工时汇总!$B$2:$AH$2694,33,0)&gt;=8,4,IF(VLOOKUP($C92,工时汇总!$B$2:$AH$2694,33,0)&lt;8,0))))</f>
        <v>0</v>
      </c>
    </row>
    <row r="93" customHeight="1" spans="1:35">
      <c r="A93" s="42" t="s">
        <v>629</v>
      </c>
      <c r="B93" s="18" t="s">
        <v>768</v>
      </c>
      <c r="C93" s="17" t="s">
        <v>769</v>
      </c>
      <c r="D93" s="43">
        <f ca="1" t="shared" si="25"/>
        <v>136</v>
      </c>
      <c r="E93" s="12">
        <f ca="1">IF(VLOOKUP($C93,工时汇总!$B$2:$AH$2694,3,0)&gt;15,12,IF(VLOOKUP($C93,工时汇总!$B$2:$AH$2694,3,0)&gt;10,8,IF(VLOOKUP($C93,工时汇总!$B$2:$AH$2694,3,0)&gt;=8,4,IF(VLOOKUP($C93,工时汇总!$B$2:$AH$2694,3,0)&lt;8,0))))</f>
        <v>0</v>
      </c>
      <c r="F93" s="12">
        <f ca="1">IF(VLOOKUP($C93,工时汇总!$B$2:$AH$2694,4,0)&gt;15,12,IF(VLOOKUP($C93,工时汇总!$B$2:$AH$2694,4,0)&gt;10,8,IF(VLOOKUP($C93,工时汇总!$B$2:$AH$2694,4,0)&gt;=8,4,IF(VLOOKUP($C93,工时汇总!$B$2:$AH$2694,4,0)&lt;8,0))))</f>
        <v>0</v>
      </c>
      <c r="G93" s="12">
        <f ca="1">IF(VLOOKUP($C93,工时汇总!$B$2:$AH$2694,5,0)&gt;15,12,IF(VLOOKUP($C93,工时汇总!$B$2:$AH$2694,5,0)&gt;10,8,IF(VLOOKUP($C93,工时汇总!$B$2:$AH$2694,5,0)&gt;=8,4,IF(VLOOKUP($C93,工时汇总!$B$2:$AH$2694,5,0)&lt;8,0))))</f>
        <v>4</v>
      </c>
      <c r="H93" s="12">
        <f ca="1">IF(VLOOKUP($C93,工时汇总!$B$2:$AH$2694,6,0)&gt;15,12,IF(VLOOKUP($C93,工时汇总!$B$2:$AH$2694,6,0)&gt;10,8,IF(VLOOKUP($C93,工时汇总!$B$2:$AH$2694,6,0)&gt;=8,4,IF(VLOOKUP($C93,工时汇总!$B$2:$AH$2694,6,0)&lt;8,0))))</f>
        <v>8</v>
      </c>
      <c r="I93" s="12">
        <f ca="1">IF(VLOOKUP($C93,工时汇总!$B$2:$AH$2694,7,0)&gt;15,12,IF(VLOOKUP($C93,工时汇总!$B$2:$AH$2694,7,0)&gt;10,8,IF(VLOOKUP($C93,工时汇总!$B$2:$AH$2694,7,0)&gt;=8,4,IF(VLOOKUP($C93,工时汇总!$B$2:$AH$2694,7,0)&lt;8,0))))</f>
        <v>4</v>
      </c>
      <c r="J93" s="12">
        <f ca="1">IF(VLOOKUP($C93,工时汇总!$B$2:$AH$2694,8,0)&gt;15,12,IF(VLOOKUP($C93,工时汇总!$B$2:$AH$2694,8,0)&gt;10,8,IF(VLOOKUP($C93,工时汇总!$B$2:$AH$2694,8,0)&gt;=8,4,IF(VLOOKUP($C93,工时汇总!$B$2:$AH$2694,8,0)&lt;8,0))))</f>
        <v>4</v>
      </c>
      <c r="K93" s="12">
        <f ca="1">IF(VLOOKUP($C93,工时汇总!$B$2:$AH$2694,9,0)&gt;15,12,IF(VLOOKUP($C93,工时汇总!$B$2:$AH$2694,9,0)&gt;10,8,IF(VLOOKUP($C93,工时汇总!$B$2:$AH$2694,9,0)&gt;=8,4,IF(VLOOKUP($C93,工时汇总!$B$2:$AH$2694,9,0)&lt;8,0))))</f>
        <v>4</v>
      </c>
      <c r="L93" s="12">
        <f ca="1">IF(VLOOKUP($C93,工时汇总!$B$2:$AH$2694,10,0)&gt;15,12,IF(VLOOKUP($C93,工时汇总!$B$2:$AH$2694,10,0)&gt;10,8,IF(VLOOKUP($C93,工时汇总!$B$2:$AH$2694,10,0)&gt;=8,4,IF(VLOOKUP($C93,工时汇总!$B$2:$AH$2694,10,0)&lt;8,0))))</f>
        <v>0</v>
      </c>
      <c r="M93" s="12">
        <f ca="1">IF(VLOOKUP($C93,工时汇总!$B$2:$AH$2694,11,0)&gt;15,12,IF(VLOOKUP($C93,工时汇总!$B$2:$AH$2694,11,0)&gt;10,8,IF(VLOOKUP($C93,工时汇总!$B$2:$AH$2694,11,0)&gt;=8,4,IF(VLOOKUP($C93,工时汇总!$B$2:$AH$2694,11,0)&lt;8,0))))</f>
        <v>0</v>
      </c>
      <c r="N93" s="12">
        <f ca="1">IF(VLOOKUP($C93,工时汇总!$B$2:$AH$2694,12,0)&gt;15,12,IF(VLOOKUP($C93,工时汇总!$B$2:$AH$2694,12,0)&gt;10,8,IF(VLOOKUP($C93,工时汇总!$B$2:$AH$2694,12,0)&gt;=8,4,IF(VLOOKUP($C93,工时汇总!$B$2:$AH$2694,12,0)&lt;8,0))))</f>
        <v>8</v>
      </c>
      <c r="O93" s="12">
        <f ca="1">IF(VLOOKUP($C93,工时汇总!$B$2:$AH$2694,13,0)&gt;15,12,IF(VLOOKUP($C93,工时汇总!$B$2:$AH$2694,13,0)&gt;10,8,IF(VLOOKUP($C93,工时汇总!$B$2:$AH$2694,13,0)&gt;=8,4,IF(VLOOKUP($C93,工时汇总!$B$2:$AH$2694,13,0)&lt;8,0))))</f>
        <v>8</v>
      </c>
      <c r="P93" s="12">
        <f ca="1">IF(VLOOKUP($C93,工时汇总!$B$2:$AH$2694,14,0)&gt;15,12,IF(VLOOKUP($C93,工时汇总!$B$2:$AH$2694,14,0)&gt;10,8,IF(VLOOKUP($C93,工时汇总!$B$2:$AH$2694,14,0)&gt;=8,4,IF(VLOOKUP($C93,工时汇总!$B$2:$AH$2694,14,0)&lt;8,0))))</f>
        <v>4</v>
      </c>
      <c r="Q93" s="12">
        <f ca="1">IF(VLOOKUP($C93,工时汇总!$B$2:$AH$2694,15,0)&gt;15,12,IF(VLOOKUP($C93,工时汇总!$B$2:$AH$2694,15,0)&gt;10,8,IF(VLOOKUP($C93,工时汇总!$B$2:$AH$2694,15,0)&gt;=8,4,IF(VLOOKUP($C93,工时汇总!$B$2:$AH$2694,15,0)&lt;8,0))))</f>
        <v>8</v>
      </c>
      <c r="R93" s="12">
        <f ca="1">IF(VLOOKUP($C93,工时汇总!$B$2:$AH$2694,16,0)&gt;15,12,IF(VLOOKUP($C93,工时汇总!$B$2:$AH$2694,16,0)&gt;10,8,IF(VLOOKUP($C93,工时汇总!$B$2:$AH$2694,16,0)&gt;=8,4,IF(VLOOKUP($C93,工时汇总!$B$2:$AH$2694,16,0)&lt;8,0))))</f>
        <v>8</v>
      </c>
      <c r="S93" s="12">
        <f ca="1">IF(VLOOKUP($C93,工时汇总!$B$2:$AH$2694,17,0)&gt;15,12,IF(VLOOKUP($C93,工时汇总!$B$2:$AH$2694,17,0)&gt;10,8,IF(VLOOKUP($C93,工时汇总!$B$2:$AH$2694,17,0)&gt;=8,4,IF(VLOOKUP($C93,工时汇总!$B$2:$AH$2694,17,0)&lt;8,0))))</f>
        <v>8</v>
      </c>
      <c r="T93" s="12">
        <f ca="1">IF(VLOOKUP($C93,工时汇总!$B$2:$AH$2694,18,0)&gt;15,12,IF(VLOOKUP($C93,工时汇总!$B$2:$AH$2694,18,0)&gt;10,8,IF(VLOOKUP($C93,工时汇总!$B$2:$AH$2694,18,0)&gt;=8,4,IF(VLOOKUP($C93,工时汇总!$B$2:$AH$2694,18,0)&lt;8,0))))</f>
        <v>8</v>
      </c>
      <c r="U93" s="12">
        <f ca="1">IF(VLOOKUP($C93,工时汇总!$B$2:$AH$2694,19,0)&gt;15,12,IF(VLOOKUP($C93,工时汇总!$B$2:$AH$2694,19,0)&gt;10,8,IF(VLOOKUP($C93,工时汇总!$B$2:$AH$2694,19,0)&gt;=8,4,IF(VLOOKUP($C93,工时汇总!$B$2:$AH$2694,19,0)&lt;8,0))))</f>
        <v>4</v>
      </c>
      <c r="V93" s="12">
        <f ca="1">IF(VLOOKUP($C93,工时汇总!$B$2:$AH$2694,20,0)&gt;15,12,IF(VLOOKUP($C93,工时汇总!$B$2:$AH$2694,20,0)&gt;10,8,IF(VLOOKUP($C93,工时汇总!$B$2:$AH$2694,20,0)&gt;=8,4,IF(VLOOKUP($C93,工时汇总!$B$2:$AH$2694,20,0)&lt;8,0))))</f>
        <v>0</v>
      </c>
      <c r="W93" s="12">
        <f ca="1">IF(VLOOKUP($C93,工时汇总!$B$2:$AH$2694,21,0)&gt;15,12,IF(VLOOKUP($C93,工时汇总!$B$2:$AH$2694,21,0)&gt;10,8,IF(VLOOKUP($C93,工时汇总!$B$2:$AH$2694,21,0)&gt;=8,4,IF(VLOOKUP($C93,工时汇总!$B$2:$AH$2694,21,0)&lt;8,0))))</f>
        <v>0</v>
      </c>
      <c r="X93" s="12">
        <f ca="1">IF(VLOOKUP($C93,工时汇总!$B$2:$AH$2694,22,0)&gt;15,12,IF(VLOOKUP($C93,工时汇总!$B$2:$AH$2694,22,0)&gt;10,8,IF(VLOOKUP($C93,工时汇总!$B$2:$AH$2694,22,0)&gt;=8,4,IF(VLOOKUP($C93,工时汇总!$B$2:$AH$2694,22,0)&lt;8,0))))</f>
        <v>0</v>
      </c>
      <c r="Y93" s="12">
        <f ca="1">IF(VLOOKUP($C93,工时汇总!$B$2:$AH$2694,23,0)&gt;15,12,IF(VLOOKUP($C93,工时汇总!$B$2:$AH$2694,23,0)&gt;10,8,IF(VLOOKUP($C93,工时汇总!$B$2:$AH$2694,23,0)&gt;=8,4,IF(VLOOKUP($C93,工时汇总!$B$2:$AH$2694,23,0)&lt;8,0))))</f>
        <v>0</v>
      </c>
      <c r="Z93" s="12">
        <f ca="1">IF(VLOOKUP($C93,工时汇总!$B$2:$AH$2694,24,0)&gt;15,12,IF(VLOOKUP($C93,工时汇总!$B$2:$AH$2694,24,0)&gt;10,8,IF(VLOOKUP($C93,工时汇总!$B$2:$AH$2694,24,0)&gt;=8,4,IF(VLOOKUP($C93,工时汇总!$B$2:$AH$2694,24,0)&lt;8,0))))</f>
        <v>4</v>
      </c>
      <c r="AA93" s="12">
        <f ca="1">IF(VLOOKUP($C93,工时汇总!$B$2:$AH$2694,25,0)&gt;15,12,IF(VLOOKUP($C93,工时汇总!$B$2:$AH$2694,25,0)&gt;10,8,IF(VLOOKUP($C93,工时汇总!$B$2:$AH$2694,25,0)&gt;=8,4,IF(VLOOKUP($C93,工时汇总!$B$2:$AH$2694,25,0)&lt;8,0))))</f>
        <v>4</v>
      </c>
      <c r="AB93" s="12">
        <f ca="1">IF(VLOOKUP($C93,工时汇总!$B$2:$AH$2694,26,0)&gt;15,12,IF(VLOOKUP($C93,工时汇总!$B$2:$AH$2694,26,0)&gt;10,8,IF(VLOOKUP($C93,工时汇总!$B$2:$AH$2694,26,0)&gt;=8,4,IF(VLOOKUP($C93,工时汇总!$B$2:$AH$2694,26,0)&lt;8,0))))</f>
        <v>0</v>
      </c>
      <c r="AC93" s="12">
        <f ca="1">IF(VLOOKUP($C93,工时汇总!$B$2:$AH$2694,27,0)&gt;15,12,IF(VLOOKUP($C93,工时汇总!$B$2:$AH$2694,27,0)&gt;10,8,IF(VLOOKUP($C93,工时汇总!$B$2:$AH$2694,27,0)&gt;=8,4,IF(VLOOKUP($C93,工时汇总!$B$2:$AH$2694,27,0)&lt;8,0))))</f>
        <v>8</v>
      </c>
      <c r="AD93" s="12">
        <f ca="1">IF(VLOOKUP($C93,工时汇总!$B$2:$AH$2694,28,0)&gt;15,12,IF(VLOOKUP($C93,工时汇总!$B$2:$AH$2694,28,0)&gt;10,8,IF(VLOOKUP($C93,工时汇总!$B$2:$AH$2694,28,0)&gt;=8,4,IF(VLOOKUP($C93,工时汇总!$B$2:$AH$2694,28,0)&lt;8,0))))</f>
        <v>8</v>
      </c>
      <c r="AE93" s="12">
        <f ca="1">IF(VLOOKUP($C93,工时汇总!$B$2:$AH$2694,29,0)&gt;15,12,IF(VLOOKUP($C93,工时汇总!$B$2:$AH$2694,29,0)&gt;10,8,IF(VLOOKUP($C93,工时汇总!$B$2:$AH$2694,29,0)&gt;=8,4,IF(VLOOKUP($C93,工时汇总!$B$2:$AH$2694,29,0)&lt;8,0))))</f>
        <v>8</v>
      </c>
      <c r="AF93" s="12">
        <f ca="1">IF(VLOOKUP($C93,工时汇总!$B$2:$AH$2694,30,0)&gt;15,12,IF(VLOOKUP($C93,工时汇总!$B$2:$AH$2694,30,0)&gt;10,8,IF(VLOOKUP($C93,工时汇总!$B$2:$AH$2694,30,0)&gt;=8,4,IF(VLOOKUP($C93,工时汇总!$B$2:$AH$2694,30,0)&lt;8,0))))</f>
        <v>8</v>
      </c>
      <c r="AG93" s="12">
        <f ca="1">IF(VLOOKUP($C93,工时汇总!$B$2:$AH$2694,31,0)&gt;15,12,IF(VLOOKUP($C93,工时汇总!$B$2:$AH$2694,31,0)&gt;10,8,IF(VLOOKUP($C93,工时汇总!$B$2:$AH$2694,31,0)&gt;=8,4,IF(VLOOKUP($C93,工时汇总!$B$2:$AH$2694,31,0)&lt;8,0))))</f>
        <v>8</v>
      </c>
      <c r="AH93" s="12">
        <f ca="1">IF(VLOOKUP($C93,工时汇总!$B$2:$AH$2694,32,0)&gt;15,12,IF(VLOOKUP($C93,工时汇总!$B$2:$AH$2694,32,0)&gt;10,8,IF(VLOOKUP($C93,工时汇总!$B$2:$AH$2694,32,0)&gt;=8,4,IF(VLOOKUP($C93,工时汇总!$B$2:$AH$2694,32,0)&lt;8,0))))</f>
        <v>8</v>
      </c>
      <c r="AI93" s="12">
        <f ca="1">IF(VLOOKUP($C93,工时汇总!$B$2:$AH$2694,33,0)&gt;15,12,IF(VLOOKUP($C93,工时汇总!$B$2:$AH$2694,33,0)&gt;10,8,IF(VLOOKUP($C93,工时汇总!$B$2:$AH$2694,33,0)&gt;=8,4,IF(VLOOKUP($C93,工时汇总!$B$2:$AH$2694,33,0)&lt;8,0))))</f>
        <v>0</v>
      </c>
    </row>
    <row r="94" customHeight="1" spans="1:35">
      <c r="A94" s="42" t="s">
        <v>629</v>
      </c>
      <c r="B94" s="18" t="s">
        <v>770</v>
      </c>
      <c r="C94" s="17" t="s">
        <v>771</v>
      </c>
      <c r="D94" s="43">
        <f ca="1" t="shared" si="25"/>
        <v>144</v>
      </c>
      <c r="E94" s="12">
        <f ca="1">IF(VLOOKUP($C94,工时汇总!$B$2:$AH$2694,3,0)&gt;15,12,IF(VLOOKUP($C94,工时汇总!$B$2:$AH$2694,3,0)&gt;10,8,IF(VLOOKUP($C94,工时汇总!$B$2:$AH$2694,3,0)&gt;=8,4,IF(VLOOKUP($C94,工时汇总!$B$2:$AH$2694,3,0)&lt;8,0))))</f>
        <v>0</v>
      </c>
      <c r="F94" s="12">
        <f ca="1">IF(VLOOKUP($C94,工时汇总!$B$2:$AH$2694,4,0)&gt;15,12,IF(VLOOKUP($C94,工时汇总!$B$2:$AH$2694,4,0)&gt;10,8,IF(VLOOKUP($C94,工时汇总!$B$2:$AH$2694,4,0)&gt;=8,4,IF(VLOOKUP($C94,工时汇总!$B$2:$AH$2694,4,0)&lt;8,0))))</f>
        <v>0</v>
      </c>
      <c r="G94" s="12">
        <f ca="1">IF(VLOOKUP($C94,工时汇总!$B$2:$AH$2694,5,0)&gt;15,12,IF(VLOOKUP($C94,工时汇总!$B$2:$AH$2694,5,0)&gt;10,8,IF(VLOOKUP($C94,工时汇总!$B$2:$AH$2694,5,0)&gt;=8,4,IF(VLOOKUP($C94,工时汇总!$B$2:$AH$2694,5,0)&lt;8,0))))</f>
        <v>4</v>
      </c>
      <c r="H94" s="12">
        <f ca="1">IF(VLOOKUP($C94,工时汇总!$B$2:$AH$2694,6,0)&gt;15,12,IF(VLOOKUP($C94,工时汇总!$B$2:$AH$2694,6,0)&gt;10,8,IF(VLOOKUP($C94,工时汇总!$B$2:$AH$2694,6,0)&gt;=8,4,IF(VLOOKUP($C94,工时汇总!$B$2:$AH$2694,6,0)&lt;8,0))))</f>
        <v>0</v>
      </c>
      <c r="I94" s="12">
        <f ca="1">IF(VLOOKUP($C94,工时汇总!$B$2:$AH$2694,7,0)&gt;15,12,IF(VLOOKUP($C94,工时汇总!$B$2:$AH$2694,7,0)&gt;10,8,IF(VLOOKUP($C94,工时汇总!$B$2:$AH$2694,7,0)&gt;=8,4,IF(VLOOKUP($C94,工时汇总!$B$2:$AH$2694,7,0)&lt;8,0))))</f>
        <v>4</v>
      </c>
      <c r="J94" s="12">
        <f ca="1">IF(VLOOKUP($C94,工时汇总!$B$2:$AH$2694,8,0)&gt;15,12,IF(VLOOKUP($C94,工时汇总!$B$2:$AH$2694,8,0)&gt;10,8,IF(VLOOKUP($C94,工时汇总!$B$2:$AH$2694,8,0)&gt;=8,4,IF(VLOOKUP($C94,工时汇总!$B$2:$AH$2694,8,0)&lt;8,0))))</f>
        <v>4</v>
      </c>
      <c r="K94" s="12">
        <f ca="1">IF(VLOOKUP($C94,工时汇总!$B$2:$AH$2694,9,0)&gt;15,12,IF(VLOOKUP($C94,工时汇总!$B$2:$AH$2694,9,0)&gt;10,8,IF(VLOOKUP($C94,工时汇总!$B$2:$AH$2694,9,0)&gt;=8,4,IF(VLOOKUP($C94,工时汇总!$B$2:$AH$2694,9,0)&lt;8,0))))</f>
        <v>8</v>
      </c>
      <c r="L94" s="12">
        <f ca="1">IF(VLOOKUP($C94,工时汇总!$B$2:$AH$2694,10,0)&gt;15,12,IF(VLOOKUP($C94,工时汇总!$B$2:$AH$2694,10,0)&gt;10,8,IF(VLOOKUP($C94,工时汇总!$B$2:$AH$2694,10,0)&gt;=8,4,IF(VLOOKUP($C94,工时汇总!$B$2:$AH$2694,10,0)&lt;8,0))))</f>
        <v>4</v>
      </c>
      <c r="M94" s="12">
        <f ca="1">IF(VLOOKUP($C94,工时汇总!$B$2:$AH$2694,11,0)&gt;15,12,IF(VLOOKUP($C94,工时汇总!$B$2:$AH$2694,11,0)&gt;10,8,IF(VLOOKUP($C94,工时汇总!$B$2:$AH$2694,11,0)&gt;=8,4,IF(VLOOKUP($C94,工时汇总!$B$2:$AH$2694,11,0)&lt;8,0))))</f>
        <v>4</v>
      </c>
      <c r="N94" s="12">
        <f ca="1">IF(VLOOKUP($C94,工时汇总!$B$2:$AH$2694,12,0)&gt;15,12,IF(VLOOKUP($C94,工时汇总!$B$2:$AH$2694,12,0)&gt;10,8,IF(VLOOKUP($C94,工时汇总!$B$2:$AH$2694,12,0)&gt;=8,4,IF(VLOOKUP($C94,工时汇总!$B$2:$AH$2694,12,0)&lt;8,0))))</f>
        <v>4</v>
      </c>
      <c r="O94" s="12">
        <f ca="1">IF(VLOOKUP($C94,工时汇总!$B$2:$AH$2694,13,0)&gt;15,12,IF(VLOOKUP($C94,工时汇总!$B$2:$AH$2694,13,0)&gt;10,8,IF(VLOOKUP($C94,工时汇总!$B$2:$AH$2694,13,0)&gt;=8,4,IF(VLOOKUP($C94,工时汇总!$B$2:$AH$2694,13,0)&lt;8,0))))</f>
        <v>4</v>
      </c>
      <c r="P94" s="12">
        <f ca="1">IF(VLOOKUP($C94,工时汇总!$B$2:$AH$2694,14,0)&gt;15,12,IF(VLOOKUP($C94,工时汇总!$B$2:$AH$2694,14,0)&gt;10,8,IF(VLOOKUP($C94,工时汇总!$B$2:$AH$2694,14,0)&gt;=8,4,IF(VLOOKUP($C94,工时汇总!$B$2:$AH$2694,14,0)&lt;8,0))))</f>
        <v>4</v>
      </c>
      <c r="Q94" s="12">
        <f ca="1">IF(VLOOKUP($C94,工时汇总!$B$2:$AH$2694,15,0)&gt;15,12,IF(VLOOKUP($C94,工时汇总!$B$2:$AH$2694,15,0)&gt;10,8,IF(VLOOKUP($C94,工时汇总!$B$2:$AH$2694,15,0)&gt;=8,4,IF(VLOOKUP($C94,工时汇总!$B$2:$AH$2694,15,0)&lt;8,0))))</f>
        <v>4</v>
      </c>
      <c r="R94" s="12">
        <f ca="1">IF(VLOOKUP($C94,工时汇总!$B$2:$AH$2694,16,0)&gt;15,12,IF(VLOOKUP($C94,工时汇总!$B$2:$AH$2694,16,0)&gt;10,8,IF(VLOOKUP($C94,工时汇总!$B$2:$AH$2694,16,0)&gt;=8,4,IF(VLOOKUP($C94,工时汇总!$B$2:$AH$2694,16,0)&lt;8,0))))</f>
        <v>8</v>
      </c>
      <c r="S94" s="12">
        <f ca="1">IF(VLOOKUP($C94,工时汇总!$B$2:$AH$2694,17,0)&gt;15,12,IF(VLOOKUP($C94,工时汇总!$B$2:$AH$2694,17,0)&gt;10,8,IF(VLOOKUP($C94,工时汇总!$B$2:$AH$2694,17,0)&gt;=8,4,IF(VLOOKUP($C94,工时汇总!$B$2:$AH$2694,17,0)&lt;8,0))))</f>
        <v>4</v>
      </c>
      <c r="T94" s="12">
        <f ca="1">IF(VLOOKUP($C94,工时汇总!$B$2:$AH$2694,18,0)&gt;15,12,IF(VLOOKUP($C94,工时汇总!$B$2:$AH$2694,18,0)&gt;10,8,IF(VLOOKUP($C94,工时汇总!$B$2:$AH$2694,18,0)&gt;=8,4,IF(VLOOKUP($C94,工时汇总!$B$2:$AH$2694,18,0)&lt;8,0))))</f>
        <v>8</v>
      </c>
      <c r="U94" s="12">
        <f ca="1">IF(VLOOKUP($C94,工时汇总!$B$2:$AH$2694,19,0)&gt;15,12,IF(VLOOKUP($C94,工时汇总!$B$2:$AH$2694,19,0)&gt;10,8,IF(VLOOKUP($C94,工时汇总!$B$2:$AH$2694,19,0)&gt;=8,4,IF(VLOOKUP($C94,工时汇总!$B$2:$AH$2694,19,0)&lt;8,0))))</f>
        <v>8</v>
      </c>
      <c r="V94" s="12">
        <f ca="1">IF(VLOOKUP($C94,工时汇总!$B$2:$AH$2694,20,0)&gt;15,12,IF(VLOOKUP($C94,工时汇总!$B$2:$AH$2694,20,0)&gt;10,8,IF(VLOOKUP($C94,工时汇总!$B$2:$AH$2694,20,0)&gt;=8,4,IF(VLOOKUP($C94,工时汇总!$B$2:$AH$2694,20,0)&lt;8,0))))</f>
        <v>8</v>
      </c>
      <c r="W94" s="12">
        <f ca="1">IF(VLOOKUP($C94,工时汇总!$B$2:$AH$2694,21,0)&gt;15,12,IF(VLOOKUP($C94,工时汇总!$B$2:$AH$2694,21,0)&gt;10,8,IF(VLOOKUP($C94,工时汇总!$B$2:$AH$2694,21,0)&gt;=8,4,IF(VLOOKUP($C94,工时汇总!$B$2:$AH$2694,21,0)&lt;8,0))))</f>
        <v>4</v>
      </c>
      <c r="X94" s="12">
        <f ca="1">IF(VLOOKUP($C94,工时汇总!$B$2:$AH$2694,22,0)&gt;15,12,IF(VLOOKUP($C94,工时汇总!$B$2:$AH$2694,22,0)&gt;10,8,IF(VLOOKUP($C94,工时汇总!$B$2:$AH$2694,22,0)&gt;=8,4,IF(VLOOKUP($C94,工时汇总!$B$2:$AH$2694,22,0)&lt;8,0))))</f>
        <v>0</v>
      </c>
      <c r="Y94" s="12">
        <f ca="1">IF(VLOOKUP($C94,工时汇总!$B$2:$AH$2694,23,0)&gt;15,12,IF(VLOOKUP($C94,工时汇总!$B$2:$AH$2694,23,0)&gt;10,8,IF(VLOOKUP($C94,工时汇总!$B$2:$AH$2694,23,0)&gt;=8,4,IF(VLOOKUP($C94,工时汇总!$B$2:$AH$2694,23,0)&lt;8,0))))</f>
        <v>0</v>
      </c>
      <c r="Z94" s="12">
        <f ca="1">IF(VLOOKUP($C94,工时汇总!$B$2:$AH$2694,24,0)&gt;15,12,IF(VLOOKUP($C94,工时汇总!$B$2:$AH$2694,24,0)&gt;10,8,IF(VLOOKUP($C94,工时汇总!$B$2:$AH$2694,24,0)&gt;=8,4,IF(VLOOKUP($C94,工时汇总!$B$2:$AH$2694,24,0)&lt;8,0))))</f>
        <v>4</v>
      </c>
      <c r="AA94" s="12">
        <f ca="1">IF(VLOOKUP($C94,工时汇总!$B$2:$AH$2694,25,0)&gt;15,12,IF(VLOOKUP($C94,工时汇总!$B$2:$AH$2694,25,0)&gt;10,8,IF(VLOOKUP($C94,工时汇总!$B$2:$AH$2694,25,0)&gt;=8,4,IF(VLOOKUP($C94,工时汇总!$B$2:$AH$2694,25,0)&lt;8,0))))</f>
        <v>4</v>
      </c>
      <c r="AB94" s="12">
        <f ca="1">IF(VLOOKUP($C94,工时汇总!$B$2:$AH$2694,26,0)&gt;15,12,IF(VLOOKUP($C94,工时汇总!$B$2:$AH$2694,26,0)&gt;10,8,IF(VLOOKUP($C94,工时汇总!$B$2:$AH$2694,26,0)&gt;=8,4,IF(VLOOKUP($C94,工时汇总!$B$2:$AH$2694,26,0)&lt;8,0))))</f>
        <v>4</v>
      </c>
      <c r="AC94" s="12">
        <f ca="1">IF(VLOOKUP($C94,工时汇总!$B$2:$AH$2694,27,0)&gt;15,12,IF(VLOOKUP($C94,工时汇总!$B$2:$AH$2694,27,0)&gt;10,8,IF(VLOOKUP($C94,工时汇总!$B$2:$AH$2694,27,0)&gt;=8,4,IF(VLOOKUP($C94,工时汇总!$B$2:$AH$2694,27,0)&lt;8,0))))</f>
        <v>8</v>
      </c>
      <c r="AD94" s="12">
        <f ca="1">IF(VLOOKUP($C94,工时汇总!$B$2:$AH$2694,28,0)&gt;15,12,IF(VLOOKUP($C94,工时汇总!$B$2:$AH$2694,28,0)&gt;10,8,IF(VLOOKUP($C94,工时汇总!$B$2:$AH$2694,28,0)&gt;=8,4,IF(VLOOKUP($C94,工时汇总!$B$2:$AH$2694,28,0)&lt;8,0))))</f>
        <v>8</v>
      </c>
      <c r="AE94" s="12">
        <f ca="1">IF(VLOOKUP($C94,工时汇总!$B$2:$AH$2694,29,0)&gt;15,12,IF(VLOOKUP($C94,工时汇总!$B$2:$AH$2694,29,0)&gt;10,8,IF(VLOOKUP($C94,工时汇总!$B$2:$AH$2694,29,0)&gt;=8,4,IF(VLOOKUP($C94,工时汇总!$B$2:$AH$2694,29,0)&lt;8,0))))</f>
        <v>8</v>
      </c>
      <c r="AF94" s="12">
        <f ca="1">IF(VLOOKUP($C94,工时汇总!$B$2:$AH$2694,30,0)&gt;15,12,IF(VLOOKUP($C94,工时汇总!$B$2:$AH$2694,30,0)&gt;10,8,IF(VLOOKUP($C94,工时汇总!$B$2:$AH$2694,30,0)&gt;=8,4,IF(VLOOKUP($C94,工时汇总!$B$2:$AH$2694,30,0)&lt;8,0))))</f>
        <v>8</v>
      </c>
      <c r="AG94" s="12">
        <f ca="1">IF(VLOOKUP($C94,工时汇总!$B$2:$AH$2694,31,0)&gt;15,12,IF(VLOOKUP($C94,工时汇总!$B$2:$AH$2694,31,0)&gt;10,8,IF(VLOOKUP($C94,工时汇总!$B$2:$AH$2694,31,0)&gt;=8,4,IF(VLOOKUP($C94,工时汇总!$B$2:$AH$2694,31,0)&lt;8,0))))</f>
        <v>8</v>
      </c>
      <c r="AH94" s="12">
        <f ca="1">IF(VLOOKUP($C94,工时汇总!$B$2:$AH$2694,32,0)&gt;15,12,IF(VLOOKUP($C94,工时汇总!$B$2:$AH$2694,32,0)&gt;10,8,IF(VLOOKUP($C94,工时汇总!$B$2:$AH$2694,32,0)&gt;=8,4,IF(VLOOKUP($C94,工时汇总!$B$2:$AH$2694,32,0)&lt;8,0))))</f>
        <v>8</v>
      </c>
      <c r="AI94" s="12">
        <f ca="1">IF(VLOOKUP($C94,工时汇总!$B$2:$AH$2694,33,0)&gt;15,12,IF(VLOOKUP($C94,工时汇总!$B$2:$AH$2694,33,0)&gt;10,8,IF(VLOOKUP($C94,工时汇总!$B$2:$AH$2694,33,0)&gt;=8,4,IF(VLOOKUP($C94,工时汇总!$B$2:$AH$2694,33,0)&lt;8,0))))</f>
        <v>0</v>
      </c>
    </row>
    <row r="95" customHeight="1" spans="1:35">
      <c r="A95" s="42" t="s">
        <v>629</v>
      </c>
      <c r="B95" s="18" t="s">
        <v>772</v>
      </c>
      <c r="C95" s="17" t="s">
        <v>773</v>
      </c>
      <c r="D95" s="43">
        <f ca="1" t="shared" si="25"/>
        <v>128</v>
      </c>
      <c r="E95" s="12">
        <f ca="1">IF(VLOOKUP($C95,工时汇总!$B$2:$AH$2694,3,0)&gt;15,12,IF(VLOOKUP($C95,工时汇总!$B$2:$AH$2694,3,0)&gt;10,8,IF(VLOOKUP($C95,工时汇总!$B$2:$AH$2694,3,0)&gt;=8,4,IF(VLOOKUP($C95,工时汇总!$B$2:$AH$2694,3,0)&lt;8,0))))</f>
        <v>0</v>
      </c>
      <c r="F95" s="12">
        <f ca="1">IF(VLOOKUP($C95,工时汇总!$B$2:$AH$2694,4,0)&gt;15,12,IF(VLOOKUP($C95,工时汇总!$B$2:$AH$2694,4,0)&gt;10,8,IF(VLOOKUP($C95,工时汇总!$B$2:$AH$2694,4,0)&gt;=8,4,IF(VLOOKUP($C95,工时汇总!$B$2:$AH$2694,4,0)&lt;8,0))))</f>
        <v>0</v>
      </c>
      <c r="G95" s="12">
        <f ca="1">IF(VLOOKUP($C95,工时汇总!$B$2:$AH$2694,5,0)&gt;15,12,IF(VLOOKUP($C95,工时汇总!$B$2:$AH$2694,5,0)&gt;10,8,IF(VLOOKUP($C95,工时汇总!$B$2:$AH$2694,5,0)&gt;=8,4,IF(VLOOKUP($C95,工时汇总!$B$2:$AH$2694,5,0)&lt;8,0))))</f>
        <v>0</v>
      </c>
      <c r="H95" s="12">
        <f ca="1">IF(VLOOKUP($C95,工时汇总!$B$2:$AH$2694,6,0)&gt;15,12,IF(VLOOKUP($C95,工时汇总!$B$2:$AH$2694,6,0)&gt;10,8,IF(VLOOKUP($C95,工时汇总!$B$2:$AH$2694,6,0)&gt;=8,4,IF(VLOOKUP($C95,工时汇总!$B$2:$AH$2694,6,0)&lt;8,0))))</f>
        <v>8</v>
      </c>
      <c r="I95" s="12">
        <f ca="1">IF(VLOOKUP($C95,工时汇总!$B$2:$AH$2694,7,0)&gt;15,12,IF(VLOOKUP($C95,工时汇总!$B$2:$AH$2694,7,0)&gt;10,8,IF(VLOOKUP($C95,工时汇总!$B$2:$AH$2694,7,0)&gt;=8,4,IF(VLOOKUP($C95,工时汇总!$B$2:$AH$2694,7,0)&lt;8,0))))</f>
        <v>4</v>
      </c>
      <c r="J95" s="12">
        <f ca="1">IF(VLOOKUP($C95,工时汇总!$B$2:$AH$2694,8,0)&gt;15,12,IF(VLOOKUP($C95,工时汇总!$B$2:$AH$2694,8,0)&gt;10,8,IF(VLOOKUP($C95,工时汇总!$B$2:$AH$2694,8,0)&gt;=8,4,IF(VLOOKUP($C95,工时汇总!$B$2:$AH$2694,8,0)&lt;8,0))))</f>
        <v>4</v>
      </c>
      <c r="K95" s="12">
        <f ca="1">IF(VLOOKUP($C95,工时汇总!$B$2:$AH$2694,9,0)&gt;15,12,IF(VLOOKUP($C95,工时汇总!$B$2:$AH$2694,9,0)&gt;10,8,IF(VLOOKUP($C95,工时汇总!$B$2:$AH$2694,9,0)&gt;=8,4,IF(VLOOKUP($C95,工时汇总!$B$2:$AH$2694,9,0)&lt;8,0))))</f>
        <v>8</v>
      </c>
      <c r="L95" s="12">
        <f ca="1">IF(VLOOKUP($C95,工时汇总!$B$2:$AH$2694,10,0)&gt;15,12,IF(VLOOKUP($C95,工时汇总!$B$2:$AH$2694,10,0)&gt;10,8,IF(VLOOKUP($C95,工时汇总!$B$2:$AH$2694,10,0)&gt;=8,4,IF(VLOOKUP($C95,工时汇总!$B$2:$AH$2694,10,0)&lt;8,0))))</f>
        <v>0</v>
      </c>
      <c r="M95" s="12">
        <f ca="1">IF(VLOOKUP($C95,工时汇总!$B$2:$AH$2694,11,0)&gt;15,12,IF(VLOOKUP($C95,工时汇总!$B$2:$AH$2694,11,0)&gt;10,8,IF(VLOOKUP($C95,工时汇总!$B$2:$AH$2694,11,0)&gt;=8,4,IF(VLOOKUP($C95,工时汇总!$B$2:$AH$2694,11,0)&lt;8,0))))</f>
        <v>0</v>
      </c>
      <c r="N95" s="12">
        <f ca="1">IF(VLOOKUP($C95,工时汇总!$B$2:$AH$2694,12,0)&gt;15,12,IF(VLOOKUP($C95,工时汇总!$B$2:$AH$2694,12,0)&gt;10,8,IF(VLOOKUP($C95,工时汇总!$B$2:$AH$2694,12,0)&gt;=8,4,IF(VLOOKUP($C95,工时汇总!$B$2:$AH$2694,12,0)&lt;8,0))))</f>
        <v>8</v>
      </c>
      <c r="O95" s="12">
        <f ca="1">IF(VLOOKUP($C95,工时汇总!$B$2:$AH$2694,13,0)&gt;15,12,IF(VLOOKUP($C95,工时汇总!$B$2:$AH$2694,13,0)&gt;10,8,IF(VLOOKUP($C95,工时汇总!$B$2:$AH$2694,13,0)&gt;=8,4,IF(VLOOKUP($C95,工时汇总!$B$2:$AH$2694,13,0)&lt;8,0))))</f>
        <v>8</v>
      </c>
      <c r="P95" s="12">
        <f ca="1">IF(VLOOKUP($C95,工时汇总!$B$2:$AH$2694,14,0)&gt;15,12,IF(VLOOKUP($C95,工时汇总!$B$2:$AH$2694,14,0)&gt;10,8,IF(VLOOKUP($C95,工时汇总!$B$2:$AH$2694,14,0)&gt;=8,4,IF(VLOOKUP($C95,工时汇总!$B$2:$AH$2694,14,0)&lt;8,0))))</f>
        <v>4</v>
      </c>
      <c r="Q95" s="12">
        <f ca="1">IF(VLOOKUP($C95,工时汇总!$B$2:$AH$2694,15,0)&gt;15,12,IF(VLOOKUP($C95,工时汇总!$B$2:$AH$2694,15,0)&gt;10,8,IF(VLOOKUP($C95,工时汇总!$B$2:$AH$2694,15,0)&gt;=8,4,IF(VLOOKUP($C95,工时汇总!$B$2:$AH$2694,15,0)&lt;8,0))))</f>
        <v>4</v>
      </c>
      <c r="R95" s="12">
        <f ca="1">IF(VLOOKUP($C95,工时汇总!$B$2:$AH$2694,16,0)&gt;15,12,IF(VLOOKUP($C95,工时汇总!$B$2:$AH$2694,16,0)&gt;10,8,IF(VLOOKUP($C95,工时汇总!$B$2:$AH$2694,16,0)&gt;=8,4,IF(VLOOKUP($C95,工时汇总!$B$2:$AH$2694,16,0)&lt;8,0))))</f>
        <v>8</v>
      </c>
      <c r="S95" s="12">
        <f ca="1">IF(VLOOKUP($C95,工时汇总!$B$2:$AH$2694,17,0)&gt;15,12,IF(VLOOKUP($C95,工时汇总!$B$2:$AH$2694,17,0)&gt;10,8,IF(VLOOKUP($C95,工时汇总!$B$2:$AH$2694,17,0)&gt;=8,4,IF(VLOOKUP($C95,工时汇总!$B$2:$AH$2694,17,0)&lt;8,0))))</f>
        <v>8</v>
      </c>
      <c r="T95" s="12">
        <f ca="1">IF(VLOOKUP($C95,工时汇总!$B$2:$AH$2694,18,0)&gt;15,12,IF(VLOOKUP($C95,工时汇总!$B$2:$AH$2694,18,0)&gt;10,8,IF(VLOOKUP($C95,工时汇总!$B$2:$AH$2694,18,0)&gt;=8,4,IF(VLOOKUP($C95,工时汇总!$B$2:$AH$2694,18,0)&lt;8,0))))</f>
        <v>8</v>
      </c>
      <c r="U95" s="12">
        <f ca="1">IF(VLOOKUP($C95,工时汇总!$B$2:$AH$2694,19,0)&gt;15,12,IF(VLOOKUP($C95,工时汇总!$B$2:$AH$2694,19,0)&gt;10,8,IF(VLOOKUP($C95,工时汇总!$B$2:$AH$2694,19,0)&gt;=8,4,IF(VLOOKUP($C95,工时汇总!$B$2:$AH$2694,19,0)&lt;8,0))))</f>
        <v>4</v>
      </c>
      <c r="V95" s="12">
        <f ca="1">IF(VLOOKUP($C95,工时汇总!$B$2:$AH$2694,20,0)&gt;15,12,IF(VLOOKUP($C95,工时汇总!$B$2:$AH$2694,20,0)&gt;10,8,IF(VLOOKUP($C95,工时汇总!$B$2:$AH$2694,20,0)&gt;=8,4,IF(VLOOKUP($C95,工时汇总!$B$2:$AH$2694,20,0)&lt;8,0))))</f>
        <v>0</v>
      </c>
      <c r="W95" s="12">
        <f ca="1">IF(VLOOKUP($C95,工时汇总!$B$2:$AH$2694,21,0)&gt;15,12,IF(VLOOKUP($C95,工时汇总!$B$2:$AH$2694,21,0)&gt;10,8,IF(VLOOKUP($C95,工时汇总!$B$2:$AH$2694,21,0)&gt;=8,4,IF(VLOOKUP($C95,工时汇总!$B$2:$AH$2694,21,0)&lt;8,0))))</f>
        <v>0</v>
      </c>
      <c r="X95" s="12">
        <f ca="1">IF(VLOOKUP($C95,工时汇总!$B$2:$AH$2694,22,0)&gt;15,12,IF(VLOOKUP($C95,工时汇总!$B$2:$AH$2694,22,0)&gt;10,8,IF(VLOOKUP($C95,工时汇总!$B$2:$AH$2694,22,0)&gt;=8,4,IF(VLOOKUP($C95,工时汇总!$B$2:$AH$2694,22,0)&lt;8,0))))</f>
        <v>0</v>
      </c>
      <c r="Y95" s="12">
        <f ca="1">IF(VLOOKUP($C95,工时汇总!$B$2:$AH$2694,23,0)&gt;15,12,IF(VLOOKUP($C95,工时汇总!$B$2:$AH$2694,23,0)&gt;10,8,IF(VLOOKUP($C95,工时汇总!$B$2:$AH$2694,23,0)&gt;=8,4,IF(VLOOKUP($C95,工时汇总!$B$2:$AH$2694,23,0)&lt;8,0))))</f>
        <v>0</v>
      </c>
      <c r="Z95" s="12">
        <f ca="1">IF(VLOOKUP($C95,工时汇总!$B$2:$AH$2694,24,0)&gt;15,12,IF(VLOOKUP($C95,工时汇总!$B$2:$AH$2694,24,0)&gt;10,8,IF(VLOOKUP($C95,工时汇总!$B$2:$AH$2694,24,0)&gt;=8,4,IF(VLOOKUP($C95,工时汇总!$B$2:$AH$2694,24,0)&lt;8,0))))</f>
        <v>4</v>
      </c>
      <c r="AA95" s="12">
        <f ca="1">IF(VLOOKUP($C95,工时汇总!$B$2:$AH$2694,25,0)&gt;15,12,IF(VLOOKUP($C95,工时汇总!$B$2:$AH$2694,25,0)&gt;10,8,IF(VLOOKUP($C95,工时汇总!$B$2:$AH$2694,25,0)&gt;=8,4,IF(VLOOKUP($C95,工时汇总!$B$2:$AH$2694,25,0)&lt;8,0))))</f>
        <v>4</v>
      </c>
      <c r="AB95" s="12">
        <f ca="1">IF(VLOOKUP($C95,工时汇总!$B$2:$AH$2694,26,0)&gt;15,12,IF(VLOOKUP($C95,工时汇总!$B$2:$AH$2694,26,0)&gt;10,8,IF(VLOOKUP($C95,工时汇总!$B$2:$AH$2694,26,0)&gt;=8,4,IF(VLOOKUP($C95,工时汇总!$B$2:$AH$2694,26,0)&lt;8,0))))</f>
        <v>4</v>
      </c>
      <c r="AC95" s="12">
        <f ca="1">IF(VLOOKUP($C95,工时汇总!$B$2:$AH$2694,27,0)&gt;15,12,IF(VLOOKUP($C95,工时汇总!$B$2:$AH$2694,27,0)&gt;10,8,IF(VLOOKUP($C95,工时汇总!$B$2:$AH$2694,27,0)&gt;=8,4,IF(VLOOKUP($C95,工时汇总!$B$2:$AH$2694,27,0)&lt;8,0))))</f>
        <v>4</v>
      </c>
      <c r="AD95" s="12">
        <f ca="1">IF(VLOOKUP($C95,工时汇总!$B$2:$AH$2694,28,0)&gt;15,12,IF(VLOOKUP($C95,工时汇总!$B$2:$AH$2694,28,0)&gt;10,8,IF(VLOOKUP($C95,工时汇总!$B$2:$AH$2694,28,0)&gt;=8,4,IF(VLOOKUP($C95,工时汇总!$B$2:$AH$2694,28,0)&lt;8,0))))</f>
        <v>4</v>
      </c>
      <c r="AE95" s="12">
        <f ca="1">IF(VLOOKUP($C95,工时汇总!$B$2:$AH$2694,29,0)&gt;15,12,IF(VLOOKUP($C95,工时汇总!$B$2:$AH$2694,29,0)&gt;10,8,IF(VLOOKUP($C95,工时汇总!$B$2:$AH$2694,29,0)&gt;=8,4,IF(VLOOKUP($C95,工时汇总!$B$2:$AH$2694,29,0)&lt;8,0))))</f>
        <v>8</v>
      </c>
      <c r="AF95" s="12">
        <f ca="1">IF(VLOOKUP($C95,工时汇总!$B$2:$AH$2694,30,0)&gt;15,12,IF(VLOOKUP($C95,工时汇总!$B$2:$AH$2694,30,0)&gt;10,8,IF(VLOOKUP($C95,工时汇总!$B$2:$AH$2694,30,0)&gt;=8,4,IF(VLOOKUP($C95,工时汇总!$B$2:$AH$2694,30,0)&lt;8,0))))</f>
        <v>8</v>
      </c>
      <c r="AG95" s="12">
        <f ca="1">IF(VLOOKUP($C95,工时汇总!$B$2:$AH$2694,31,0)&gt;15,12,IF(VLOOKUP($C95,工时汇总!$B$2:$AH$2694,31,0)&gt;10,8,IF(VLOOKUP($C95,工时汇总!$B$2:$AH$2694,31,0)&gt;=8,4,IF(VLOOKUP($C95,工时汇总!$B$2:$AH$2694,31,0)&lt;8,0))))</f>
        <v>8</v>
      </c>
      <c r="AH95" s="12">
        <f ca="1">IF(VLOOKUP($C95,工时汇总!$B$2:$AH$2694,32,0)&gt;15,12,IF(VLOOKUP($C95,工时汇总!$B$2:$AH$2694,32,0)&gt;10,8,IF(VLOOKUP($C95,工时汇总!$B$2:$AH$2694,32,0)&gt;=8,4,IF(VLOOKUP($C95,工时汇总!$B$2:$AH$2694,32,0)&lt;8,0))))</f>
        <v>8</v>
      </c>
      <c r="AI95" s="12">
        <f ca="1">IF(VLOOKUP($C95,工时汇总!$B$2:$AH$2694,33,0)&gt;15,12,IF(VLOOKUP($C95,工时汇总!$B$2:$AH$2694,33,0)&gt;10,8,IF(VLOOKUP($C95,工时汇总!$B$2:$AH$2694,33,0)&gt;=8,4,IF(VLOOKUP($C95,工时汇总!$B$2:$AH$2694,33,0)&lt;8,0))))</f>
        <v>0</v>
      </c>
    </row>
    <row r="96" customHeight="1" spans="1:35">
      <c r="A96" s="42" t="s">
        <v>629</v>
      </c>
      <c r="B96" s="18" t="s">
        <v>774</v>
      </c>
      <c r="C96" s="17" t="s">
        <v>775</v>
      </c>
      <c r="D96" s="43">
        <f ca="1">SUM(E96:AI96)</f>
        <v>140</v>
      </c>
      <c r="E96" s="12">
        <f ca="1">IF(VLOOKUP($C96,工时汇总!$B$2:$AH$2694,3,0)&gt;15,12,IF(VLOOKUP($C96,工时汇总!$B$2:$AH$2694,3,0)&gt;10,8,IF(VLOOKUP($C96,工时汇总!$B$2:$AH$2694,3,0)&gt;=8,4,IF(VLOOKUP($C96,工时汇总!$B$2:$AH$2694,3,0)&lt;8,0))))</f>
        <v>4</v>
      </c>
      <c r="F96" s="12">
        <f ca="1">IF(VLOOKUP($C96,工时汇总!$B$2:$AH$2694,4,0)&gt;15,12,IF(VLOOKUP($C96,工时汇总!$B$2:$AH$2694,4,0)&gt;10,8,IF(VLOOKUP($C96,工时汇总!$B$2:$AH$2694,4,0)&gt;=8,4,IF(VLOOKUP($C96,工时汇总!$B$2:$AH$2694,4,0)&lt;8,0))))</f>
        <v>0</v>
      </c>
      <c r="G96" s="12">
        <f ca="1">IF(VLOOKUP($C96,工时汇总!$B$2:$AH$2694,5,0)&gt;15,12,IF(VLOOKUP($C96,工时汇总!$B$2:$AH$2694,5,0)&gt;10,8,IF(VLOOKUP($C96,工时汇总!$B$2:$AH$2694,5,0)&gt;=8,4,IF(VLOOKUP($C96,工时汇总!$B$2:$AH$2694,5,0)&lt;8,0))))</f>
        <v>4</v>
      </c>
      <c r="H96" s="12">
        <f ca="1">IF(VLOOKUP($C96,工时汇总!$B$2:$AH$2694,6,0)&gt;15,12,IF(VLOOKUP($C96,工时汇总!$B$2:$AH$2694,6,0)&gt;10,8,IF(VLOOKUP($C96,工时汇总!$B$2:$AH$2694,6,0)&gt;=8,4,IF(VLOOKUP($C96,工时汇总!$B$2:$AH$2694,6,0)&lt;8,0))))</f>
        <v>8</v>
      </c>
      <c r="I96" s="12">
        <f ca="1">IF(VLOOKUP($C96,工时汇总!$B$2:$AH$2694,7,0)&gt;15,12,IF(VLOOKUP($C96,工时汇总!$B$2:$AH$2694,7,0)&gt;10,8,IF(VLOOKUP($C96,工时汇总!$B$2:$AH$2694,7,0)&gt;=8,4,IF(VLOOKUP($C96,工时汇总!$B$2:$AH$2694,7,0)&lt;8,0))))</f>
        <v>4</v>
      </c>
      <c r="J96" s="12">
        <f ca="1">IF(VLOOKUP($C96,工时汇总!$B$2:$AH$2694,8,0)&gt;15,12,IF(VLOOKUP($C96,工时汇总!$B$2:$AH$2694,8,0)&gt;10,8,IF(VLOOKUP($C96,工时汇总!$B$2:$AH$2694,8,0)&gt;=8,4,IF(VLOOKUP($C96,工时汇总!$B$2:$AH$2694,8,0)&lt;8,0))))</f>
        <v>4</v>
      </c>
      <c r="K96" s="12">
        <f ca="1">IF(VLOOKUP($C96,工时汇总!$B$2:$AH$2694,9,0)&gt;15,12,IF(VLOOKUP($C96,工时汇总!$B$2:$AH$2694,9,0)&gt;10,8,IF(VLOOKUP($C96,工时汇总!$B$2:$AH$2694,9,0)&gt;=8,4,IF(VLOOKUP($C96,工时汇总!$B$2:$AH$2694,9,0)&lt;8,0))))</f>
        <v>4</v>
      </c>
      <c r="L96" s="12">
        <f ca="1">IF(VLOOKUP($C96,工时汇总!$B$2:$AH$2694,10,0)&gt;15,12,IF(VLOOKUP($C96,工时汇总!$B$2:$AH$2694,10,0)&gt;10,8,IF(VLOOKUP($C96,工时汇总!$B$2:$AH$2694,10,0)&gt;=8,4,IF(VLOOKUP($C96,工时汇总!$B$2:$AH$2694,10,0)&lt;8,0))))</f>
        <v>0</v>
      </c>
      <c r="M96" s="12">
        <f ca="1">IF(VLOOKUP($C96,工时汇总!$B$2:$AH$2694,11,0)&gt;15,12,IF(VLOOKUP($C96,工时汇总!$B$2:$AH$2694,11,0)&gt;10,8,IF(VLOOKUP($C96,工时汇总!$B$2:$AH$2694,11,0)&gt;=8,4,IF(VLOOKUP($C96,工时汇总!$B$2:$AH$2694,11,0)&lt;8,0))))</f>
        <v>4</v>
      </c>
      <c r="N96" s="12">
        <f ca="1">IF(VLOOKUP($C96,工时汇总!$B$2:$AH$2694,12,0)&gt;15,12,IF(VLOOKUP($C96,工时汇总!$B$2:$AH$2694,12,0)&gt;10,8,IF(VLOOKUP($C96,工时汇总!$B$2:$AH$2694,12,0)&gt;=8,4,IF(VLOOKUP($C96,工时汇总!$B$2:$AH$2694,12,0)&lt;8,0))))</f>
        <v>8</v>
      </c>
      <c r="O96" s="12">
        <f ca="1">IF(VLOOKUP($C96,工时汇总!$B$2:$AH$2694,13,0)&gt;15,12,IF(VLOOKUP($C96,工时汇总!$B$2:$AH$2694,13,0)&gt;10,8,IF(VLOOKUP($C96,工时汇总!$B$2:$AH$2694,13,0)&gt;=8,4,IF(VLOOKUP($C96,工时汇总!$B$2:$AH$2694,13,0)&lt;8,0))))</f>
        <v>8</v>
      </c>
      <c r="P96" s="12">
        <f ca="1">IF(VLOOKUP($C96,工时汇总!$B$2:$AH$2694,14,0)&gt;15,12,IF(VLOOKUP($C96,工时汇总!$B$2:$AH$2694,14,0)&gt;10,8,IF(VLOOKUP($C96,工时汇总!$B$2:$AH$2694,14,0)&gt;=8,4,IF(VLOOKUP($C96,工时汇总!$B$2:$AH$2694,14,0)&lt;8,0))))</f>
        <v>8</v>
      </c>
      <c r="Q96" s="12">
        <f ca="1">IF(VLOOKUP($C96,工时汇总!$B$2:$AH$2694,15,0)&gt;15,12,IF(VLOOKUP($C96,工时汇总!$B$2:$AH$2694,15,0)&gt;10,8,IF(VLOOKUP($C96,工时汇总!$B$2:$AH$2694,15,0)&gt;=8,4,IF(VLOOKUP($C96,工时汇总!$B$2:$AH$2694,15,0)&lt;8,0))))</f>
        <v>8</v>
      </c>
      <c r="R96" s="12">
        <f ca="1">IF(VLOOKUP($C96,工时汇总!$B$2:$AH$2694,16,0)&gt;15,12,IF(VLOOKUP($C96,工时汇总!$B$2:$AH$2694,16,0)&gt;10,8,IF(VLOOKUP($C96,工时汇总!$B$2:$AH$2694,16,0)&gt;=8,4,IF(VLOOKUP($C96,工时汇总!$B$2:$AH$2694,16,0)&lt;8,0))))</f>
        <v>8</v>
      </c>
      <c r="S96" s="12">
        <f ca="1">IF(VLOOKUP($C96,工时汇总!$B$2:$AH$2694,17,0)&gt;15,12,IF(VLOOKUP($C96,工时汇总!$B$2:$AH$2694,17,0)&gt;10,8,IF(VLOOKUP($C96,工时汇总!$B$2:$AH$2694,17,0)&gt;=8,4,IF(VLOOKUP($C96,工时汇总!$B$2:$AH$2694,17,0)&lt;8,0))))</f>
        <v>8</v>
      </c>
      <c r="T96" s="12">
        <f ca="1">IF(VLOOKUP($C96,工时汇总!$B$2:$AH$2694,18,0)&gt;15,12,IF(VLOOKUP($C96,工时汇总!$B$2:$AH$2694,18,0)&gt;10,8,IF(VLOOKUP($C96,工时汇总!$B$2:$AH$2694,18,0)&gt;=8,4,IF(VLOOKUP($C96,工时汇总!$B$2:$AH$2694,18,0)&lt;8,0))))</f>
        <v>8</v>
      </c>
      <c r="U96" s="12">
        <f ca="1">IF(VLOOKUP($C96,工时汇总!$B$2:$AH$2694,19,0)&gt;15,12,IF(VLOOKUP($C96,工时汇总!$B$2:$AH$2694,19,0)&gt;10,8,IF(VLOOKUP($C96,工时汇总!$B$2:$AH$2694,19,0)&gt;=8,4,IF(VLOOKUP($C96,工时汇总!$B$2:$AH$2694,19,0)&lt;8,0))))</f>
        <v>4</v>
      </c>
      <c r="V96" s="12">
        <f ca="1">IF(VLOOKUP($C96,工时汇总!$B$2:$AH$2694,20,0)&gt;15,12,IF(VLOOKUP($C96,工时汇总!$B$2:$AH$2694,20,0)&gt;10,8,IF(VLOOKUP($C96,工时汇总!$B$2:$AH$2694,20,0)&gt;=8,4,IF(VLOOKUP($C96,工时汇总!$B$2:$AH$2694,20,0)&lt;8,0))))</f>
        <v>0</v>
      </c>
      <c r="W96" s="12">
        <f ca="1">IF(VLOOKUP($C96,工时汇总!$B$2:$AH$2694,21,0)&gt;15,12,IF(VLOOKUP($C96,工时汇总!$B$2:$AH$2694,21,0)&gt;10,8,IF(VLOOKUP($C96,工时汇总!$B$2:$AH$2694,21,0)&gt;=8,4,IF(VLOOKUP($C96,工时汇总!$B$2:$AH$2694,21,0)&lt;8,0))))</f>
        <v>0</v>
      </c>
      <c r="X96" s="12">
        <f ca="1">IF(VLOOKUP($C96,工时汇总!$B$2:$AH$2694,22,0)&gt;15,12,IF(VLOOKUP($C96,工时汇总!$B$2:$AH$2694,22,0)&gt;10,8,IF(VLOOKUP($C96,工时汇总!$B$2:$AH$2694,22,0)&gt;=8,4,IF(VLOOKUP($C96,工时汇总!$B$2:$AH$2694,22,0)&lt;8,0))))</f>
        <v>4</v>
      </c>
      <c r="Y96" s="12">
        <f ca="1">IF(VLOOKUP($C96,工时汇总!$B$2:$AH$2694,23,0)&gt;15,12,IF(VLOOKUP($C96,工时汇总!$B$2:$AH$2694,23,0)&gt;10,8,IF(VLOOKUP($C96,工时汇总!$B$2:$AH$2694,23,0)&gt;=8,4,IF(VLOOKUP($C96,工时汇总!$B$2:$AH$2694,23,0)&lt;8,0))))</f>
        <v>0</v>
      </c>
      <c r="Z96" s="12">
        <f ca="1">IF(VLOOKUP($C96,工时汇总!$B$2:$AH$2694,24,0)&gt;15,12,IF(VLOOKUP($C96,工时汇总!$B$2:$AH$2694,24,0)&gt;10,8,IF(VLOOKUP($C96,工时汇总!$B$2:$AH$2694,24,0)&gt;=8,4,IF(VLOOKUP($C96,工时汇总!$B$2:$AH$2694,24,0)&lt;8,0))))</f>
        <v>4</v>
      </c>
      <c r="AA96" s="12">
        <f ca="1">IF(VLOOKUP($C96,工时汇总!$B$2:$AH$2694,25,0)&gt;15,12,IF(VLOOKUP($C96,工时汇总!$B$2:$AH$2694,25,0)&gt;10,8,IF(VLOOKUP($C96,工时汇总!$B$2:$AH$2694,25,0)&gt;=8,4,IF(VLOOKUP($C96,工时汇总!$B$2:$AH$2694,25,0)&lt;8,0))))</f>
        <v>8</v>
      </c>
      <c r="AB96" s="12">
        <f ca="1">IF(VLOOKUP($C96,工时汇总!$B$2:$AH$2694,26,0)&gt;15,12,IF(VLOOKUP($C96,工时汇总!$B$2:$AH$2694,26,0)&gt;10,8,IF(VLOOKUP($C96,工时汇总!$B$2:$AH$2694,26,0)&gt;=8,4,IF(VLOOKUP($C96,工时汇总!$B$2:$AH$2694,26,0)&lt;8,0))))</f>
        <v>4</v>
      </c>
      <c r="AC96" s="12">
        <f ca="1">IF(VLOOKUP($C96,工时汇总!$B$2:$AH$2694,27,0)&gt;15,12,IF(VLOOKUP($C96,工时汇总!$B$2:$AH$2694,27,0)&gt;10,8,IF(VLOOKUP($C96,工时汇总!$B$2:$AH$2694,27,0)&gt;=8,4,IF(VLOOKUP($C96,工时汇总!$B$2:$AH$2694,27,0)&lt;8,0))))</f>
        <v>8</v>
      </c>
      <c r="AD96" s="12">
        <f ca="1">IF(VLOOKUP($C96,工时汇总!$B$2:$AH$2694,28,0)&gt;15,12,IF(VLOOKUP($C96,工时汇总!$B$2:$AH$2694,28,0)&gt;10,8,IF(VLOOKUP($C96,工时汇总!$B$2:$AH$2694,28,0)&gt;=8,4,IF(VLOOKUP($C96,工时汇总!$B$2:$AH$2694,28,0)&lt;8,0))))</f>
        <v>8</v>
      </c>
      <c r="AE96" s="12">
        <f ca="1">IF(VLOOKUP($C96,工时汇总!$B$2:$AH$2694,29,0)&gt;15,12,IF(VLOOKUP($C96,工时汇总!$B$2:$AH$2694,29,0)&gt;10,8,IF(VLOOKUP($C96,工时汇总!$B$2:$AH$2694,29,0)&gt;=8,4,IF(VLOOKUP($C96,工时汇总!$B$2:$AH$2694,29,0)&lt;8,0))))</f>
        <v>8</v>
      </c>
      <c r="AF96" s="12">
        <f ca="1">IF(VLOOKUP($C96,工时汇总!$B$2:$AH$2694,30,0)&gt;15,12,IF(VLOOKUP($C96,工时汇总!$B$2:$AH$2694,30,0)&gt;10,8,IF(VLOOKUP($C96,工时汇总!$B$2:$AH$2694,30,0)&gt;=8,4,IF(VLOOKUP($C96,工时汇总!$B$2:$AH$2694,30,0)&lt;8,0))))</f>
        <v>4</v>
      </c>
      <c r="AG96" s="12">
        <f ca="1">IF(VLOOKUP($C96,工时汇总!$B$2:$AH$2694,31,0)&gt;15,12,IF(VLOOKUP($C96,工时汇总!$B$2:$AH$2694,31,0)&gt;10,8,IF(VLOOKUP($C96,工时汇总!$B$2:$AH$2694,31,0)&gt;=8,4,IF(VLOOKUP($C96,工时汇总!$B$2:$AH$2694,31,0)&lt;8,0))))</f>
        <v>0</v>
      </c>
      <c r="AH96" s="12">
        <f ca="1">IF(VLOOKUP($C96,工时汇总!$B$2:$AH$2694,32,0)&gt;15,12,IF(VLOOKUP($C96,工时汇总!$B$2:$AH$2694,32,0)&gt;10,8,IF(VLOOKUP($C96,工时汇总!$B$2:$AH$2694,32,0)&gt;=8,4,IF(VLOOKUP($C96,工时汇总!$B$2:$AH$2694,32,0)&lt;8,0))))</f>
        <v>0</v>
      </c>
      <c r="AI96" s="12">
        <f ca="1">IF(VLOOKUP($C96,工时汇总!$B$2:$AH$2694,33,0)&gt;15,12,IF(VLOOKUP($C96,工时汇总!$B$2:$AH$2694,33,0)&gt;10,8,IF(VLOOKUP($C96,工时汇总!$B$2:$AH$2694,33,0)&gt;=8,4,IF(VLOOKUP($C96,工时汇总!$B$2:$AH$2694,33,0)&lt;8,0))))</f>
        <v>0</v>
      </c>
    </row>
    <row r="97" customHeight="1" spans="1:35">
      <c r="A97" s="42" t="s">
        <v>629</v>
      </c>
      <c r="B97" s="18" t="s">
        <v>776</v>
      </c>
      <c r="C97" s="17" t="s">
        <v>777</v>
      </c>
      <c r="D97" s="43">
        <f ca="1" t="shared" si="25"/>
        <v>124</v>
      </c>
      <c r="E97" s="12">
        <f ca="1">IF(VLOOKUP($C97,工时汇总!$B$2:$AH$2694,3,0)&gt;15,12,IF(VLOOKUP($C97,工时汇总!$B$2:$AH$2694,3,0)&gt;10,8,IF(VLOOKUP($C97,工时汇总!$B$2:$AH$2694,3,0)&gt;=8,4,IF(VLOOKUP($C97,工时汇总!$B$2:$AH$2694,3,0)&lt;8,0))))</f>
        <v>0</v>
      </c>
      <c r="F97" s="12">
        <f ca="1">IF(VLOOKUP($C97,工时汇总!$B$2:$AH$2694,4,0)&gt;15,12,IF(VLOOKUP($C97,工时汇总!$B$2:$AH$2694,4,0)&gt;10,8,IF(VLOOKUP($C97,工时汇总!$B$2:$AH$2694,4,0)&gt;=8,4,IF(VLOOKUP($C97,工时汇总!$B$2:$AH$2694,4,0)&lt;8,0))))</f>
        <v>0</v>
      </c>
      <c r="G97" s="12">
        <f ca="1">IF(VLOOKUP($C97,工时汇总!$B$2:$AH$2694,5,0)&gt;15,12,IF(VLOOKUP($C97,工时汇总!$B$2:$AH$2694,5,0)&gt;10,8,IF(VLOOKUP($C97,工时汇总!$B$2:$AH$2694,5,0)&gt;=8,4,IF(VLOOKUP($C97,工时汇总!$B$2:$AH$2694,5,0)&lt;8,0))))</f>
        <v>4</v>
      </c>
      <c r="H97" s="12">
        <f ca="1">IF(VLOOKUP($C97,工时汇总!$B$2:$AH$2694,6,0)&gt;15,12,IF(VLOOKUP($C97,工时汇总!$B$2:$AH$2694,6,0)&gt;10,8,IF(VLOOKUP($C97,工时汇总!$B$2:$AH$2694,6,0)&gt;=8,4,IF(VLOOKUP($C97,工时汇总!$B$2:$AH$2694,6,0)&lt;8,0))))</f>
        <v>8</v>
      </c>
      <c r="I97" s="12">
        <f ca="1">IF(VLOOKUP($C97,工时汇总!$B$2:$AH$2694,7,0)&gt;15,12,IF(VLOOKUP($C97,工时汇总!$B$2:$AH$2694,7,0)&gt;10,8,IF(VLOOKUP($C97,工时汇总!$B$2:$AH$2694,7,0)&gt;=8,4,IF(VLOOKUP($C97,工时汇总!$B$2:$AH$2694,7,0)&lt;8,0))))</f>
        <v>4</v>
      </c>
      <c r="J97" s="12">
        <f ca="1">IF(VLOOKUP($C97,工时汇总!$B$2:$AH$2694,8,0)&gt;15,12,IF(VLOOKUP($C97,工时汇总!$B$2:$AH$2694,8,0)&gt;10,8,IF(VLOOKUP($C97,工时汇总!$B$2:$AH$2694,8,0)&gt;=8,4,IF(VLOOKUP($C97,工时汇总!$B$2:$AH$2694,8,0)&lt;8,0))))</f>
        <v>4</v>
      </c>
      <c r="K97" s="12">
        <f ca="1">IF(VLOOKUP($C97,工时汇总!$B$2:$AH$2694,9,0)&gt;15,12,IF(VLOOKUP($C97,工时汇总!$B$2:$AH$2694,9,0)&gt;10,8,IF(VLOOKUP($C97,工时汇总!$B$2:$AH$2694,9,0)&gt;=8,4,IF(VLOOKUP($C97,工时汇总!$B$2:$AH$2694,9,0)&lt;8,0))))</f>
        <v>4</v>
      </c>
      <c r="L97" s="12">
        <f ca="1">IF(VLOOKUP($C97,工时汇总!$B$2:$AH$2694,10,0)&gt;15,12,IF(VLOOKUP($C97,工时汇总!$B$2:$AH$2694,10,0)&gt;10,8,IF(VLOOKUP($C97,工时汇总!$B$2:$AH$2694,10,0)&gt;=8,4,IF(VLOOKUP($C97,工时汇总!$B$2:$AH$2694,10,0)&lt;8,0))))</f>
        <v>0</v>
      </c>
      <c r="M97" s="12">
        <f ca="1">IF(VLOOKUP($C97,工时汇总!$B$2:$AH$2694,11,0)&gt;15,12,IF(VLOOKUP($C97,工时汇总!$B$2:$AH$2694,11,0)&gt;10,8,IF(VLOOKUP($C97,工时汇总!$B$2:$AH$2694,11,0)&gt;=8,4,IF(VLOOKUP($C97,工时汇总!$B$2:$AH$2694,11,0)&lt;8,0))))</f>
        <v>0</v>
      </c>
      <c r="N97" s="12">
        <f ca="1">IF(VLOOKUP($C97,工时汇总!$B$2:$AH$2694,12,0)&gt;15,12,IF(VLOOKUP($C97,工时汇总!$B$2:$AH$2694,12,0)&gt;10,8,IF(VLOOKUP($C97,工时汇总!$B$2:$AH$2694,12,0)&gt;=8,4,IF(VLOOKUP($C97,工时汇总!$B$2:$AH$2694,12,0)&lt;8,0))))</f>
        <v>8</v>
      </c>
      <c r="O97" s="12">
        <f ca="1">IF(VLOOKUP($C97,工时汇总!$B$2:$AH$2694,13,0)&gt;15,12,IF(VLOOKUP($C97,工时汇总!$B$2:$AH$2694,13,0)&gt;10,8,IF(VLOOKUP($C97,工时汇总!$B$2:$AH$2694,13,0)&gt;=8,4,IF(VLOOKUP($C97,工时汇总!$B$2:$AH$2694,13,0)&lt;8,0))))</f>
        <v>8</v>
      </c>
      <c r="P97" s="12">
        <f ca="1">IF(VLOOKUP($C97,工时汇总!$B$2:$AH$2694,14,0)&gt;15,12,IF(VLOOKUP($C97,工时汇总!$B$2:$AH$2694,14,0)&gt;10,8,IF(VLOOKUP($C97,工时汇总!$B$2:$AH$2694,14,0)&gt;=8,4,IF(VLOOKUP($C97,工时汇总!$B$2:$AH$2694,14,0)&lt;8,0))))</f>
        <v>4</v>
      </c>
      <c r="Q97" s="12">
        <f ca="1">IF(VLOOKUP($C97,工时汇总!$B$2:$AH$2694,15,0)&gt;15,12,IF(VLOOKUP($C97,工时汇总!$B$2:$AH$2694,15,0)&gt;10,8,IF(VLOOKUP($C97,工时汇总!$B$2:$AH$2694,15,0)&gt;=8,4,IF(VLOOKUP($C97,工时汇总!$B$2:$AH$2694,15,0)&lt;8,0))))</f>
        <v>4</v>
      </c>
      <c r="R97" s="12">
        <f ca="1">IF(VLOOKUP($C97,工时汇总!$B$2:$AH$2694,16,0)&gt;15,12,IF(VLOOKUP($C97,工时汇总!$B$2:$AH$2694,16,0)&gt;10,8,IF(VLOOKUP($C97,工时汇总!$B$2:$AH$2694,16,0)&gt;=8,4,IF(VLOOKUP($C97,工时汇总!$B$2:$AH$2694,16,0)&lt;8,0))))</f>
        <v>8</v>
      </c>
      <c r="S97" s="12">
        <f ca="1">IF(VLOOKUP($C97,工时汇总!$B$2:$AH$2694,17,0)&gt;15,12,IF(VLOOKUP($C97,工时汇总!$B$2:$AH$2694,17,0)&gt;10,8,IF(VLOOKUP($C97,工时汇总!$B$2:$AH$2694,17,0)&gt;=8,4,IF(VLOOKUP($C97,工时汇总!$B$2:$AH$2694,17,0)&lt;8,0))))</f>
        <v>8</v>
      </c>
      <c r="T97" s="12">
        <f ca="1">IF(VLOOKUP($C97,工时汇总!$B$2:$AH$2694,18,0)&gt;15,12,IF(VLOOKUP($C97,工时汇总!$B$2:$AH$2694,18,0)&gt;10,8,IF(VLOOKUP($C97,工时汇总!$B$2:$AH$2694,18,0)&gt;=8,4,IF(VLOOKUP($C97,工时汇总!$B$2:$AH$2694,18,0)&lt;8,0))))</f>
        <v>0</v>
      </c>
      <c r="U97" s="12">
        <f ca="1">IF(VLOOKUP($C97,工时汇总!$B$2:$AH$2694,19,0)&gt;15,12,IF(VLOOKUP($C97,工时汇总!$B$2:$AH$2694,19,0)&gt;10,8,IF(VLOOKUP($C97,工时汇总!$B$2:$AH$2694,19,0)&gt;=8,4,IF(VLOOKUP($C97,工时汇总!$B$2:$AH$2694,19,0)&lt;8,0))))</f>
        <v>4</v>
      </c>
      <c r="V97" s="12">
        <f ca="1">IF(VLOOKUP($C97,工时汇总!$B$2:$AH$2694,20,0)&gt;15,12,IF(VLOOKUP($C97,工时汇总!$B$2:$AH$2694,20,0)&gt;10,8,IF(VLOOKUP($C97,工时汇总!$B$2:$AH$2694,20,0)&gt;=8,4,IF(VLOOKUP($C97,工时汇总!$B$2:$AH$2694,20,0)&lt;8,0))))</f>
        <v>0</v>
      </c>
      <c r="W97" s="12">
        <f ca="1">IF(VLOOKUP($C97,工时汇总!$B$2:$AH$2694,21,0)&gt;15,12,IF(VLOOKUP($C97,工时汇总!$B$2:$AH$2694,21,0)&gt;10,8,IF(VLOOKUP($C97,工时汇总!$B$2:$AH$2694,21,0)&gt;=8,4,IF(VLOOKUP($C97,工时汇总!$B$2:$AH$2694,21,0)&lt;8,0))))</f>
        <v>0</v>
      </c>
      <c r="X97" s="12">
        <f ca="1">IF(VLOOKUP($C97,工时汇总!$B$2:$AH$2694,22,0)&gt;15,12,IF(VLOOKUP($C97,工时汇总!$B$2:$AH$2694,22,0)&gt;10,8,IF(VLOOKUP($C97,工时汇总!$B$2:$AH$2694,22,0)&gt;=8,4,IF(VLOOKUP($C97,工时汇总!$B$2:$AH$2694,22,0)&lt;8,0))))</f>
        <v>0</v>
      </c>
      <c r="Y97" s="12">
        <f ca="1">IF(VLOOKUP($C97,工时汇总!$B$2:$AH$2694,23,0)&gt;15,12,IF(VLOOKUP($C97,工时汇总!$B$2:$AH$2694,23,0)&gt;10,8,IF(VLOOKUP($C97,工时汇总!$B$2:$AH$2694,23,0)&gt;=8,4,IF(VLOOKUP($C97,工时汇总!$B$2:$AH$2694,23,0)&lt;8,0))))</f>
        <v>0</v>
      </c>
      <c r="Z97" s="12">
        <f ca="1">IF(VLOOKUP($C97,工时汇总!$B$2:$AH$2694,24,0)&gt;15,12,IF(VLOOKUP($C97,工时汇总!$B$2:$AH$2694,24,0)&gt;10,8,IF(VLOOKUP($C97,工时汇总!$B$2:$AH$2694,24,0)&gt;=8,4,IF(VLOOKUP($C97,工时汇总!$B$2:$AH$2694,24,0)&lt;8,0))))</f>
        <v>4</v>
      </c>
      <c r="AA97" s="12">
        <f ca="1">IF(VLOOKUP($C97,工时汇总!$B$2:$AH$2694,25,0)&gt;15,12,IF(VLOOKUP($C97,工时汇总!$B$2:$AH$2694,25,0)&gt;10,8,IF(VLOOKUP($C97,工时汇总!$B$2:$AH$2694,25,0)&gt;=8,4,IF(VLOOKUP($C97,工时汇总!$B$2:$AH$2694,25,0)&lt;8,0))))</f>
        <v>4</v>
      </c>
      <c r="AB97" s="12">
        <f ca="1">IF(VLOOKUP($C97,工时汇总!$B$2:$AH$2694,26,0)&gt;15,12,IF(VLOOKUP($C97,工时汇总!$B$2:$AH$2694,26,0)&gt;10,8,IF(VLOOKUP($C97,工时汇总!$B$2:$AH$2694,26,0)&gt;=8,4,IF(VLOOKUP($C97,工时汇总!$B$2:$AH$2694,26,0)&lt;8,0))))</f>
        <v>4</v>
      </c>
      <c r="AC97" s="12">
        <f ca="1">IF(VLOOKUP($C97,工时汇总!$B$2:$AH$2694,27,0)&gt;15,12,IF(VLOOKUP($C97,工时汇总!$B$2:$AH$2694,27,0)&gt;10,8,IF(VLOOKUP($C97,工时汇总!$B$2:$AH$2694,27,0)&gt;=8,4,IF(VLOOKUP($C97,工时汇总!$B$2:$AH$2694,27,0)&lt;8,0))))</f>
        <v>8</v>
      </c>
      <c r="AD97" s="12">
        <f ca="1">IF(VLOOKUP($C97,工时汇总!$B$2:$AH$2694,28,0)&gt;15,12,IF(VLOOKUP($C97,工时汇总!$B$2:$AH$2694,28,0)&gt;10,8,IF(VLOOKUP($C97,工时汇总!$B$2:$AH$2694,28,0)&gt;=8,4,IF(VLOOKUP($C97,工时汇总!$B$2:$AH$2694,28,0)&lt;8,0))))</f>
        <v>8</v>
      </c>
      <c r="AE97" s="12">
        <f ca="1">IF(VLOOKUP($C97,工时汇总!$B$2:$AH$2694,29,0)&gt;15,12,IF(VLOOKUP($C97,工时汇总!$B$2:$AH$2694,29,0)&gt;10,8,IF(VLOOKUP($C97,工时汇总!$B$2:$AH$2694,29,0)&gt;=8,4,IF(VLOOKUP($C97,工时汇总!$B$2:$AH$2694,29,0)&lt;8,0))))</f>
        <v>8</v>
      </c>
      <c r="AF97" s="12">
        <f ca="1">IF(VLOOKUP($C97,工时汇总!$B$2:$AH$2694,30,0)&gt;15,12,IF(VLOOKUP($C97,工时汇总!$B$2:$AH$2694,30,0)&gt;10,8,IF(VLOOKUP($C97,工时汇总!$B$2:$AH$2694,30,0)&gt;=8,4,IF(VLOOKUP($C97,工时汇总!$B$2:$AH$2694,30,0)&lt;8,0))))</f>
        <v>8</v>
      </c>
      <c r="AG97" s="12">
        <f ca="1">IF(VLOOKUP($C97,工时汇总!$B$2:$AH$2694,31,0)&gt;15,12,IF(VLOOKUP($C97,工时汇总!$B$2:$AH$2694,31,0)&gt;10,8,IF(VLOOKUP($C97,工时汇总!$B$2:$AH$2694,31,0)&gt;=8,4,IF(VLOOKUP($C97,工时汇总!$B$2:$AH$2694,31,0)&lt;8,0))))</f>
        <v>8</v>
      </c>
      <c r="AH97" s="12">
        <f ca="1">IF(VLOOKUP($C97,工时汇总!$B$2:$AH$2694,32,0)&gt;15,12,IF(VLOOKUP($C97,工时汇总!$B$2:$AH$2694,32,0)&gt;10,8,IF(VLOOKUP($C97,工时汇总!$B$2:$AH$2694,32,0)&gt;=8,4,IF(VLOOKUP($C97,工时汇总!$B$2:$AH$2694,32,0)&lt;8,0))))</f>
        <v>4</v>
      </c>
      <c r="AI97" s="12">
        <f ca="1">IF(VLOOKUP($C97,工时汇总!$B$2:$AH$2694,33,0)&gt;15,12,IF(VLOOKUP($C97,工时汇总!$B$2:$AH$2694,33,0)&gt;10,8,IF(VLOOKUP($C97,工时汇总!$B$2:$AH$2694,33,0)&gt;=8,4,IF(VLOOKUP($C97,工时汇总!$B$2:$AH$2694,33,0)&lt;8,0))))</f>
        <v>0</v>
      </c>
    </row>
    <row r="98" customHeight="1" spans="1:35">
      <c r="A98" s="42" t="s">
        <v>629</v>
      </c>
      <c r="B98" s="18" t="s">
        <v>778</v>
      </c>
      <c r="C98" s="17" t="s">
        <v>779</v>
      </c>
      <c r="D98" s="43">
        <f ca="1" t="shared" si="25"/>
        <v>124</v>
      </c>
      <c r="E98" s="12">
        <f ca="1">IF(VLOOKUP($C98,工时汇总!$B$2:$AH$2694,3,0)&gt;15,12,IF(VLOOKUP($C98,工时汇总!$B$2:$AH$2694,3,0)&gt;10,8,IF(VLOOKUP($C98,工时汇总!$B$2:$AH$2694,3,0)&gt;=8,4,IF(VLOOKUP($C98,工时汇总!$B$2:$AH$2694,3,0)&lt;8,0))))</f>
        <v>0</v>
      </c>
      <c r="F98" s="12">
        <f ca="1">IF(VLOOKUP($C98,工时汇总!$B$2:$AH$2694,4,0)&gt;15,12,IF(VLOOKUP($C98,工时汇总!$B$2:$AH$2694,4,0)&gt;10,8,IF(VLOOKUP($C98,工时汇总!$B$2:$AH$2694,4,0)&gt;=8,4,IF(VLOOKUP($C98,工时汇总!$B$2:$AH$2694,4,0)&lt;8,0))))</f>
        <v>0</v>
      </c>
      <c r="G98" s="12">
        <f ca="1">IF(VLOOKUP($C98,工时汇总!$B$2:$AH$2694,5,0)&gt;15,12,IF(VLOOKUP($C98,工时汇总!$B$2:$AH$2694,5,0)&gt;10,8,IF(VLOOKUP($C98,工时汇总!$B$2:$AH$2694,5,0)&gt;=8,4,IF(VLOOKUP($C98,工时汇总!$B$2:$AH$2694,5,0)&lt;8,0))))</f>
        <v>4</v>
      </c>
      <c r="H98" s="12">
        <f ca="1">IF(VLOOKUP($C98,工时汇总!$B$2:$AH$2694,6,0)&gt;15,12,IF(VLOOKUP($C98,工时汇总!$B$2:$AH$2694,6,0)&gt;10,8,IF(VLOOKUP($C98,工时汇总!$B$2:$AH$2694,6,0)&gt;=8,4,IF(VLOOKUP($C98,工时汇总!$B$2:$AH$2694,6,0)&lt;8,0))))</f>
        <v>8</v>
      </c>
      <c r="I98" s="12">
        <f ca="1">IF(VLOOKUP($C98,工时汇总!$B$2:$AH$2694,7,0)&gt;15,12,IF(VLOOKUP($C98,工时汇总!$B$2:$AH$2694,7,0)&gt;10,8,IF(VLOOKUP($C98,工时汇总!$B$2:$AH$2694,7,0)&gt;=8,4,IF(VLOOKUP($C98,工时汇总!$B$2:$AH$2694,7,0)&lt;8,0))))</f>
        <v>4</v>
      </c>
      <c r="J98" s="12">
        <f ca="1">IF(VLOOKUP($C98,工时汇总!$B$2:$AH$2694,8,0)&gt;15,12,IF(VLOOKUP($C98,工时汇总!$B$2:$AH$2694,8,0)&gt;10,8,IF(VLOOKUP($C98,工时汇总!$B$2:$AH$2694,8,0)&gt;=8,4,IF(VLOOKUP($C98,工时汇总!$B$2:$AH$2694,8,0)&lt;8,0))))</f>
        <v>4</v>
      </c>
      <c r="K98" s="12">
        <f ca="1">IF(VLOOKUP($C98,工时汇总!$B$2:$AH$2694,9,0)&gt;15,12,IF(VLOOKUP($C98,工时汇总!$B$2:$AH$2694,9,0)&gt;10,8,IF(VLOOKUP($C98,工时汇总!$B$2:$AH$2694,9,0)&gt;=8,4,IF(VLOOKUP($C98,工时汇总!$B$2:$AH$2694,9,0)&lt;8,0))))</f>
        <v>4</v>
      </c>
      <c r="L98" s="12">
        <f ca="1">IF(VLOOKUP($C98,工时汇总!$B$2:$AH$2694,10,0)&gt;15,12,IF(VLOOKUP($C98,工时汇总!$B$2:$AH$2694,10,0)&gt;10,8,IF(VLOOKUP($C98,工时汇总!$B$2:$AH$2694,10,0)&gt;=8,4,IF(VLOOKUP($C98,工时汇总!$B$2:$AH$2694,10,0)&lt;8,0))))</f>
        <v>0</v>
      </c>
      <c r="M98" s="12">
        <f ca="1">IF(VLOOKUP($C98,工时汇总!$B$2:$AH$2694,11,0)&gt;15,12,IF(VLOOKUP($C98,工时汇总!$B$2:$AH$2694,11,0)&gt;10,8,IF(VLOOKUP($C98,工时汇总!$B$2:$AH$2694,11,0)&gt;=8,4,IF(VLOOKUP($C98,工时汇总!$B$2:$AH$2694,11,0)&lt;8,0))))</f>
        <v>0</v>
      </c>
      <c r="N98" s="12">
        <f ca="1">IF(VLOOKUP($C98,工时汇总!$B$2:$AH$2694,12,0)&gt;15,12,IF(VLOOKUP($C98,工时汇总!$B$2:$AH$2694,12,0)&gt;10,8,IF(VLOOKUP($C98,工时汇总!$B$2:$AH$2694,12,0)&gt;=8,4,IF(VLOOKUP($C98,工时汇总!$B$2:$AH$2694,12,0)&lt;8,0))))</f>
        <v>8</v>
      </c>
      <c r="O98" s="12">
        <f ca="1">IF(VLOOKUP($C98,工时汇总!$B$2:$AH$2694,13,0)&gt;15,12,IF(VLOOKUP($C98,工时汇总!$B$2:$AH$2694,13,0)&gt;10,8,IF(VLOOKUP($C98,工时汇总!$B$2:$AH$2694,13,0)&gt;=8,4,IF(VLOOKUP($C98,工时汇总!$B$2:$AH$2694,13,0)&lt;8,0))))</f>
        <v>8</v>
      </c>
      <c r="P98" s="12">
        <f ca="1">IF(VLOOKUP($C98,工时汇总!$B$2:$AH$2694,14,0)&gt;15,12,IF(VLOOKUP($C98,工时汇总!$B$2:$AH$2694,14,0)&gt;10,8,IF(VLOOKUP($C98,工时汇总!$B$2:$AH$2694,14,0)&gt;=8,4,IF(VLOOKUP($C98,工时汇总!$B$2:$AH$2694,14,0)&lt;8,0))))</f>
        <v>4</v>
      </c>
      <c r="Q98" s="12">
        <f ca="1">IF(VLOOKUP($C98,工时汇总!$B$2:$AH$2694,15,0)&gt;15,12,IF(VLOOKUP($C98,工时汇总!$B$2:$AH$2694,15,0)&gt;10,8,IF(VLOOKUP($C98,工时汇总!$B$2:$AH$2694,15,0)&gt;=8,4,IF(VLOOKUP($C98,工时汇总!$B$2:$AH$2694,15,0)&lt;8,0))))</f>
        <v>4</v>
      </c>
      <c r="R98" s="12">
        <f ca="1">IF(VLOOKUP($C98,工时汇总!$B$2:$AH$2694,16,0)&gt;15,12,IF(VLOOKUP($C98,工时汇总!$B$2:$AH$2694,16,0)&gt;10,8,IF(VLOOKUP($C98,工时汇总!$B$2:$AH$2694,16,0)&gt;=8,4,IF(VLOOKUP($C98,工时汇总!$B$2:$AH$2694,16,0)&lt;8,0))))</f>
        <v>8</v>
      </c>
      <c r="S98" s="12">
        <f ca="1">IF(VLOOKUP($C98,工时汇总!$B$2:$AH$2694,17,0)&gt;15,12,IF(VLOOKUP($C98,工时汇总!$B$2:$AH$2694,17,0)&gt;10,8,IF(VLOOKUP($C98,工时汇总!$B$2:$AH$2694,17,0)&gt;=8,4,IF(VLOOKUP($C98,工时汇总!$B$2:$AH$2694,17,0)&lt;8,0))))</f>
        <v>8</v>
      </c>
      <c r="T98" s="12">
        <f ca="1">IF(VLOOKUP($C98,工时汇总!$B$2:$AH$2694,18,0)&gt;15,12,IF(VLOOKUP($C98,工时汇总!$B$2:$AH$2694,18,0)&gt;10,8,IF(VLOOKUP($C98,工时汇总!$B$2:$AH$2694,18,0)&gt;=8,4,IF(VLOOKUP($C98,工时汇总!$B$2:$AH$2694,18,0)&lt;8,0))))</f>
        <v>8</v>
      </c>
      <c r="U98" s="12">
        <f ca="1">IF(VLOOKUP($C98,工时汇总!$B$2:$AH$2694,19,0)&gt;15,12,IF(VLOOKUP($C98,工时汇总!$B$2:$AH$2694,19,0)&gt;10,8,IF(VLOOKUP($C98,工时汇总!$B$2:$AH$2694,19,0)&gt;=8,4,IF(VLOOKUP($C98,工时汇总!$B$2:$AH$2694,19,0)&lt;8,0))))</f>
        <v>4</v>
      </c>
      <c r="V98" s="12">
        <f ca="1">IF(VLOOKUP($C98,工时汇总!$B$2:$AH$2694,20,0)&gt;15,12,IF(VLOOKUP($C98,工时汇总!$B$2:$AH$2694,20,0)&gt;10,8,IF(VLOOKUP($C98,工时汇总!$B$2:$AH$2694,20,0)&gt;=8,4,IF(VLOOKUP($C98,工时汇总!$B$2:$AH$2694,20,0)&lt;8,0))))</f>
        <v>0</v>
      </c>
      <c r="W98" s="12">
        <f ca="1">IF(VLOOKUP($C98,工时汇总!$B$2:$AH$2694,21,0)&gt;15,12,IF(VLOOKUP($C98,工时汇总!$B$2:$AH$2694,21,0)&gt;10,8,IF(VLOOKUP($C98,工时汇总!$B$2:$AH$2694,21,0)&gt;=8,4,IF(VLOOKUP($C98,工时汇总!$B$2:$AH$2694,21,0)&lt;8,0))))</f>
        <v>0</v>
      </c>
      <c r="X98" s="12">
        <f ca="1">IF(VLOOKUP($C98,工时汇总!$B$2:$AH$2694,22,0)&gt;15,12,IF(VLOOKUP($C98,工时汇总!$B$2:$AH$2694,22,0)&gt;10,8,IF(VLOOKUP($C98,工时汇总!$B$2:$AH$2694,22,0)&gt;=8,4,IF(VLOOKUP($C98,工时汇总!$B$2:$AH$2694,22,0)&lt;8,0))))</f>
        <v>0</v>
      </c>
      <c r="Y98" s="12">
        <f ca="1">IF(VLOOKUP($C98,工时汇总!$B$2:$AH$2694,23,0)&gt;15,12,IF(VLOOKUP($C98,工时汇总!$B$2:$AH$2694,23,0)&gt;10,8,IF(VLOOKUP($C98,工时汇总!$B$2:$AH$2694,23,0)&gt;=8,4,IF(VLOOKUP($C98,工时汇总!$B$2:$AH$2694,23,0)&lt;8,0))))</f>
        <v>0</v>
      </c>
      <c r="Z98" s="12">
        <f ca="1">IF(VLOOKUP($C98,工时汇总!$B$2:$AH$2694,24,0)&gt;15,12,IF(VLOOKUP($C98,工时汇总!$B$2:$AH$2694,24,0)&gt;10,8,IF(VLOOKUP($C98,工时汇总!$B$2:$AH$2694,24,0)&gt;=8,4,IF(VLOOKUP($C98,工时汇总!$B$2:$AH$2694,24,0)&lt;8,0))))</f>
        <v>4</v>
      </c>
      <c r="AA98" s="12">
        <f ca="1">IF(VLOOKUP($C98,工时汇总!$B$2:$AH$2694,25,0)&gt;15,12,IF(VLOOKUP($C98,工时汇总!$B$2:$AH$2694,25,0)&gt;10,8,IF(VLOOKUP($C98,工时汇总!$B$2:$AH$2694,25,0)&gt;=8,4,IF(VLOOKUP($C98,工时汇总!$B$2:$AH$2694,25,0)&lt;8,0))))</f>
        <v>4</v>
      </c>
      <c r="AB98" s="12">
        <f ca="1">IF(VLOOKUP($C98,工时汇总!$B$2:$AH$2694,26,0)&gt;15,12,IF(VLOOKUP($C98,工时汇总!$B$2:$AH$2694,26,0)&gt;10,8,IF(VLOOKUP($C98,工时汇总!$B$2:$AH$2694,26,0)&gt;=8,4,IF(VLOOKUP($C98,工时汇总!$B$2:$AH$2694,26,0)&lt;8,0))))</f>
        <v>0</v>
      </c>
      <c r="AC98" s="12">
        <f ca="1">IF(VLOOKUP($C98,工时汇总!$B$2:$AH$2694,27,0)&gt;15,12,IF(VLOOKUP($C98,工时汇总!$B$2:$AH$2694,27,0)&gt;10,8,IF(VLOOKUP($C98,工时汇总!$B$2:$AH$2694,27,0)&gt;=8,4,IF(VLOOKUP($C98,工时汇总!$B$2:$AH$2694,27,0)&lt;8,0))))</f>
        <v>4</v>
      </c>
      <c r="AD98" s="12">
        <f ca="1">IF(VLOOKUP($C98,工时汇总!$B$2:$AH$2694,28,0)&gt;15,12,IF(VLOOKUP($C98,工时汇总!$B$2:$AH$2694,28,0)&gt;10,8,IF(VLOOKUP($C98,工时汇总!$B$2:$AH$2694,28,0)&gt;=8,4,IF(VLOOKUP($C98,工时汇总!$B$2:$AH$2694,28,0)&lt;8,0))))</f>
        <v>4</v>
      </c>
      <c r="AE98" s="12">
        <f ca="1">IF(VLOOKUP($C98,工时汇总!$B$2:$AH$2694,29,0)&gt;15,12,IF(VLOOKUP($C98,工时汇总!$B$2:$AH$2694,29,0)&gt;10,8,IF(VLOOKUP($C98,工时汇总!$B$2:$AH$2694,29,0)&gt;=8,4,IF(VLOOKUP($C98,工时汇总!$B$2:$AH$2694,29,0)&lt;8,0))))</f>
        <v>8</v>
      </c>
      <c r="AF98" s="12">
        <f ca="1">IF(VLOOKUP($C98,工时汇总!$B$2:$AH$2694,30,0)&gt;15,12,IF(VLOOKUP($C98,工时汇总!$B$2:$AH$2694,30,0)&gt;10,8,IF(VLOOKUP($C98,工时汇总!$B$2:$AH$2694,30,0)&gt;=8,4,IF(VLOOKUP($C98,工时汇总!$B$2:$AH$2694,30,0)&lt;8,0))))</f>
        <v>8</v>
      </c>
      <c r="AG98" s="12">
        <f ca="1">IF(VLOOKUP($C98,工时汇总!$B$2:$AH$2694,31,0)&gt;15,12,IF(VLOOKUP($C98,工时汇总!$B$2:$AH$2694,31,0)&gt;10,8,IF(VLOOKUP($C98,工时汇总!$B$2:$AH$2694,31,0)&gt;=8,4,IF(VLOOKUP($C98,工时汇总!$B$2:$AH$2694,31,0)&lt;8,0))))</f>
        <v>8</v>
      </c>
      <c r="AH98" s="12">
        <f ca="1">IF(VLOOKUP($C98,工时汇总!$B$2:$AH$2694,32,0)&gt;15,12,IF(VLOOKUP($C98,工时汇总!$B$2:$AH$2694,32,0)&gt;10,8,IF(VLOOKUP($C98,工时汇总!$B$2:$AH$2694,32,0)&gt;=8,4,IF(VLOOKUP($C98,工时汇总!$B$2:$AH$2694,32,0)&lt;8,0))))</f>
        <v>8</v>
      </c>
      <c r="AI98" s="12">
        <f ca="1">IF(VLOOKUP($C98,工时汇总!$B$2:$AH$2694,33,0)&gt;15,12,IF(VLOOKUP($C98,工时汇总!$B$2:$AH$2694,33,0)&gt;10,8,IF(VLOOKUP($C98,工时汇总!$B$2:$AH$2694,33,0)&gt;=8,4,IF(VLOOKUP($C98,工时汇总!$B$2:$AH$2694,33,0)&lt;8,0))))</f>
        <v>0</v>
      </c>
    </row>
    <row r="99" customHeight="1" spans="1:35">
      <c r="A99" s="42" t="s">
        <v>629</v>
      </c>
      <c r="B99" s="18" t="s">
        <v>780</v>
      </c>
      <c r="C99" s="17" t="s">
        <v>781</v>
      </c>
      <c r="D99" s="43">
        <f ca="1" t="shared" si="25"/>
        <v>144</v>
      </c>
      <c r="E99" s="12">
        <f ca="1">IF(VLOOKUP($C99,工时汇总!$B$2:$AH$2694,3,0)&gt;15,12,IF(VLOOKUP($C99,工时汇总!$B$2:$AH$2694,3,0)&gt;10,8,IF(VLOOKUP($C99,工时汇总!$B$2:$AH$2694,3,0)&gt;=8,4,IF(VLOOKUP($C99,工时汇总!$B$2:$AH$2694,3,0)&lt;8,0))))</f>
        <v>0</v>
      </c>
      <c r="F99" s="12">
        <f ca="1">IF(VLOOKUP($C99,工时汇总!$B$2:$AH$2694,4,0)&gt;15,12,IF(VLOOKUP($C99,工时汇总!$B$2:$AH$2694,4,0)&gt;10,8,IF(VLOOKUP($C99,工时汇总!$B$2:$AH$2694,4,0)&gt;=8,4,IF(VLOOKUP($C99,工时汇总!$B$2:$AH$2694,4,0)&lt;8,0))))</f>
        <v>0</v>
      </c>
      <c r="G99" s="12">
        <f ca="1">IF(VLOOKUP($C99,工时汇总!$B$2:$AH$2694,5,0)&gt;15,12,IF(VLOOKUP($C99,工时汇总!$B$2:$AH$2694,5,0)&gt;10,8,IF(VLOOKUP($C99,工时汇总!$B$2:$AH$2694,5,0)&gt;=8,4,IF(VLOOKUP($C99,工时汇总!$B$2:$AH$2694,5,0)&lt;8,0))))</f>
        <v>4</v>
      </c>
      <c r="H99" s="12">
        <f ca="1">IF(VLOOKUP($C99,工时汇总!$B$2:$AH$2694,6,0)&gt;15,12,IF(VLOOKUP($C99,工时汇总!$B$2:$AH$2694,6,0)&gt;10,8,IF(VLOOKUP($C99,工时汇总!$B$2:$AH$2694,6,0)&gt;=8,4,IF(VLOOKUP($C99,工时汇总!$B$2:$AH$2694,6,0)&lt;8,0))))</f>
        <v>8</v>
      </c>
      <c r="I99" s="12">
        <f ca="1">IF(VLOOKUP($C99,工时汇总!$B$2:$AH$2694,7,0)&gt;15,12,IF(VLOOKUP($C99,工时汇总!$B$2:$AH$2694,7,0)&gt;10,8,IF(VLOOKUP($C99,工时汇总!$B$2:$AH$2694,7,0)&gt;=8,4,IF(VLOOKUP($C99,工时汇总!$B$2:$AH$2694,7,0)&lt;8,0))))</f>
        <v>4</v>
      </c>
      <c r="J99" s="12">
        <f ca="1">IF(VLOOKUP($C99,工时汇总!$B$2:$AH$2694,8,0)&gt;15,12,IF(VLOOKUP($C99,工时汇总!$B$2:$AH$2694,8,0)&gt;10,8,IF(VLOOKUP($C99,工时汇总!$B$2:$AH$2694,8,0)&gt;=8,4,IF(VLOOKUP($C99,工时汇总!$B$2:$AH$2694,8,0)&lt;8,0))))</f>
        <v>4</v>
      </c>
      <c r="K99" s="12">
        <f ca="1">IF(VLOOKUP($C99,工时汇总!$B$2:$AH$2694,9,0)&gt;15,12,IF(VLOOKUP($C99,工时汇总!$B$2:$AH$2694,9,0)&gt;10,8,IF(VLOOKUP($C99,工时汇总!$B$2:$AH$2694,9,0)&gt;=8,4,IF(VLOOKUP($C99,工时汇总!$B$2:$AH$2694,9,0)&lt;8,0))))</f>
        <v>8</v>
      </c>
      <c r="L99" s="12">
        <f ca="1">IF(VLOOKUP($C99,工时汇总!$B$2:$AH$2694,10,0)&gt;15,12,IF(VLOOKUP($C99,工时汇总!$B$2:$AH$2694,10,0)&gt;10,8,IF(VLOOKUP($C99,工时汇总!$B$2:$AH$2694,10,0)&gt;=8,4,IF(VLOOKUP($C99,工时汇总!$B$2:$AH$2694,10,0)&lt;8,0))))</f>
        <v>0</v>
      </c>
      <c r="M99" s="12">
        <f ca="1">IF(VLOOKUP($C99,工时汇总!$B$2:$AH$2694,11,0)&gt;15,12,IF(VLOOKUP($C99,工时汇总!$B$2:$AH$2694,11,0)&gt;10,8,IF(VLOOKUP($C99,工时汇总!$B$2:$AH$2694,11,0)&gt;=8,4,IF(VLOOKUP($C99,工时汇总!$B$2:$AH$2694,11,0)&lt;8,0))))</f>
        <v>0</v>
      </c>
      <c r="N99" s="12">
        <f ca="1">IF(VLOOKUP($C99,工时汇总!$B$2:$AH$2694,12,0)&gt;15,12,IF(VLOOKUP($C99,工时汇总!$B$2:$AH$2694,12,0)&gt;10,8,IF(VLOOKUP($C99,工时汇总!$B$2:$AH$2694,12,0)&gt;=8,4,IF(VLOOKUP($C99,工时汇总!$B$2:$AH$2694,12,0)&lt;8,0))))</f>
        <v>8</v>
      </c>
      <c r="O99" s="12">
        <f ca="1">IF(VLOOKUP($C99,工时汇总!$B$2:$AH$2694,13,0)&gt;15,12,IF(VLOOKUP($C99,工时汇总!$B$2:$AH$2694,13,0)&gt;10,8,IF(VLOOKUP($C99,工时汇总!$B$2:$AH$2694,13,0)&gt;=8,4,IF(VLOOKUP($C99,工时汇总!$B$2:$AH$2694,13,0)&lt;8,0))))</f>
        <v>8</v>
      </c>
      <c r="P99" s="12">
        <f ca="1">IF(VLOOKUP($C99,工时汇总!$B$2:$AH$2694,14,0)&gt;15,12,IF(VLOOKUP($C99,工时汇总!$B$2:$AH$2694,14,0)&gt;10,8,IF(VLOOKUP($C99,工时汇总!$B$2:$AH$2694,14,0)&gt;=8,4,IF(VLOOKUP($C99,工时汇总!$B$2:$AH$2694,14,0)&lt;8,0))))</f>
        <v>4</v>
      </c>
      <c r="Q99" s="12">
        <f ca="1">IF(VLOOKUP($C99,工时汇总!$B$2:$AH$2694,15,0)&gt;15,12,IF(VLOOKUP($C99,工时汇总!$B$2:$AH$2694,15,0)&gt;10,8,IF(VLOOKUP($C99,工时汇总!$B$2:$AH$2694,15,0)&gt;=8,4,IF(VLOOKUP($C99,工时汇总!$B$2:$AH$2694,15,0)&lt;8,0))))</f>
        <v>8</v>
      </c>
      <c r="R99" s="12">
        <f ca="1">IF(VLOOKUP($C99,工时汇总!$B$2:$AH$2694,16,0)&gt;15,12,IF(VLOOKUP($C99,工时汇总!$B$2:$AH$2694,16,0)&gt;10,8,IF(VLOOKUP($C99,工时汇总!$B$2:$AH$2694,16,0)&gt;=8,4,IF(VLOOKUP($C99,工时汇总!$B$2:$AH$2694,16,0)&lt;8,0))))</f>
        <v>8</v>
      </c>
      <c r="S99" s="12">
        <f ca="1">IF(VLOOKUP($C99,工时汇总!$B$2:$AH$2694,17,0)&gt;15,12,IF(VLOOKUP($C99,工时汇总!$B$2:$AH$2694,17,0)&gt;10,8,IF(VLOOKUP($C99,工时汇总!$B$2:$AH$2694,17,0)&gt;=8,4,IF(VLOOKUP($C99,工时汇总!$B$2:$AH$2694,17,0)&lt;8,0))))</f>
        <v>8</v>
      </c>
      <c r="T99" s="12">
        <f ca="1">IF(VLOOKUP($C99,工时汇总!$B$2:$AH$2694,18,0)&gt;15,12,IF(VLOOKUP($C99,工时汇总!$B$2:$AH$2694,18,0)&gt;10,8,IF(VLOOKUP($C99,工时汇总!$B$2:$AH$2694,18,0)&gt;=8,4,IF(VLOOKUP($C99,工时汇总!$B$2:$AH$2694,18,0)&lt;8,0))))</f>
        <v>8</v>
      </c>
      <c r="U99" s="12">
        <f ca="1">IF(VLOOKUP($C99,工时汇总!$B$2:$AH$2694,19,0)&gt;15,12,IF(VLOOKUP($C99,工时汇总!$B$2:$AH$2694,19,0)&gt;10,8,IF(VLOOKUP($C99,工时汇总!$B$2:$AH$2694,19,0)&gt;=8,4,IF(VLOOKUP($C99,工时汇总!$B$2:$AH$2694,19,0)&lt;8,0))))</f>
        <v>4</v>
      </c>
      <c r="V99" s="12">
        <f ca="1">IF(VLOOKUP($C99,工时汇总!$B$2:$AH$2694,20,0)&gt;15,12,IF(VLOOKUP($C99,工时汇总!$B$2:$AH$2694,20,0)&gt;10,8,IF(VLOOKUP($C99,工时汇总!$B$2:$AH$2694,20,0)&gt;=8,4,IF(VLOOKUP($C99,工时汇总!$B$2:$AH$2694,20,0)&lt;8,0))))</f>
        <v>4</v>
      </c>
      <c r="W99" s="12">
        <f ca="1">IF(VLOOKUP($C99,工时汇总!$B$2:$AH$2694,21,0)&gt;15,12,IF(VLOOKUP($C99,工时汇总!$B$2:$AH$2694,21,0)&gt;10,8,IF(VLOOKUP($C99,工时汇总!$B$2:$AH$2694,21,0)&gt;=8,4,IF(VLOOKUP($C99,工时汇总!$B$2:$AH$2694,21,0)&lt;8,0))))</f>
        <v>0</v>
      </c>
      <c r="X99" s="12">
        <f ca="1">IF(VLOOKUP($C99,工时汇总!$B$2:$AH$2694,22,0)&gt;15,12,IF(VLOOKUP($C99,工时汇总!$B$2:$AH$2694,22,0)&gt;10,8,IF(VLOOKUP($C99,工时汇总!$B$2:$AH$2694,22,0)&gt;=8,4,IF(VLOOKUP($C99,工时汇总!$B$2:$AH$2694,22,0)&lt;8,0))))</f>
        <v>0</v>
      </c>
      <c r="Y99" s="12">
        <f ca="1">IF(VLOOKUP($C99,工时汇总!$B$2:$AH$2694,23,0)&gt;15,12,IF(VLOOKUP($C99,工时汇总!$B$2:$AH$2694,23,0)&gt;10,8,IF(VLOOKUP($C99,工时汇总!$B$2:$AH$2694,23,0)&gt;=8,4,IF(VLOOKUP($C99,工时汇总!$B$2:$AH$2694,23,0)&lt;8,0))))</f>
        <v>0</v>
      </c>
      <c r="Z99" s="12">
        <f ca="1">IF(VLOOKUP($C99,工时汇总!$B$2:$AH$2694,24,0)&gt;15,12,IF(VLOOKUP($C99,工时汇总!$B$2:$AH$2694,24,0)&gt;10,8,IF(VLOOKUP($C99,工时汇总!$B$2:$AH$2694,24,0)&gt;=8,4,IF(VLOOKUP($C99,工时汇总!$B$2:$AH$2694,24,0)&lt;8,0))))</f>
        <v>8</v>
      </c>
      <c r="AA99" s="12">
        <f ca="1">IF(VLOOKUP($C99,工时汇总!$B$2:$AH$2694,25,0)&gt;15,12,IF(VLOOKUP($C99,工时汇总!$B$2:$AH$2694,25,0)&gt;10,8,IF(VLOOKUP($C99,工时汇总!$B$2:$AH$2694,25,0)&gt;=8,4,IF(VLOOKUP($C99,工时汇总!$B$2:$AH$2694,25,0)&lt;8,0))))</f>
        <v>8</v>
      </c>
      <c r="AB99" s="12">
        <f ca="1">IF(VLOOKUP($C99,工时汇总!$B$2:$AH$2694,26,0)&gt;15,12,IF(VLOOKUP($C99,工时汇总!$B$2:$AH$2694,26,0)&gt;10,8,IF(VLOOKUP($C99,工时汇总!$B$2:$AH$2694,26,0)&gt;=8,4,IF(VLOOKUP($C99,工时汇总!$B$2:$AH$2694,26,0)&lt;8,0))))</f>
        <v>4</v>
      </c>
      <c r="AC99" s="12">
        <f ca="1">IF(VLOOKUP($C99,工时汇总!$B$2:$AH$2694,27,0)&gt;15,12,IF(VLOOKUP($C99,工时汇总!$B$2:$AH$2694,27,0)&gt;10,8,IF(VLOOKUP($C99,工时汇总!$B$2:$AH$2694,27,0)&gt;=8,4,IF(VLOOKUP($C99,工时汇总!$B$2:$AH$2694,27,0)&lt;8,0))))</f>
        <v>4</v>
      </c>
      <c r="AD99" s="12">
        <f ca="1">IF(VLOOKUP($C99,工时汇总!$B$2:$AH$2694,28,0)&gt;15,12,IF(VLOOKUP($C99,工时汇总!$B$2:$AH$2694,28,0)&gt;10,8,IF(VLOOKUP($C99,工时汇总!$B$2:$AH$2694,28,0)&gt;=8,4,IF(VLOOKUP($C99,工时汇总!$B$2:$AH$2694,28,0)&lt;8,0))))</f>
        <v>0</v>
      </c>
      <c r="AE99" s="12">
        <f ca="1">IF(VLOOKUP($C99,工时汇总!$B$2:$AH$2694,29,0)&gt;15,12,IF(VLOOKUP($C99,工时汇总!$B$2:$AH$2694,29,0)&gt;10,8,IF(VLOOKUP($C99,工时汇总!$B$2:$AH$2694,29,0)&gt;=8,4,IF(VLOOKUP($C99,工时汇总!$B$2:$AH$2694,29,0)&lt;8,0))))</f>
        <v>8</v>
      </c>
      <c r="AF99" s="12">
        <f ca="1">IF(VLOOKUP($C99,工时汇总!$B$2:$AH$2694,30,0)&gt;15,12,IF(VLOOKUP($C99,工时汇总!$B$2:$AH$2694,30,0)&gt;10,8,IF(VLOOKUP($C99,工时汇总!$B$2:$AH$2694,30,0)&gt;=8,4,IF(VLOOKUP($C99,工时汇总!$B$2:$AH$2694,30,0)&lt;8,0))))</f>
        <v>8</v>
      </c>
      <c r="AG99" s="12">
        <f ca="1">IF(VLOOKUP($C99,工时汇总!$B$2:$AH$2694,31,0)&gt;15,12,IF(VLOOKUP($C99,工时汇总!$B$2:$AH$2694,31,0)&gt;10,8,IF(VLOOKUP($C99,工时汇总!$B$2:$AH$2694,31,0)&gt;=8,4,IF(VLOOKUP($C99,工时汇总!$B$2:$AH$2694,31,0)&lt;8,0))))</f>
        <v>8</v>
      </c>
      <c r="AH99" s="12">
        <f ca="1">IF(VLOOKUP($C99,工时汇总!$B$2:$AH$2694,32,0)&gt;15,12,IF(VLOOKUP($C99,工时汇总!$B$2:$AH$2694,32,0)&gt;10,8,IF(VLOOKUP($C99,工时汇总!$B$2:$AH$2694,32,0)&gt;=8,4,IF(VLOOKUP($C99,工时汇总!$B$2:$AH$2694,32,0)&lt;8,0))))</f>
        <v>8</v>
      </c>
      <c r="AI99" s="12">
        <f ca="1">IF(VLOOKUP($C99,工时汇总!$B$2:$AH$2694,33,0)&gt;15,12,IF(VLOOKUP($C99,工时汇总!$B$2:$AH$2694,33,0)&gt;10,8,IF(VLOOKUP($C99,工时汇总!$B$2:$AH$2694,33,0)&gt;=8,4,IF(VLOOKUP($C99,工时汇总!$B$2:$AH$2694,33,0)&lt;8,0))))</f>
        <v>0</v>
      </c>
    </row>
    <row r="100" customHeight="1" spans="1:35">
      <c r="A100" s="42" t="s">
        <v>629</v>
      </c>
      <c r="B100" s="18" t="s">
        <v>782</v>
      </c>
      <c r="C100" s="17" t="s">
        <v>783</v>
      </c>
      <c r="D100" s="43">
        <f ca="1" t="shared" si="25"/>
        <v>148</v>
      </c>
      <c r="E100" s="12">
        <f ca="1">IF(VLOOKUP($C100,工时汇总!$B$2:$AH$2694,3,0)&gt;15,12,IF(VLOOKUP($C100,工时汇总!$B$2:$AH$2694,3,0)&gt;10,8,IF(VLOOKUP($C100,工时汇总!$B$2:$AH$2694,3,0)&gt;=8,4,IF(VLOOKUP($C100,工时汇总!$B$2:$AH$2694,3,0)&lt;8,0))))</f>
        <v>0</v>
      </c>
      <c r="F100" s="12">
        <f ca="1">IF(VLOOKUP($C100,工时汇总!$B$2:$AH$2694,4,0)&gt;15,12,IF(VLOOKUP($C100,工时汇总!$B$2:$AH$2694,4,0)&gt;10,8,IF(VLOOKUP($C100,工时汇总!$B$2:$AH$2694,4,0)&gt;=8,4,IF(VLOOKUP($C100,工时汇总!$B$2:$AH$2694,4,0)&lt;8,0))))</f>
        <v>0</v>
      </c>
      <c r="G100" s="12">
        <f ca="1">IF(VLOOKUP($C100,工时汇总!$B$2:$AH$2694,5,0)&gt;15,12,IF(VLOOKUP($C100,工时汇总!$B$2:$AH$2694,5,0)&gt;10,8,IF(VLOOKUP($C100,工时汇总!$B$2:$AH$2694,5,0)&gt;=8,4,IF(VLOOKUP($C100,工时汇总!$B$2:$AH$2694,5,0)&lt;8,0))))</f>
        <v>4</v>
      </c>
      <c r="H100" s="12">
        <f ca="1">IF(VLOOKUP($C100,工时汇总!$B$2:$AH$2694,6,0)&gt;15,12,IF(VLOOKUP($C100,工时汇总!$B$2:$AH$2694,6,0)&gt;10,8,IF(VLOOKUP($C100,工时汇总!$B$2:$AH$2694,6,0)&gt;=8,4,IF(VLOOKUP($C100,工时汇总!$B$2:$AH$2694,6,0)&lt;8,0))))</f>
        <v>8</v>
      </c>
      <c r="I100" s="12">
        <f ca="1">IF(VLOOKUP($C100,工时汇总!$B$2:$AH$2694,7,0)&gt;15,12,IF(VLOOKUP($C100,工时汇总!$B$2:$AH$2694,7,0)&gt;10,8,IF(VLOOKUP($C100,工时汇总!$B$2:$AH$2694,7,0)&gt;=8,4,IF(VLOOKUP($C100,工时汇总!$B$2:$AH$2694,7,0)&lt;8,0))))</f>
        <v>4</v>
      </c>
      <c r="J100" s="12">
        <f ca="1">IF(VLOOKUP($C100,工时汇总!$B$2:$AH$2694,8,0)&gt;15,12,IF(VLOOKUP($C100,工时汇总!$B$2:$AH$2694,8,0)&gt;10,8,IF(VLOOKUP($C100,工时汇总!$B$2:$AH$2694,8,0)&gt;=8,4,IF(VLOOKUP($C100,工时汇总!$B$2:$AH$2694,8,0)&lt;8,0))))</f>
        <v>4</v>
      </c>
      <c r="K100" s="12">
        <f ca="1">IF(VLOOKUP($C100,工时汇总!$B$2:$AH$2694,9,0)&gt;15,12,IF(VLOOKUP($C100,工时汇总!$B$2:$AH$2694,9,0)&gt;10,8,IF(VLOOKUP($C100,工时汇总!$B$2:$AH$2694,9,0)&gt;=8,4,IF(VLOOKUP($C100,工时汇总!$B$2:$AH$2694,9,0)&lt;8,0))))</f>
        <v>8</v>
      </c>
      <c r="L100" s="12">
        <f ca="1">IF(VLOOKUP($C100,工时汇总!$B$2:$AH$2694,10,0)&gt;15,12,IF(VLOOKUP($C100,工时汇总!$B$2:$AH$2694,10,0)&gt;10,8,IF(VLOOKUP($C100,工时汇总!$B$2:$AH$2694,10,0)&gt;=8,4,IF(VLOOKUP($C100,工时汇总!$B$2:$AH$2694,10,0)&lt;8,0))))</f>
        <v>0</v>
      </c>
      <c r="M100" s="12">
        <f ca="1">IF(VLOOKUP($C100,工时汇总!$B$2:$AH$2694,11,0)&gt;15,12,IF(VLOOKUP($C100,工时汇总!$B$2:$AH$2694,11,0)&gt;10,8,IF(VLOOKUP($C100,工时汇总!$B$2:$AH$2694,11,0)&gt;=8,4,IF(VLOOKUP($C100,工时汇总!$B$2:$AH$2694,11,0)&lt;8,0))))</f>
        <v>0</v>
      </c>
      <c r="N100" s="12">
        <f ca="1">IF(VLOOKUP($C100,工时汇总!$B$2:$AH$2694,12,0)&gt;15,12,IF(VLOOKUP($C100,工时汇总!$B$2:$AH$2694,12,0)&gt;10,8,IF(VLOOKUP($C100,工时汇总!$B$2:$AH$2694,12,0)&gt;=8,4,IF(VLOOKUP($C100,工时汇总!$B$2:$AH$2694,12,0)&lt;8,0))))</f>
        <v>8</v>
      </c>
      <c r="O100" s="12">
        <f ca="1">IF(VLOOKUP($C100,工时汇总!$B$2:$AH$2694,13,0)&gt;15,12,IF(VLOOKUP($C100,工时汇总!$B$2:$AH$2694,13,0)&gt;10,8,IF(VLOOKUP($C100,工时汇总!$B$2:$AH$2694,13,0)&gt;=8,4,IF(VLOOKUP($C100,工时汇总!$B$2:$AH$2694,13,0)&lt;8,0))))</f>
        <v>8</v>
      </c>
      <c r="P100" s="12">
        <f ca="1">IF(VLOOKUP($C100,工时汇总!$B$2:$AH$2694,14,0)&gt;15,12,IF(VLOOKUP($C100,工时汇总!$B$2:$AH$2694,14,0)&gt;10,8,IF(VLOOKUP($C100,工时汇总!$B$2:$AH$2694,14,0)&gt;=8,4,IF(VLOOKUP($C100,工时汇总!$B$2:$AH$2694,14,0)&lt;8,0))))</f>
        <v>8</v>
      </c>
      <c r="Q100" s="12">
        <f ca="1">IF(VLOOKUP($C100,工时汇总!$B$2:$AH$2694,15,0)&gt;15,12,IF(VLOOKUP($C100,工时汇总!$B$2:$AH$2694,15,0)&gt;10,8,IF(VLOOKUP($C100,工时汇总!$B$2:$AH$2694,15,0)&gt;=8,4,IF(VLOOKUP($C100,工时汇总!$B$2:$AH$2694,15,0)&lt;8,0))))</f>
        <v>8</v>
      </c>
      <c r="R100" s="12">
        <f ca="1">IF(VLOOKUP($C100,工时汇总!$B$2:$AH$2694,16,0)&gt;15,12,IF(VLOOKUP($C100,工时汇总!$B$2:$AH$2694,16,0)&gt;10,8,IF(VLOOKUP($C100,工时汇总!$B$2:$AH$2694,16,0)&gt;=8,4,IF(VLOOKUP($C100,工时汇总!$B$2:$AH$2694,16,0)&lt;8,0))))</f>
        <v>8</v>
      </c>
      <c r="S100" s="12">
        <f ca="1">IF(VLOOKUP($C100,工时汇总!$B$2:$AH$2694,17,0)&gt;15,12,IF(VLOOKUP($C100,工时汇总!$B$2:$AH$2694,17,0)&gt;10,8,IF(VLOOKUP($C100,工时汇总!$B$2:$AH$2694,17,0)&gt;=8,4,IF(VLOOKUP($C100,工时汇总!$B$2:$AH$2694,17,0)&lt;8,0))))</f>
        <v>8</v>
      </c>
      <c r="T100" s="12">
        <f ca="1">IF(VLOOKUP($C100,工时汇总!$B$2:$AH$2694,18,0)&gt;15,12,IF(VLOOKUP($C100,工时汇总!$B$2:$AH$2694,18,0)&gt;10,8,IF(VLOOKUP($C100,工时汇总!$B$2:$AH$2694,18,0)&gt;=8,4,IF(VLOOKUP($C100,工时汇总!$B$2:$AH$2694,18,0)&lt;8,0))))</f>
        <v>8</v>
      </c>
      <c r="U100" s="12">
        <f ca="1">IF(VLOOKUP($C100,工时汇总!$B$2:$AH$2694,19,0)&gt;15,12,IF(VLOOKUP($C100,工时汇总!$B$2:$AH$2694,19,0)&gt;10,8,IF(VLOOKUP($C100,工时汇总!$B$2:$AH$2694,19,0)&gt;=8,4,IF(VLOOKUP($C100,工时汇总!$B$2:$AH$2694,19,0)&lt;8,0))))</f>
        <v>4</v>
      </c>
      <c r="V100" s="12">
        <f ca="1">IF(VLOOKUP($C100,工时汇总!$B$2:$AH$2694,20,0)&gt;15,12,IF(VLOOKUP($C100,工时汇总!$B$2:$AH$2694,20,0)&gt;10,8,IF(VLOOKUP($C100,工时汇总!$B$2:$AH$2694,20,0)&gt;=8,4,IF(VLOOKUP($C100,工时汇总!$B$2:$AH$2694,20,0)&lt;8,0))))</f>
        <v>0</v>
      </c>
      <c r="W100" s="12">
        <f ca="1">IF(VLOOKUP($C100,工时汇总!$B$2:$AH$2694,21,0)&gt;15,12,IF(VLOOKUP($C100,工时汇总!$B$2:$AH$2694,21,0)&gt;10,8,IF(VLOOKUP($C100,工时汇总!$B$2:$AH$2694,21,0)&gt;=8,4,IF(VLOOKUP($C100,工时汇总!$B$2:$AH$2694,21,0)&lt;8,0))))</f>
        <v>0</v>
      </c>
      <c r="X100" s="12">
        <f ca="1">IF(VLOOKUP($C100,工时汇总!$B$2:$AH$2694,22,0)&gt;15,12,IF(VLOOKUP($C100,工时汇总!$B$2:$AH$2694,22,0)&gt;10,8,IF(VLOOKUP($C100,工时汇总!$B$2:$AH$2694,22,0)&gt;=8,4,IF(VLOOKUP($C100,工时汇总!$B$2:$AH$2694,22,0)&lt;8,0))))</f>
        <v>0</v>
      </c>
      <c r="Y100" s="12">
        <f ca="1">IF(VLOOKUP($C100,工时汇总!$B$2:$AH$2694,23,0)&gt;15,12,IF(VLOOKUP($C100,工时汇总!$B$2:$AH$2694,23,0)&gt;10,8,IF(VLOOKUP($C100,工时汇总!$B$2:$AH$2694,23,0)&gt;=8,4,IF(VLOOKUP($C100,工时汇总!$B$2:$AH$2694,23,0)&lt;8,0))))</f>
        <v>0</v>
      </c>
      <c r="Z100" s="12">
        <f ca="1">IF(VLOOKUP($C100,工时汇总!$B$2:$AH$2694,24,0)&gt;15,12,IF(VLOOKUP($C100,工时汇总!$B$2:$AH$2694,24,0)&gt;10,8,IF(VLOOKUP($C100,工时汇总!$B$2:$AH$2694,24,0)&gt;=8,4,IF(VLOOKUP($C100,工时汇总!$B$2:$AH$2694,24,0)&lt;8,0))))</f>
        <v>4</v>
      </c>
      <c r="AA100" s="12">
        <f ca="1">IF(VLOOKUP($C100,工时汇总!$B$2:$AH$2694,25,0)&gt;15,12,IF(VLOOKUP($C100,工时汇总!$B$2:$AH$2694,25,0)&gt;10,8,IF(VLOOKUP($C100,工时汇总!$B$2:$AH$2694,25,0)&gt;=8,4,IF(VLOOKUP($C100,工时汇总!$B$2:$AH$2694,25,0)&lt;8,0))))</f>
        <v>4</v>
      </c>
      <c r="AB100" s="12">
        <f ca="1">IF(VLOOKUP($C100,工时汇总!$B$2:$AH$2694,26,0)&gt;15,12,IF(VLOOKUP($C100,工时汇总!$B$2:$AH$2694,26,0)&gt;10,8,IF(VLOOKUP($C100,工时汇总!$B$2:$AH$2694,26,0)&gt;=8,4,IF(VLOOKUP($C100,工时汇总!$B$2:$AH$2694,26,0)&lt;8,0))))</f>
        <v>4</v>
      </c>
      <c r="AC100" s="12">
        <f ca="1">IF(VLOOKUP($C100,工时汇总!$B$2:$AH$2694,27,0)&gt;15,12,IF(VLOOKUP($C100,工时汇总!$B$2:$AH$2694,27,0)&gt;10,8,IF(VLOOKUP($C100,工时汇总!$B$2:$AH$2694,27,0)&gt;=8,4,IF(VLOOKUP($C100,工时汇总!$B$2:$AH$2694,27,0)&lt;8,0))))</f>
        <v>8</v>
      </c>
      <c r="AD100" s="12">
        <f ca="1">IF(VLOOKUP($C100,工时汇总!$B$2:$AH$2694,28,0)&gt;15,12,IF(VLOOKUP($C100,工时汇总!$B$2:$AH$2694,28,0)&gt;10,8,IF(VLOOKUP($C100,工时汇总!$B$2:$AH$2694,28,0)&gt;=8,4,IF(VLOOKUP($C100,工时汇总!$B$2:$AH$2694,28,0)&lt;8,0))))</f>
        <v>8</v>
      </c>
      <c r="AE100" s="12">
        <f ca="1">IF(VLOOKUP($C100,工时汇总!$B$2:$AH$2694,29,0)&gt;15,12,IF(VLOOKUP($C100,工时汇总!$B$2:$AH$2694,29,0)&gt;10,8,IF(VLOOKUP($C100,工时汇总!$B$2:$AH$2694,29,0)&gt;=8,4,IF(VLOOKUP($C100,工时汇总!$B$2:$AH$2694,29,0)&lt;8,0))))</f>
        <v>8</v>
      </c>
      <c r="AF100" s="12">
        <f ca="1">IF(VLOOKUP($C100,工时汇总!$B$2:$AH$2694,30,0)&gt;15,12,IF(VLOOKUP($C100,工时汇总!$B$2:$AH$2694,30,0)&gt;10,8,IF(VLOOKUP($C100,工时汇总!$B$2:$AH$2694,30,0)&gt;=8,4,IF(VLOOKUP($C100,工时汇总!$B$2:$AH$2694,30,0)&lt;8,0))))</f>
        <v>8</v>
      </c>
      <c r="AG100" s="12">
        <f ca="1">IF(VLOOKUP($C100,工时汇总!$B$2:$AH$2694,31,0)&gt;15,12,IF(VLOOKUP($C100,工时汇总!$B$2:$AH$2694,31,0)&gt;10,8,IF(VLOOKUP($C100,工时汇总!$B$2:$AH$2694,31,0)&gt;=8,4,IF(VLOOKUP($C100,工时汇总!$B$2:$AH$2694,31,0)&lt;8,0))))</f>
        <v>8</v>
      </c>
      <c r="AH100" s="12">
        <f ca="1">IF(VLOOKUP($C100,工时汇总!$B$2:$AH$2694,32,0)&gt;15,12,IF(VLOOKUP($C100,工时汇总!$B$2:$AH$2694,32,0)&gt;10,8,IF(VLOOKUP($C100,工时汇总!$B$2:$AH$2694,32,0)&gt;=8,4,IF(VLOOKUP($C100,工时汇总!$B$2:$AH$2694,32,0)&lt;8,0))))</f>
        <v>8</v>
      </c>
      <c r="AI100" s="12">
        <f ca="1">IF(VLOOKUP($C100,工时汇总!$B$2:$AH$2694,33,0)&gt;15,12,IF(VLOOKUP($C100,工时汇总!$B$2:$AH$2694,33,0)&gt;10,8,IF(VLOOKUP($C100,工时汇总!$B$2:$AH$2694,33,0)&gt;=8,4,IF(VLOOKUP($C100,工时汇总!$B$2:$AH$2694,33,0)&lt;8,0))))</f>
        <v>0</v>
      </c>
    </row>
    <row r="101" customHeight="1" spans="1:35">
      <c r="A101" s="42" t="s">
        <v>629</v>
      </c>
      <c r="B101" s="18" t="s">
        <v>784</v>
      </c>
      <c r="C101" s="17" t="s">
        <v>785</v>
      </c>
      <c r="D101" s="43">
        <f ca="1" t="shared" si="25"/>
        <v>132</v>
      </c>
      <c r="E101" s="12">
        <f ca="1">IF(VLOOKUP($C101,工时汇总!$B$2:$AH$2694,3,0)&gt;15,12,IF(VLOOKUP($C101,工时汇总!$B$2:$AH$2694,3,0)&gt;10,8,IF(VLOOKUP($C101,工时汇总!$B$2:$AH$2694,3,0)&gt;=8,4,IF(VLOOKUP($C101,工时汇总!$B$2:$AH$2694,3,0)&lt;8,0))))</f>
        <v>0</v>
      </c>
      <c r="F101" s="12">
        <f ca="1">IF(VLOOKUP($C101,工时汇总!$B$2:$AH$2694,4,0)&gt;15,12,IF(VLOOKUP($C101,工时汇总!$B$2:$AH$2694,4,0)&gt;10,8,IF(VLOOKUP($C101,工时汇总!$B$2:$AH$2694,4,0)&gt;=8,4,IF(VLOOKUP($C101,工时汇总!$B$2:$AH$2694,4,0)&lt;8,0))))</f>
        <v>0</v>
      </c>
      <c r="G101" s="12">
        <f ca="1">IF(VLOOKUP($C101,工时汇总!$B$2:$AH$2694,5,0)&gt;15,12,IF(VLOOKUP($C101,工时汇总!$B$2:$AH$2694,5,0)&gt;10,8,IF(VLOOKUP($C101,工时汇总!$B$2:$AH$2694,5,0)&gt;=8,4,IF(VLOOKUP($C101,工时汇总!$B$2:$AH$2694,5,0)&lt;8,0))))</f>
        <v>4</v>
      </c>
      <c r="H101" s="12">
        <f ca="1">IF(VLOOKUP($C101,工时汇总!$B$2:$AH$2694,6,0)&gt;15,12,IF(VLOOKUP($C101,工时汇总!$B$2:$AH$2694,6,0)&gt;10,8,IF(VLOOKUP($C101,工时汇总!$B$2:$AH$2694,6,0)&gt;=8,4,IF(VLOOKUP($C101,工时汇总!$B$2:$AH$2694,6,0)&lt;8,0))))</f>
        <v>8</v>
      </c>
      <c r="I101" s="12">
        <f ca="1">IF(VLOOKUP($C101,工时汇总!$B$2:$AH$2694,7,0)&gt;15,12,IF(VLOOKUP($C101,工时汇总!$B$2:$AH$2694,7,0)&gt;10,8,IF(VLOOKUP($C101,工时汇总!$B$2:$AH$2694,7,0)&gt;=8,4,IF(VLOOKUP($C101,工时汇总!$B$2:$AH$2694,7,0)&lt;8,0))))</f>
        <v>4</v>
      </c>
      <c r="J101" s="12">
        <f ca="1">IF(VLOOKUP($C101,工时汇总!$B$2:$AH$2694,8,0)&gt;15,12,IF(VLOOKUP($C101,工时汇总!$B$2:$AH$2694,8,0)&gt;10,8,IF(VLOOKUP($C101,工时汇总!$B$2:$AH$2694,8,0)&gt;=8,4,IF(VLOOKUP($C101,工时汇总!$B$2:$AH$2694,8,0)&lt;8,0))))</f>
        <v>4</v>
      </c>
      <c r="K101" s="12">
        <f ca="1">IF(VLOOKUP($C101,工时汇总!$B$2:$AH$2694,9,0)&gt;15,12,IF(VLOOKUP($C101,工时汇总!$B$2:$AH$2694,9,0)&gt;10,8,IF(VLOOKUP($C101,工时汇总!$B$2:$AH$2694,9,0)&gt;=8,4,IF(VLOOKUP($C101,工时汇总!$B$2:$AH$2694,9,0)&lt;8,0))))</f>
        <v>4</v>
      </c>
      <c r="L101" s="12">
        <f ca="1">IF(VLOOKUP($C101,工时汇总!$B$2:$AH$2694,10,0)&gt;15,12,IF(VLOOKUP($C101,工时汇总!$B$2:$AH$2694,10,0)&gt;10,8,IF(VLOOKUP($C101,工时汇总!$B$2:$AH$2694,10,0)&gt;=8,4,IF(VLOOKUP($C101,工时汇总!$B$2:$AH$2694,10,0)&lt;8,0))))</f>
        <v>0</v>
      </c>
      <c r="M101" s="12">
        <f ca="1">IF(VLOOKUP($C101,工时汇总!$B$2:$AH$2694,11,0)&gt;15,12,IF(VLOOKUP($C101,工时汇总!$B$2:$AH$2694,11,0)&gt;10,8,IF(VLOOKUP($C101,工时汇总!$B$2:$AH$2694,11,0)&gt;=8,4,IF(VLOOKUP($C101,工时汇总!$B$2:$AH$2694,11,0)&lt;8,0))))</f>
        <v>0</v>
      </c>
      <c r="N101" s="12">
        <f ca="1">IF(VLOOKUP($C101,工时汇总!$B$2:$AH$2694,12,0)&gt;15,12,IF(VLOOKUP($C101,工时汇总!$B$2:$AH$2694,12,0)&gt;10,8,IF(VLOOKUP($C101,工时汇总!$B$2:$AH$2694,12,0)&gt;=8,4,IF(VLOOKUP($C101,工时汇总!$B$2:$AH$2694,12,0)&lt;8,0))))</f>
        <v>8</v>
      </c>
      <c r="O101" s="12">
        <f ca="1">IF(VLOOKUP($C101,工时汇总!$B$2:$AH$2694,13,0)&gt;15,12,IF(VLOOKUP($C101,工时汇总!$B$2:$AH$2694,13,0)&gt;10,8,IF(VLOOKUP($C101,工时汇总!$B$2:$AH$2694,13,0)&gt;=8,4,IF(VLOOKUP($C101,工时汇总!$B$2:$AH$2694,13,0)&lt;8,0))))</f>
        <v>8</v>
      </c>
      <c r="P101" s="12">
        <f ca="1">IF(VLOOKUP($C101,工时汇总!$B$2:$AH$2694,14,0)&gt;15,12,IF(VLOOKUP($C101,工时汇总!$B$2:$AH$2694,14,0)&gt;10,8,IF(VLOOKUP($C101,工时汇总!$B$2:$AH$2694,14,0)&gt;=8,4,IF(VLOOKUP($C101,工时汇总!$B$2:$AH$2694,14,0)&lt;8,0))))</f>
        <v>4</v>
      </c>
      <c r="Q101" s="12">
        <f ca="1">IF(VLOOKUP($C101,工时汇总!$B$2:$AH$2694,15,0)&gt;15,12,IF(VLOOKUP($C101,工时汇总!$B$2:$AH$2694,15,0)&gt;10,8,IF(VLOOKUP($C101,工时汇总!$B$2:$AH$2694,15,0)&gt;=8,4,IF(VLOOKUP($C101,工时汇总!$B$2:$AH$2694,15,0)&lt;8,0))))</f>
        <v>4</v>
      </c>
      <c r="R101" s="12">
        <f ca="1">IF(VLOOKUP($C101,工时汇总!$B$2:$AH$2694,16,0)&gt;15,12,IF(VLOOKUP($C101,工时汇总!$B$2:$AH$2694,16,0)&gt;10,8,IF(VLOOKUP($C101,工时汇总!$B$2:$AH$2694,16,0)&gt;=8,4,IF(VLOOKUP($C101,工时汇总!$B$2:$AH$2694,16,0)&lt;8,0))))</f>
        <v>8</v>
      </c>
      <c r="S101" s="12">
        <f ca="1">IF(VLOOKUP($C101,工时汇总!$B$2:$AH$2694,17,0)&gt;15,12,IF(VLOOKUP($C101,工时汇总!$B$2:$AH$2694,17,0)&gt;10,8,IF(VLOOKUP($C101,工时汇总!$B$2:$AH$2694,17,0)&gt;=8,4,IF(VLOOKUP($C101,工时汇总!$B$2:$AH$2694,17,0)&lt;8,0))))</f>
        <v>4</v>
      </c>
      <c r="T101" s="12">
        <f ca="1">IF(VLOOKUP($C101,工时汇总!$B$2:$AH$2694,18,0)&gt;15,12,IF(VLOOKUP($C101,工时汇总!$B$2:$AH$2694,18,0)&gt;10,8,IF(VLOOKUP($C101,工时汇总!$B$2:$AH$2694,18,0)&gt;=8,4,IF(VLOOKUP($C101,工时汇总!$B$2:$AH$2694,18,0)&lt;8,0))))</f>
        <v>8</v>
      </c>
      <c r="U101" s="12">
        <f ca="1">IF(VLOOKUP($C101,工时汇总!$B$2:$AH$2694,19,0)&gt;15,12,IF(VLOOKUP($C101,工时汇总!$B$2:$AH$2694,19,0)&gt;10,8,IF(VLOOKUP($C101,工时汇总!$B$2:$AH$2694,19,0)&gt;=8,4,IF(VLOOKUP($C101,工时汇总!$B$2:$AH$2694,19,0)&lt;8,0))))</f>
        <v>4</v>
      </c>
      <c r="V101" s="12">
        <f ca="1">IF(VLOOKUP($C101,工时汇总!$B$2:$AH$2694,20,0)&gt;15,12,IF(VLOOKUP($C101,工时汇总!$B$2:$AH$2694,20,0)&gt;10,8,IF(VLOOKUP($C101,工时汇总!$B$2:$AH$2694,20,0)&gt;=8,4,IF(VLOOKUP($C101,工时汇总!$B$2:$AH$2694,20,0)&lt;8,0))))</f>
        <v>0</v>
      </c>
      <c r="W101" s="12">
        <f ca="1">IF(VLOOKUP($C101,工时汇总!$B$2:$AH$2694,21,0)&gt;15,12,IF(VLOOKUP($C101,工时汇总!$B$2:$AH$2694,21,0)&gt;10,8,IF(VLOOKUP($C101,工时汇总!$B$2:$AH$2694,21,0)&gt;=8,4,IF(VLOOKUP($C101,工时汇总!$B$2:$AH$2694,21,0)&lt;8,0))))</f>
        <v>0</v>
      </c>
      <c r="X101" s="12">
        <f ca="1">IF(VLOOKUP($C101,工时汇总!$B$2:$AH$2694,22,0)&gt;15,12,IF(VLOOKUP($C101,工时汇总!$B$2:$AH$2694,22,0)&gt;10,8,IF(VLOOKUP($C101,工时汇总!$B$2:$AH$2694,22,0)&gt;=8,4,IF(VLOOKUP($C101,工时汇总!$B$2:$AH$2694,22,0)&lt;8,0))))</f>
        <v>0</v>
      </c>
      <c r="Y101" s="12">
        <f ca="1">IF(VLOOKUP($C101,工时汇总!$B$2:$AH$2694,23,0)&gt;15,12,IF(VLOOKUP($C101,工时汇总!$B$2:$AH$2694,23,0)&gt;10,8,IF(VLOOKUP($C101,工时汇总!$B$2:$AH$2694,23,0)&gt;=8,4,IF(VLOOKUP($C101,工时汇总!$B$2:$AH$2694,23,0)&lt;8,0))))</f>
        <v>0</v>
      </c>
      <c r="Z101" s="12">
        <f ca="1">IF(VLOOKUP($C101,工时汇总!$B$2:$AH$2694,24,0)&gt;15,12,IF(VLOOKUP($C101,工时汇总!$B$2:$AH$2694,24,0)&gt;10,8,IF(VLOOKUP($C101,工时汇总!$B$2:$AH$2694,24,0)&gt;=8,4,IF(VLOOKUP($C101,工时汇总!$B$2:$AH$2694,24,0)&lt;8,0))))</f>
        <v>4</v>
      </c>
      <c r="AA101" s="12">
        <f ca="1">IF(VLOOKUP($C101,工时汇总!$B$2:$AH$2694,25,0)&gt;15,12,IF(VLOOKUP($C101,工时汇总!$B$2:$AH$2694,25,0)&gt;10,8,IF(VLOOKUP($C101,工时汇总!$B$2:$AH$2694,25,0)&gt;=8,4,IF(VLOOKUP($C101,工时汇总!$B$2:$AH$2694,25,0)&lt;8,0))))</f>
        <v>4</v>
      </c>
      <c r="AB101" s="12">
        <f ca="1">IF(VLOOKUP($C101,工时汇总!$B$2:$AH$2694,26,0)&gt;15,12,IF(VLOOKUP($C101,工时汇总!$B$2:$AH$2694,26,0)&gt;10,8,IF(VLOOKUP($C101,工时汇总!$B$2:$AH$2694,26,0)&gt;=8,4,IF(VLOOKUP($C101,工时汇总!$B$2:$AH$2694,26,0)&lt;8,0))))</f>
        <v>4</v>
      </c>
      <c r="AC101" s="12">
        <f ca="1">IF(VLOOKUP($C101,工时汇总!$B$2:$AH$2694,27,0)&gt;15,12,IF(VLOOKUP($C101,工时汇总!$B$2:$AH$2694,27,0)&gt;10,8,IF(VLOOKUP($C101,工时汇总!$B$2:$AH$2694,27,0)&gt;=8,4,IF(VLOOKUP($C101,工时汇总!$B$2:$AH$2694,27,0)&lt;8,0))))</f>
        <v>8</v>
      </c>
      <c r="AD101" s="12">
        <f ca="1">IF(VLOOKUP($C101,工时汇总!$B$2:$AH$2694,28,0)&gt;15,12,IF(VLOOKUP($C101,工时汇总!$B$2:$AH$2694,28,0)&gt;10,8,IF(VLOOKUP($C101,工时汇总!$B$2:$AH$2694,28,0)&gt;=8,4,IF(VLOOKUP($C101,工时汇总!$B$2:$AH$2694,28,0)&lt;8,0))))</f>
        <v>8</v>
      </c>
      <c r="AE101" s="12">
        <f ca="1">IF(VLOOKUP($C101,工时汇总!$B$2:$AH$2694,29,0)&gt;15,12,IF(VLOOKUP($C101,工时汇总!$B$2:$AH$2694,29,0)&gt;10,8,IF(VLOOKUP($C101,工时汇总!$B$2:$AH$2694,29,0)&gt;=8,4,IF(VLOOKUP($C101,工时汇总!$B$2:$AH$2694,29,0)&lt;8,0))))</f>
        <v>8</v>
      </c>
      <c r="AF101" s="12">
        <f ca="1">IF(VLOOKUP($C101,工时汇总!$B$2:$AH$2694,30,0)&gt;15,12,IF(VLOOKUP($C101,工时汇总!$B$2:$AH$2694,30,0)&gt;10,8,IF(VLOOKUP($C101,工时汇总!$B$2:$AH$2694,30,0)&gt;=8,4,IF(VLOOKUP($C101,工时汇总!$B$2:$AH$2694,30,0)&lt;8,0))))</f>
        <v>8</v>
      </c>
      <c r="AG101" s="12">
        <f ca="1">IF(VLOOKUP($C101,工时汇总!$B$2:$AH$2694,31,0)&gt;15,12,IF(VLOOKUP($C101,工时汇总!$B$2:$AH$2694,31,0)&gt;10,8,IF(VLOOKUP($C101,工时汇总!$B$2:$AH$2694,31,0)&gt;=8,4,IF(VLOOKUP($C101,工时汇总!$B$2:$AH$2694,31,0)&lt;8,0))))</f>
        <v>8</v>
      </c>
      <c r="AH101" s="12">
        <f ca="1">IF(VLOOKUP($C101,工时汇总!$B$2:$AH$2694,32,0)&gt;15,12,IF(VLOOKUP($C101,工时汇总!$B$2:$AH$2694,32,0)&gt;10,8,IF(VLOOKUP($C101,工时汇总!$B$2:$AH$2694,32,0)&gt;=8,4,IF(VLOOKUP($C101,工时汇总!$B$2:$AH$2694,32,0)&lt;8,0))))</f>
        <v>8</v>
      </c>
      <c r="AI101" s="12">
        <f ca="1">IF(VLOOKUP($C101,工时汇总!$B$2:$AH$2694,33,0)&gt;15,12,IF(VLOOKUP($C101,工时汇总!$B$2:$AH$2694,33,0)&gt;10,8,IF(VLOOKUP($C101,工时汇总!$B$2:$AH$2694,33,0)&gt;=8,4,IF(VLOOKUP($C101,工时汇总!$B$2:$AH$2694,33,0)&lt;8,0))))</f>
        <v>0</v>
      </c>
    </row>
    <row r="102" customHeight="1" spans="1:35">
      <c r="A102" s="42" t="s">
        <v>629</v>
      </c>
      <c r="B102" s="18" t="s">
        <v>786</v>
      </c>
      <c r="C102" s="17" t="s">
        <v>787</v>
      </c>
      <c r="D102" s="43">
        <f ca="1" t="shared" si="25"/>
        <v>0</v>
      </c>
      <c r="E102" s="12">
        <f ca="1">IF(VLOOKUP($C102,工时汇总!$B$2:$AH$2694,3,0)&gt;15,12,IF(VLOOKUP($C102,工时汇总!$B$2:$AH$2694,3,0)&gt;10,8,IF(VLOOKUP($C102,工时汇总!$B$2:$AH$2694,3,0)&gt;=8,4,IF(VLOOKUP($C102,工时汇总!$B$2:$AH$2694,3,0)&lt;8,0))))</f>
        <v>0</v>
      </c>
      <c r="F102" s="12">
        <f ca="1">IF(VLOOKUP($C102,工时汇总!$B$2:$AH$2694,4,0)&gt;15,12,IF(VLOOKUP($C102,工时汇总!$B$2:$AH$2694,4,0)&gt;10,8,IF(VLOOKUP($C102,工时汇总!$B$2:$AH$2694,4,0)&gt;=8,4,IF(VLOOKUP($C102,工时汇总!$B$2:$AH$2694,4,0)&lt;8,0))))</f>
        <v>0</v>
      </c>
      <c r="G102" s="12">
        <f ca="1">IF(VLOOKUP($C102,工时汇总!$B$2:$AH$2694,5,0)&gt;15,12,IF(VLOOKUP($C102,工时汇总!$B$2:$AH$2694,5,0)&gt;10,8,IF(VLOOKUP($C102,工时汇总!$B$2:$AH$2694,5,0)&gt;=8,4,IF(VLOOKUP($C102,工时汇总!$B$2:$AH$2694,5,0)&lt;8,0))))</f>
        <v>0</v>
      </c>
      <c r="H102" s="12">
        <f ca="1">IF(VLOOKUP($C102,工时汇总!$B$2:$AH$2694,6,0)&gt;15,12,IF(VLOOKUP($C102,工时汇总!$B$2:$AH$2694,6,0)&gt;10,8,IF(VLOOKUP($C102,工时汇总!$B$2:$AH$2694,6,0)&gt;=8,4,IF(VLOOKUP($C102,工时汇总!$B$2:$AH$2694,6,0)&lt;8,0))))</f>
        <v>0</v>
      </c>
      <c r="I102" s="12">
        <f ca="1">IF(VLOOKUP($C102,工时汇总!$B$2:$AH$2694,7,0)&gt;15,12,IF(VLOOKUP($C102,工时汇总!$B$2:$AH$2694,7,0)&gt;10,8,IF(VLOOKUP($C102,工时汇总!$B$2:$AH$2694,7,0)&gt;=8,4,IF(VLOOKUP($C102,工时汇总!$B$2:$AH$2694,7,0)&lt;8,0))))</f>
        <v>0</v>
      </c>
      <c r="J102" s="12">
        <f ca="1">IF(VLOOKUP($C102,工时汇总!$B$2:$AH$2694,8,0)&gt;15,12,IF(VLOOKUP($C102,工时汇总!$B$2:$AH$2694,8,0)&gt;10,8,IF(VLOOKUP($C102,工时汇总!$B$2:$AH$2694,8,0)&gt;=8,4,IF(VLOOKUP($C102,工时汇总!$B$2:$AH$2694,8,0)&lt;8,0))))</f>
        <v>0</v>
      </c>
      <c r="K102" s="12">
        <f ca="1">IF(VLOOKUP($C102,工时汇总!$B$2:$AH$2694,9,0)&gt;15,12,IF(VLOOKUP($C102,工时汇总!$B$2:$AH$2694,9,0)&gt;10,8,IF(VLOOKUP($C102,工时汇总!$B$2:$AH$2694,9,0)&gt;=8,4,IF(VLOOKUP($C102,工时汇总!$B$2:$AH$2694,9,0)&lt;8,0))))</f>
        <v>0</v>
      </c>
      <c r="L102" s="12">
        <f ca="1">IF(VLOOKUP($C102,工时汇总!$B$2:$AH$2694,10,0)&gt;15,12,IF(VLOOKUP($C102,工时汇总!$B$2:$AH$2694,10,0)&gt;10,8,IF(VLOOKUP($C102,工时汇总!$B$2:$AH$2694,10,0)&gt;=8,4,IF(VLOOKUP($C102,工时汇总!$B$2:$AH$2694,10,0)&lt;8,0))))</f>
        <v>0</v>
      </c>
      <c r="M102" s="12">
        <f ca="1">IF(VLOOKUP($C102,工时汇总!$B$2:$AH$2694,11,0)&gt;15,12,IF(VLOOKUP($C102,工时汇总!$B$2:$AH$2694,11,0)&gt;10,8,IF(VLOOKUP($C102,工时汇总!$B$2:$AH$2694,11,0)&gt;=8,4,IF(VLOOKUP($C102,工时汇总!$B$2:$AH$2694,11,0)&lt;8,0))))</f>
        <v>0</v>
      </c>
      <c r="N102" s="12">
        <f ca="1">IF(VLOOKUP($C102,工时汇总!$B$2:$AH$2694,12,0)&gt;15,12,IF(VLOOKUP($C102,工时汇总!$B$2:$AH$2694,12,0)&gt;10,8,IF(VLOOKUP($C102,工时汇总!$B$2:$AH$2694,12,0)&gt;=8,4,IF(VLOOKUP($C102,工时汇总!$B$2:$AH$2694,12,0)&lt;8,0))))</f>
        <v>0</v>
      </c>
      <c r="O102" s="12">
        <f ca="1">IF(VLOOKUP($C102,工时汇总!$B$2:$AH$2694,13,0)&gt;15,12,IF(VLOOKUP($C102,工时汇总!$B$2:$AH$2694,13,0)&gt;10,8,IF(VLOOKUP($C102,工时汇总!$B$2:$AH$2694,13,0)&gt;=8,4,IF(VLOOKUP($C102,工时汇总!$B$2:$AH$2694,13,0)&lt;8,0))))</f>
        <v>0</v>
      </c>
      <c r="P102" s="12">
        <f ca="1">IF(VLOOKUP($C102,工时汇总!$B$2:$AH$2694,14,0)&gt;15,12,IF(VLOOKUP($C102,工时汇总!$B$2:$AH$2694,14,0)&gt;10,8,IF(VLOOKUP($C102,工时汇总!$B$2:$AH$2694,14,0)&gt;=8,4,IF(VLOOKUP($C102,工时汇总!$B$2:$AH$2694,14,0)&lt;8,0))))</f>
        <v>0</v>
      </c>
      <c r="Q102" s="12">
        <f ca="1">IF(VLOOKUP($C102,工时汇总!$B$2:$AH$2694,15,0)&gt;15,12,IF(VLOOKUP($C102,工时汇总!$B$2:$AH$2694,15,0)&gt;10,8,IF(VLOOKUP($C102,工时汇总!$B$2:$AH$2694,15,0)&gt;=8,4,IF(VLOOKUP($C102,工时汇总!$B$2:$AH$2694,15,0)&lt;8,0))))</f>
        <v>0</v>
      </c>
      <c r="R102" s="12">
        <f ca="1">IF(VLOOKUP($C102,工时汇总!$B$2:$AH$2694,16,0)&gt;15,12,IF(VLOOKUP($C102,工时汇总!$B$2:$AH$2694,16,0)&gt;10,8,IF(VLOOKUP($C102,工时汇总!$B$2:$AH$2694,16,0)&gt;=8,4,IF(VLOOKUP($C102,工时汇总!$B$2:$AH$2694,16,0)&lt;8,0))))</f>
        <v>0</v>
      </c>
      <c r="S102" s="12">
        <f ca="1">IF(VLOOKUP($C102,工时汇总!$B$2:$AH$2694,17,0)&gt;15,12,IF(VLOOKUP($C102,工时汇总!$B$2:$AH$2694,17,0)&gt;10,8,IF(VLOOKUP($C102,工时汇总!$B$2:$AH$2694,17,0)&gt;=8,4,IF(VLOOKUP($C102,工时汇总!$B$2:$AH$2694,17,0)&lt;8,0))))</f>
        <v>0</v>
      </c>
      <c r="T102" s="12">
        <f ca="1">IF(VLOOKUP($C102,工时汇总!$B$2:$AH$2694,18,0)&gt;15,12,IF(VLOOKUP($C102,工时汇总!$B$2:$AH$2694,18,0)&gt;10,8,IF(VLOOKUP($C102,工时汇总!$B$2:$AH$2694,18,0)&gt;=8,4,IF(VLOOKUP($C102,工时汇总!$B$2:$AH$2694,18,0)&lt;8,0))))</f>
        <v>0</v>
      </c>
      <c r="U102" s="12">
        <f ca="1">IF(VLOOKUP($C102,工时汇总!$B$2:$AH$2694,19,0)&gt;15,12,IF(VLOOKUP($C102,工时汇总!$B$2:$AH$2694,19,0)&gt;10,8,IF(VLOOKUP($C102,工时汇总!$B$2:$AH$2694,19,0)&gt;=8,4,IF(VLOOKUP($C102,工时汇总!$B$2:$AH$2694,19,0)&lt;8,0))))</f>
        <v>0</v>
      </c>
      <c r="V102" s="12">
        <f ca="1">IF(VLOOKUP($C102,工时汇总!$B$2:$AH$2694,20,0)&gt;15,12,IF(VLOOKUP($C102,工时汇总!$B$2:$AH$2694,20,0)&gt;10,8,IF(VLOOKUP($C102,工时汇总!$B$2:$AH$2694,20,0)&gt;=8,4,IF(VLOOKUP($C102,工时汇总!$B$2:$AH$2694,20,0)&lt;8,0))))</f>
        <v>0</v>
      </c>
      <c r="W102" s="12">
        <f ca="1">IF(VLOOKUP($C102,工时汇总!$B$2:$AH$2694,21,0)&gt;15,12,IF(VLOOKUP($C102,工时汇总!$B$2:$AH$2694,21,0)&gt;10,8,IF(VLOOKUP($C102,工时汇总!$B$2:$AH$2694,21,0)&gt;=8,4,IF(VLOOKUP($C102,工时汇总!$B$2:$AH$2694,21,0)&lt;8,0))))</f>
        <v>0</v>
      </c>
      <c r="X102" s="12">
        <f ca="1">IF(VLOOKUP($C102,工时汇总!$B$2:$AH$2694,22,0)&gt;15,12,IF(VLOOKUP($C102,工时汇总!$B$2:$AH$2694,22,0)&gt;10,8,IF(VLOOKUP($C102,工时汇总!$B$2:$AH$2694,22,0)&gt;=8,4,IF(VLOOKUP($C102,工时汇总!$B$2:$AH$2694,22,0)&lt;8,0))))</f>
        <v>0</v>
      </c>
      <c r="Y102" s="12">
        <f ca="1">IF(VLOOKUP($C102,工时汇总!$B$2:$AH$2694,23,0)&gt;15,12,IF(VLOOKUP($C102,工时汇总!$B$2:$AH$2694,23,0)&gt;10,8,IF(VLOOKUP($C102,工时汇总!$B$2:$AH$2694,23,0)&gt;=8,4,IF(VLOOKUP($C102,工时汇总!$B$2:$AH$2694,23,0)&lt;8,0))))</f>
        <v>0</v>
      </c>
      <c r="Z102" s="12">
        <f ca="1">IF(VLOOKUP($C102,工时汇总!$B$2:$AH$2694,24,0)&gt;15,12,IF(VLOOKUP($C102,工时汇总!$B$2:$AH$2694,24,0)&gt;10,8,IF(VLOOKUP($C102,工时汇总!$B$2:$AH$2694,24,0)&gt;=8,4,IF(VLOOKUP($C102,工时汇总!$B$2:$AH$2694,24,0)&lt;8,0))))</f>
        <v>0</v>
      </c>
      <c r="AA102" s="12">
        <f ca="1">IF(VLOOKUP($C102,工时汇总!$B$2:$AH$2694,25,0)&gt;15,12,IF(VLOOKUP($C102,工时汇总!$B$2:$AH$2694,25,0)&gt;10,8,IF(VLOOKUP($C102,工时汇总!$B$2:$AH$2694,25,0)&gt;=8,4,IF(VLOOKUP($C102,工时汇总!$B$2:$AH$2694,25,0)&lt;8,0))))</f>
        <v>0</v>
      </c>
      <c r="AB102" s="12">
        <f ca="1">IF(VLOOKUP($C102,工时汇总!$B$2:$AH$2694,26,0)&gt;15,12,IF(VLOOKUP($C102,工时汇总!$B$2:$AH$2694,26,0)&gt;10,8,IF(VLOOKUP($C102,工时汇总!$B$2:$AH$2694,26,0)&gt;=8,4,IF(VLOOKUP($C102,工时汇总!$B$2:$AH$2694,26,0)&lt;8,0))))</f>
        <v>0</v>
      </c>
      <c r="AC102" s="12">
        <f ca="1">IF(VLOOKUP($C102,工时汇总!$B$2:$AH$2694,27,0)&gt;15,12,IF(VLOOKUP($C102,工时汇总!$B$2:$AH$2694,27,0)&gt;10,8,IF(VLOOKUP($C102,工时汇总!$B$2:$AH$2694,27,0)&gt;=8,4,IF(VLOOKUP($C102,工时汇总!$B$2:$AH$2694,27,0)&lt;8,0))))</f>
        <v>0</v>
      </c>
      <c r="AD102" s="12">
        <f ca="1">IF(VLOOKUP($C102,工时汇总!$B$2:$AH$2694,28,0)&gt;15,12,IF(VLOOKUP($C102,工时汇总!$B$2:$AH$2694,28,0)&gt;10,8,IF(VLOOKUP($C102,工时汇总!$B$2:$AH$2694,28,0)&gt;=8,4,IF(VLOOKUP($C102,工时汇总!$B$2:$AH$2694,28,0)&lt;8,0))))</f>
        <v>0</v>
      </c>
      <c r="AE102" s="12">
        <f ca="1">IF(VLOOKUP($C102,工时汇总!$B$2:$AH$2694,29,0)&gt;15,12,IF(VLOOKUP($C102,工时汇总!$B$2:$AH$2694,29,0)&gt;10,8,IF(VLOOKUP($C102,工时汇总!$B$2:$AH$2694,29,0)&gt;=8,4,IF(VLOOKUP($C102,工时汇总!$B$2:$AH$2694,29,0)&lt;8,0))))</f>
        <v>0</v>
      </c>
      <c r="AF102" s="12">
        <f ca="1">IF(VLOOKUP($C102,工时汇总!$B$2:$AH$2694,30,0)&gt;15,12,IF(VLOOKUP($C102,工时汇总!$B$2:$AH$2694,30,0)&gt;10,8,IF(VLOOKUP($C102,工时汇总!$B$2:$AH$2694,30,0)&gt;=8,4,IF(VLOOKUP($C102,工时汇总!$B$2:$AH$2694,30,0)&lt;8,0))))</f>
        <v>0</v>
      </c>
      <c r="AG102" s="12">
        <f ca="1">IF(VLOOKUP($C102,工时汇总!$B$2:$AH$2694,31,0)&gt;15,12,IF(VLOOKUP($C102,工时汇总!$B$2:$AH$2694,31,0)&gt;10,8,IF(VLOOKUP($C102,工时汇总!$B$2:$AH$2694,31,0)&gt;=8,4,IF(VLOOKUP($C102,工时汇总!$B$2:$AH$2694,31,0)&lt;8,0))))</f>
        <v>0</v>
      </c>
      <c r="AH102" s="12">
        <f ca="1">IF(VLOOKUP($C102,工时汇总!$B$2:$AH$2694,32,0)&gt;15,12,IF(VLOOKUP($C102,工时汇总!$B$2:$AH$2694,32,0)&gt;10,8,IF(VLOOKUP($C102,工时汇总!$B$2:$AH$2694,32,0)&gt;=8,4,IF(VLOOKUP($C102,工时汇总!$B$2:$AH$2694,32,0)&lt;8,0))))</f>
        <v>0</v>
      </c>
      <c r="AI102" s="12">
        <f ca="1">IF(VLOOKUP($C102,工时汇总!$B$2:$AH$2694,33,0)&gt;15,12,IF(VLOOKUP($C102,工时汇总!$B$2:$AH$2694,33,0)&gt;10,8,IF(VLOOKUP($C102,工时汇总!$B$2:$AH$2694,33,0)&gt;=8,4,IF(VLOOKUP($C102,工时汇总!$B$2:$AH$2694,33,0)&lt;8,0))))</f>
        <v>0</v>
      </c>
    </row>
    <row r="103" customHeight="1" spans="1:35">
      <c r="A103" s="42" t="s">
        <v>629</v>
      </c>
      <c r="B103" s="18" t="s">
        <v>788</v>
      </c>
      <c r="C103" s="17" t="s">
        <v>789</v>
      </c>
      <c r="D103" s="43">
        <f ca="1" t="shared" si="25"/>
        <v>0</v>
      </c>
      <c r="E103" s="12">
        <f ca="1">IF(VLOOKUP($C103,工时汇总!$B$2:$AH$2694,3,0)&gt;15,12,IF(VLOOKUP($C103,工时汇总!$B$2:$AH$2694,3,0)&gt;10,8,IF(VLOOKUP($C103,工时汇总!$B$2:$AH$2694,3,0)&gt;=8,4,IF(VLOOKUP($C103,工时汇总!$B$2:$AH$2694,3,0)&lt;8,0))))</f>
        <v>0</v>
      </c>
      <c r="F103" s="12">
        <f ca="1">IF(VLOOKUP($C103,工时汇总!$B$2:$AH$2694,4,0)&gt;15,12,IF(VLOOKUP($C103,工时汇总!$B$2:$AH$2694,4,0)&gt;10,8,IF(VLOOKUP($C103,工时汇总!$B$2:$AH$2694,4,0)&gt;=8,4,IF(VLOOKUP($C103,工时汇总!$B$2:$AH$2694,4,0)&lt;8,0))))</f>
        <v>0</v>
      </c>
      <c r="G103" s="12">
        <f ca="1">IF(VLOOKUP($C103,工时汇总!$B$2:$AH$2694,5,0)&gt;15,12,IF(VLOOKUP($C103,工时汇总!$B$2:$AH$2694,5,0)&gt;10,8,IF(VLOOKUP($C103,工时汇总!$B$2:$AH$2694,5,0)&gt;=8,4,IF(VLOOKUP($C103,工时汇总!$B$2:$AH$2694,5,0)&lt;8,0))))</f>
        <v>0</v>
      </c>
      <c r="H103" s="12">
        <f ca="1">IF(VLOOKUP($C103,工时汇总!$B$2:$AH$2694,6,0)&gt;15,12,IF(VLOOKUP($C103,工时汇总!$B$2:$AH$2694,6,0)&gt;10,8,IF(VLOOKUP($C103,工时汇总!$B$2:$AH$2694,6,0)&gt;=8,4,IF(VLOOKUP($C103,工时汇总!$B$2:$AH$2694,6,0)&lt;8,0))))</f>
        <v>0</v>
      </c>
      <c r="I103" s="12">
        <f ca="1">IF(VLOOKUP($C103,工时汇总!$B$2:$AH$2694,7,0)&gt;15,12,IF(VLOOKUP($C103,工时汇总!$B$2:$AH$2694,7,0)&gt;10,8,IF(VLOOKUP($C103,工时汇总!$B$2:$AH$2694,7,0)&gt;=8,4,IF(VLOOKUP($C103,工时汇总!$B$2:$AH$2694,7,0)&lt;8,0))))</f>
        <v>0</v>
      </c>
      <c r="J103" s="12">
        <f ca="1">IF(VLOOKUP($C103,工时汇总!$B$2:$AH$2694,8,0)&gt;15,12,IF(VLOOKUP($C103,工时汇总!$B$2:$AH$2694,8,0)&gt;10,8,IF(VLOOKUP($C103,工时汇总!$B$2:$AH$2694,8,0)&gt;=8,4,IF(VLOOKUP($C103,工时汇总!$B$2:$AH$2694,8,0)&lt;8,0))))</f>
        <v>0</v>
      </c>
      <c r="K103" s="12">
        <f ca="1">IF(VLOOKUP($C103,工时汇总!$B$2:$AH$2694,9,0)&gt;15,12,IF(VLOOKUP($C103,工时汇总!$B$2:$AH$2694,9,0)&gt;10,8,IF(VLOOKUP($C103,工时汇总!$B$2:$AH$2694,9,0)&gt;=8,4,IF(VLOOKUP($C103,工时汇总!$B$2:$AH$2694,9,0)&lt;8,0))))</f>
        <v>0</v>
      </c>
      <c r="L103" s="12">
        <f ca="1">IF(VLOOKUP($C103,工时汇总!$B$2:$AH$2694,10,0)&gt;15,12,IF(VLOOKUP($C103,工时汇总!$B$2:$AH$2694,10,0)&gt;10,8,IF(VLOOKUP($C103,工时汇总!$B$2:$AH$2694,10,0)&gt;=8,4,IF(VLOOKUP($C103,工时汇总!$B$2:$AH$2694,10,0)&lt;8,0))))</f>
        <v>0</v>
      </c>
      <c r="M103" s="12">
        <f ca="1">IF(VLOOKUP($C103,工时汇总!$B$2:$AH$2694,11,0)&gt;15,12,IF(VLOOKUP($C103,工时汇总!$B$2:$AH$2694,11,0)&gt;10,8,IF(VLOOKUP($C103,工时汇总!$B$2:$AH$2694,11,0)&gt;=8,4,IF(VLOOKUP($C103,工时汇总!$B$2:$AH$2694,11,0)&lt;8,0))))</f>
        <v>0</v>
      </c>
      <c r="N103" s="12">
        <f ca="1">IF(VLOOKUP($C103,工时汇总!$B$2:$AH$2694,12,0)&gt;15,12,IF(VLOOKUP($C103,工时汇总!$B$2:$AH$2694,12,0)&gt;10,8,IF(VLOOKUP($C103,工时汇总!$B$2:$AH$2694,12,0)&gt;=8,4,IF(VLOOKUP($C103,工时汇总!$B$2:$AH$2694,12,0)&lt;8,0))))</f>
        <v>0</v>
      </c>
      <c r="O103" s="12">
        <f ca="1">IF(VLOOKUP($C103,工时汇总!$B$2:$AH$2694,13,0)&gt;15,12,IF(VLOOKUP($C103,工时汇总!$B$2:$AH$2694,13,0)&gt;10,8,IF(VLOOKUP($C103,工时汇总!$B$2:$AH$2694,13,0)&gt;=8,4,IF(VLOOKUP($C103,工时汇总!$B$2:$AH$2694,13,0)&lt;8,0))))</f>
        <v>0</v>
      </c>
      <c r="P103" s="12">
        <f ca="1">IF(VLOOKUP($C103,工时汇总!$B$2:$AH$2694,14,0)&gt;15,12,IF(VLOOKUP($C103,工时汇总!$B$2:$AH$2694,14,0)&gt;10,8,IF(VLOOKUP($C103,工时汇总!$B$2:$AH$2694,14,0)&gt;=8,4,IF(VLOOKUP($C103,工时汇总!$B$2:$AH$2694,14,0)&lt;8,0))))</f>
        <v>0</v>
      </c>
      <c r="Q103" s="12">
        <f ca="1">IF(VLOOKUP($C103,工时汇总!$B$2:$AH$2694,15,0)&gt;15,12,IF(VLOOKUP($C103,工时汇总!$B$2:$AH$2694,15,0)&gt;10,8,IF(VLOOKUP($C103,工时汇总!$B$2:$AH$2694,15,0)&gt;=8,4,IF(VLOOKUP($C103,工时汇总!$B$2:$AH$2694,15,0)&lt;8,0))))</f>
        <v>0</v>
      </c>
      <c r="R103" s="12">
        <f ca="1">IF(VLOOKUP($C103,工时汇总!$B$2:$AH$2694,16,0)&gt;15,12,IF(VLOOKUP($C103,工时汇总!$B$2:$AH$2694,16,0)&gt;10,8,IF(VLOOKUP($C103,工时汇总!$B$2:$AH$2694,16,0)&gt;=8,4,IF(VLOOKUP($C103,工时汇总!$B$2:$AH$2694,16,0)&lt;8,0))))</f>
        <v>0</v>
      </c>
      <c r="S103" s="12">
        <f ca="1">IF(VLOOKUP($C103,工时汇总!$B$2:$AH$2694,17,0)&gt;15,12,IF(VLOOKUP($C103,工时汇总!$B$2:$AH$2694,17,0)&gt;10,8,IF(VLOOKUP($C103,工时汇总!$B$2:$AH$2694,17,0)&gt;=8,4,IF(VLOOKUP($C103,工时汇总!$B$2:$AH$2694,17,0)&lt;8,0))))</f>
        <v>0</v>
      </c>
      <c r="T103" s="12">
        <f ca="1">IF(VLOOKUP($C103,工时汇总!$B$2:$AH$2694,18,0)&gt;15,12,IF(VLOOKUP($C103,工时汇总!$B$2:$AH$2694,18,0)&gt;10,8,IF(VLOOKUP($C103,工时汇总!$B$2:$AH$2694,18,0)&gt;=8,4,IF(VLOOKUP($C103,工时汇总!$B$2:$AH$2694,18,0)&lt;8,0))))</f>
        <v>0</v>
      </c>
      <c r="U103" s="12">
        <f ca="1">IF(VLOOKUP($C103,工时汇总!$B$2:$AH$2694,19,0)&gt;15,12,IF(VLOOKUP($C103,工时汇总!$B$2:$AH$2694,19,0)&gt;10,8,IF(VLOOKUP($C103,工时汇总!$B$2:$AH$2694,19,0)&gt;=8,4,IF(VLOOKUP($C103,工时汇总!$B$2:$AH$2694,19,0)&lt;8,0))))</f>
        <v>0</v>
      </c>
      <c r="V103" s="12">
        <f ca="1">IF(VLOOKUP($C103,工时汇总!$B$2:$AH$2694,20,0)&gt;15,12,IF(VLOOKUP($C103,工时汇总!$B$2:$AH$2694,20,0)&gt;10,8,IF(VLOOKUP($C103,工时汇总!$B$2:$AH$2694,20,0)&gt;=8,4,IF(VLOOKUP($C103,工时汇总!$B$2:$AH$2694,20,0)&lt;8,0))))</f>
        <v>0</v>
      </c>
      <c r="W103" s="12">
        <f ca="1">IF(VLOOKUP($C103,工时汇总!$B$2:$AH$2694,21,0)&gt;15,12,IF(VLOOKUP($C103,工时汇总!$B$2:$AH$2694,21,0)&gt;10,8,IF(VLOOKUP($C103,工时汇总!$B$2:$AH$2694,21,0)&gt;=8,4,IF(VLOOKUP($C103,工时汇总!$B$2:$AH$2694,21,0)&lt;8,0))))</f>
        <v>0</v>
      </c>
      <c r="X103" s="12">
        <f ca="1">IF(VLOOKUP($C103,工时汇总!$B$2:$AH$2694,22,0)&gt;15,12,IF(VLOOKUP($C103,工时汇总!$B$2:$AH$2694,22,0)&gt;10,8,IF(VLOOKUP($C103,工时汇总!$B$2:$AH$2694,22,0)&gt;=8,4,IF(VLOOKUP($C103,工时汇总!$B$2:$AH$2694,22,0)&lt;8,0))))</f>
        <v>0</v>
      </c>
      <c r="Y103" s="12">
        <f ca="1">IF(VLOOKUP($C103,工时汇总!$B$2:$AH$2694,23,0)&gt;15,12,IF(VLOOKUP($C103,工时汇总!$B$2:$AH$2694,23,0)&gt;10,8,IF(VLOOKUP($C103,工时汇总!$B$2:$AH$2694,23,0)&gt;=8,4,IF(VLOOKUP($C103,工时汇总!$B$2:$AH$2694,23,0)&lt;8,0))))</f>
        <v>0</v>
      </c>
      <c r="Z103" s="12">
        <f ca="1">IF(VLOOKUP($C103,工时汇总!$B$2:$AH$2694,24,0)&gt;15,12,IF(VLOOKUP($C103,工时汇总!$B$2:$AH$2694,24,0)&gt;10,8,IF(VLOOKUP($C103,工时汇总!$B$2:$AH$2694,24,0)&gt;=8,4,IF(VLOOKUP($C103,工时汇总!$B$2:$AH$2694,24,0)&lt;8,0))))</f>
        <v>0</v>
      </c>
      <c r="AA103" s="12">
        <f ca="1">IF(VLOOKUP($C103,工时汇总!$B$2:$AH$2694,25,0)&gt;15,12,IF(VLOOKUP($C103,工时汇总!$B$2:$AH$2694,25,0)&gt;10,8,IF(VLOOKUP($C103,工时汇总!$B$2:$AH$2694,25,0)&gt;=8,4,IF(VLOOKUP($C103,工时汇总!$B$2:$AH$2694,25,0)&lt;8,0))))</f>
        <v>0</v>
      </c>
      <c r="AB103" s="12">
        <f ca="1">IF(VLOOKUP($C103,工时汇总!$B$2:$AH$2694,26,0)&gt;15,12,IF(VLOOKUP($C103,工时汇总!$B$2:$AH$2694,26,0)&gt;10,8,IF(VLOOKUP($C103,工时汇总!$B$2:$AH$2694,26,0)&gt;=8,4,IF(VLOOKUP($C103,工时汇总!$B$2:$AH$2694,26,0)&lt;8,0))))</f>
        <v>0</v>
      </c>
      <c r="AC103" s="12">
        <f ca="1">IF(VLOOKUP($C103,工时汇总!$B$2:$AH$2694,27,0)&gt;15,12,IF(VLOOKUP($C103,工时汇总!$B$2:$AH$2694,27,0)&gt;10,8,IF(VLOOKUP($C103,工时汇总!$B$2:$AH$2694,27,0)&gt;=8,4,IF(VLOOKUP($C103,工时汇总!$B$2:$AH$2694,27,0)&lt;8,0))))</f>
        <v>0</v>
      </c>
      <c r="AD103" s="12">
        <f ca="1">IF(VLOOKUP($C103,工时汇总!$B$2:$AH$2694,28,0)&gt;15,12,IF(VLOOKUP($C103,工时汇总!$B$2:$AH$2694,28,0)&gt;10,8,IF(VLOOKUP($C103,工时汇总!$B$2:$AH$2694,28,0)&gt;=8,4,IF(VLOOKUP($C103,工时汇总!$B$2:$AH$2694,28,0)&lt;8,0))))</f>
        <v>0</v>
      </c>
      <c r="AE103" s="12">
        <f ca="1">IF(VLOOKUP($C103,工时汇总!$B$2:$AH$2694,29,0)&gt;15,12,IF(VLOOKUP($C103,工时汇总!$B$2:$AH$2694,29,0)&gt;10,8,IF(VLOOKUP($C103,工时汇总!$B$2:$AH$2694,29,0)&gt;=8,4,IF(VLOOKUP($C103,工时汇总!$B$2:$AH$2694,29,0)&lt;8,0))))</f>
        <v>0</v>
      </c>
      <c r="AF103" s="12">
        <f ca="1">IF(VLOOKUP($C103,工时汇总!$B$2:$AH$2694,30,0)&gt;15,12,IF(VLOOKUP($C103,工时汇总!$B$2:$AH$2694,30,0)&gt;10,8,IF(VLOOKUP($C103,工时汇总!$B$2:$AH$2694,30,0)&gt;=8,4,IF(VLOOKUP($C103,工时汇总!$B$2:$AH$2694,30,0)&lt;8,0))))</f>
        <v>0</v>
      </c>
      <c r="AG103" s="12">
        <f ca="1">IF(VLOOKUP($C103,工时汇总!$B$2:$AH$2694,31,0)&gt;15,12,IF(VLOOKUP($C103,工时汇总!$B$2:$AH$2694,31,0)&gt;10,8,IF(VLOOKUP($C103,工时汇总!$B$2:$AH$2694,31,0)&gt;=8,4,IF(VLOOKUP($C103,工时汇总!$B$2:$AH$2694,31,0)&lt;8,0))))</f>
        <v>0</v>
      </c>
      <c r="AH103" s="12">
        <f ca="1">IF(VLOOKUP($C103,工时汇总!$B$2:$AH$2694,32,0)&gt;15,12,IF(VLOOKUP($C103,工时汇总!$B$2:$AH$2694,32,0)&gt;10,8,IF(VLOOKUP($C103,工时汇总!$B$2:$AH$2694,32,0)&gt;=8,4,IF(VLOOKUP($C103,工时汇总!$B$2:$AH$2694,32,0)&lt;8,0))))</f>
        <v>0</v>
      </c>
      <c r="AI103" s="12">
        <f ca="1">IF(VLOOKUP($C103,工时汇总!$B$2:$AH$2694,33,0)&gt;15,12,IF(VLOOKUP($C103,工时汇总!$B$2:$AH$2694,33,0)&gt;10,8,IF(VLOOKUP($C103,工时汇总!$B$2:$AH$2694,33,0)&gt;=8,4,IF(VLOOKUP($C103,工时汇总!$B$2:$AH$2694,33,0)&lt;8,0))))</f>
        <v>0</v>
      </c>
    </row>
    <row r="104" customHeight="1" spans="1:35">
      <c r="A104" s="42" t="s">
        <v>629</v>
      </c>
      <c r="B104" s="18" t="s">
        <v>790</v>
      </c>
      <c r="C104" s="17" t="s">
        <v>791</v>
      </c>
      <c r="D104" s="43">
        <f ca="1" t="shared" si="25"/>
        <v>12</v>
      </c>
      <c r="E104" s="12">
        <f ca="1">IF(VLOOKUP($C104,工时汇总!$B$2:$AH$2694,3,0)&gt;15,12,IF(VLOOKUP($C104,工时汇总!$B$2:$AH$2694,3,0)&gt;10,8,IF(VLOOKUP($C104,工时汇总!$B$2:$AH$2694,3,0)&gt;=8,4,IF(VLOOKUP($C104,工时汇总!$B$2:$AH$2694,3,0)&lt;8,0))))</f>
        <v>0</v>
      </c>
      <c r="F104" s="12">
        <f ca="1">IF(VLOOKUP($C104,工时汇总!$B$2:$AH$2694,4,0)&gt;15,12,IF(VLOOKUP($C104,工时汇总!$B$2:$AH$2694,4,0)&gt;10,8,IF(VLOOKUP($C104,工时汇总!$B$2:$AH$2694,4,0)&gt;=8,4,IF(VLOOKUP($C104,工时汇总!$B$2:$AH$2694,4,0)&lt;8,0))))</f>
        <v>0</v>
      </c>
      <c r="G104" s="12">
        <f ca="1">IF(VLOOKUP($C104,工时汇总!$B$2:$AH$2694,5,0)&gt;15,12,IF(VLOOKUP($C104,工时汇总!$B$2:$AH$2694,5,0)&gt;10,8,IF(VLOOKUP($C104,工时汇总!$B$2:$AH$2694,5,0)&gt;=8,4,IF(VLOOKUP($C104,工时汇总!$B$2:$AH$2694,5,0)&lt;8,0))))</f>
        <v>0</v>
      </c>
      <c r="H104" s="12">
        <f ca="1">IF(VLOOKUP($C104,工时汇总!$B$2:$AH$2694,6,0)&gt;15,12,IF(VLOOKUP($C104,工时汇总!$B$2:$AH$2694,6,0)&gt;10,8,IF(VLOOKUP($C104,工时汇总!$B$2:$AH$2694,6,0)&gt;=8,4,IF(VLOOKUP($C104,工时汇总!$B$2:$AH$2694,6,0)&lt;8,0))))</f>
        <v>0</v>
      </c>
      <c r="I104" s="12">
        <f ca="1">IF(VLOOKUP($C104,工时汇总!$B$2:$AH$2694,7,0)&gt;15,12,IF(VLOOKUP($C104,工时汇总!$B$2:$AH$2694,7,0)&gt;10,8,IF(VLOOKUP($C104,工时汇总!$B$2:$AH$2694,7,0)&gt;=8,4,IF(VLOOKUP($C104,工时汇总!$B$2:$AH$2694,7,0)&lt;8,0))))</f>
        <v>0</v>
      </c>
      <c r="J104" s="12">
        <f ca="1">IF(VLOOKUP($C104,工时汇总!$B$2:$AH$2694,8,0)&gt;15,12,IF(VLOOKUP($C104,工时汇总!$B$2:$AH$2694,8,0)&gt;10,8,IF(VLOOKUP($C104,工时汇总!$B$2:$AH$2694,8,0)&gt;=8,4,IF(VLOOKUP($C104,工时汇总!$B$2:$AH$2694,8,0)&lt;8,0))))</f>
        <v>0</v>
      </c>
      <c r="K104" s="12">
        <f ca="1">IF(VLOOKUP($C104,工时汇总!$B$2:$AH$2694,9,0)&gt;15,12,IF(VLOOKUP($C104,工时汇总!$B$2:$AH$2694,9,0)&gt;10,8,IF(VLOOKUP($C104,工时汇总!$B$2:$AH$2694,9,0)&gt;=8,4,IF(VLOOKUP($C104,工时汇总!$B$2:$AH$2694,9,0)&lt;8,0))))</f>
        <v>0</v>
      </c>
      <c r="L104" s="12">
        <f ca="1">IF(VLOOKUP($C104,工时汇总!$B$2:$AH$2694,10,0)&gt;15,12,IF(VLOOKUP($C104,工时汇总!$B$2:$AH$2694,10,0)&gt;10,8,IF(VLOOKUP($C104,工时汇总!$B$2:$AH$2694,10,0)&gt;=8,4,IF(VLOOKUP($C104,工时汇总!$B$2:$AH$2694,10,0)&lt;8,0))))</f>
        <v>0</v>
      </c>
      <c r="M104" s="12">
        <f ca="1">IF(VLOOKUP($C104,工时汇总!$B$2:$AH$2694,11,0)&gt;15,12,IF(VLOOKUP($C104,工时汇总!$B$2:$AH$2694,11,0)&gt;10,8,IF(VLOOKUP($C104,工时汇总!$B$2:$AH$2694,11,0)&gt;=8,4,IF(VLOOKUP($C104,工时汇总!$B$2:$AH$2694,11,0)&lt;8,0))))</f>
        <v>4</v>
      </c>
      <c r="N104" s="12">
        <f ca="1">IF(VLOOKUP($C104,工时汇总!$B$2:$AH$2694,12,0)&gt;15,12,IF(VLOOKUP($C104,工时汇总!$B$2:$AH$2694,12,0)&gt;10,8,IF(VLOOKUP($C104,工时汇总!$B$2:$AH$2694,12,0)&gt;=8,4,IF(VLOOKUP($C104,工时汇总!$B$2:$AH$2694,12,0)&lt;8,0))))</f>
        <v>8</v>
      </c>
      <c r="O104" s="12">
        <f ca="1">IF(VLOOKUP($C104,工时汇总!$B$2:$AH$2694,13,0)&gt;15,12,IF(VLOOKUP($C104,工时汇总!$B$2:$AH$2694,13,0)&gt;10,8,IF(VLOOKUP($C104,工时汇总!$B$2:$AH$2694,13,0)&gt;=8,4,IF(VLOOKUP($C104,工时汇总!$B$2:$AH$2694,13,0)&lt;8,0))))</f>
        <v>0</v>
      </c>
      <c r="P104" s="12">
        <f ca="1">IF(VLOOKUP($C104,工时汇总!$B$2:$AH$2694,14,0)&gt;15,12,IF(VLOOKUP($C104,工时汇总!$B$2:$AH$2694,14,0)&gt;10,8,IF(VLOOKUP($C104,工时汇总!$B$2:$AH$2694,14,0)&gt;=8,4,IF(VLOOKUP($C104,工时汇总!$B$2:$AH$2694,14,0)&lt;8,0))))</f>
        <v>0</v>
      </c>
      <c r="Q104" s="12">
        <f ca="1">IF(VLOOKUP($C104,工时汇总!$B$2:$AH$2694,15,0)&gt;15,12,IF(VLOOKUP($C104,工时汇总!$B$2:$AH$2694,15,0)&gt;10,8,IF(VLOOKUP($C104,工时汇总!$B$2:$AH$2694,15,0)&gt;=8,4,IF(VLOOKUP($C104,工时汇总!$B$2:$AH$2694,15,0)&lt;8,0))))</f>
        <v>0</v>
      </c>
      <c r="R104" s="12">
        <f ca="1">IF(VLOOKUP($C104,工时汇总!$B$2:$AH$2694,16,0)&gt;15,12,IF(VLOOKUP($C104,工时汇总!$B$2:$AH$2694,16,0)&gt;10,8,IF(VLOOKUP($C104,工时汇总!$B$2:$AH$2694,16,0)&gt;=8,4,IF(VLOOKUP($C104,工时汇总!$B$2:$AH$2694,16,0)&lt;8,0))))</f>
        <v>0</v>
      </c>
      <c r="S104" s="12">
        <f ca="1">IF(VLOOKUP($C104,工时汇总!$B$2:$AH$2694,17,0)&gt;15,12,IF(VLOOKUP($C104,工时汇总!$B$2:$AH$2694,17,0)&gt;10,8,IF(VLOOKUP($C104,工时汇总!$B$2:$AH$2694,17,0)&gt;=8,4,IF(VLOOKUP($C104,工时汇总!$B$2:$AH$2694,17,0)&lt;8,0))))</f>
        <v>0</v>
      </c>
      <c r="T104" s="12">
        <f ca="1">IF(VLOOKUP($C104,工时汇总!$B$2:$AH$2694,18,0)&gt;15,12,IF(VLOOKUP($C104,工时汇总!$B$2:$AH$2694,18,0)&gt;10,8,IF(VLOOKUP($C104,工时汇总!$B$2:$AH$2694,18,0)&gt;=8,4,IF(VLOOKUP($C104,工时汇总!$B$2:$AH$2694,18,0)&lt;8,0))))</f>
        <v>0</v>
      </c>
      <c r="U104" s="12">
        <f ca="1">IF(VLOOKUP($C104,工时汇总!$B$2:$AH$2694,19,0)&gt;15,12,IF(VLOOKUP($C104,工时汇总!$B$2:$AH$2694,19,0)&gt;10,8,IF(VLOOKUP($C104,工时汇总!$B$2:$AH$2694,19,0)&gt;=8,4,IF(VLOOKUP($C104,工时汇总!$B$2:$AH$2694,19,0)&lt;8,0))))</f>
        <v>0</v>
      </c>
      <c r="V104" s="12">
        <f ca="1">IF(VLOOKUP($C104,工时汇总!$B$2:$AH$2694,20,0)&gt;15,12,IF(VLOOKUP($C104,工时汇总!$B$2:$AH$2694,20,0)&gt;10,8,IF(VLOOKUP($C104,工时汇总!$B$2:$AH$2694,20,0)&gt;=8,4,IF(VLOOKUP($C104,工时汇总!$B$2:$AH$2694,20,0)&lt;8,0))))</f>
        <v>0</v>
      </c>
      <c r="W104" s="12">
        <f ca="1">IF(VLOOKUP($C104,工时汇总!$B$2:$AH$2694,21,0)&gt;15,12,IF(VLOOKUP($C104,工时汇总!$B$2:$AH$2694,21,0)&gt;10,8,IF(VLOOKUP($C104,工时汇总!$B$2:$AH$2694,21,0)&gt;=8,4,IF(VLOOKUP($C104,工时汇总!$B$2:$AH$2694,21,0)&lt;8,0))))</f>
        <v>0</v>
      </c>
      <c r="X104" s="12">
        <f ca="1">IF(VLOOKUP($C104,工时汇总!$B$2:$AH$2694,22,0)&gt;15,12,IF(VLOOKUP($C104,工时汇总!$B$2:$AH$2694,22,0)&gt;10,8,IF(VLOOKUP($C104,工时汇总!$B$2:$AH$2694,22,0)&gt;=8,4,IF(VLOOKUP($C104,工时汇总!$B$2:$AH$2694,22,0)&lt;8,0))))</f>
        <v>0</v>
      </c>
      <c r="Y104" s="12">
        <f ca="1">IF(VLOOKUP($C104,工时汇总!$B$2:$AH$2694,23,0)&gt;15,12,IF(VLOOKUP($C104,工时汇总!$B$2:$AH$2694,23,0)&gt;10,8,IF(VLOOKUP($C104,工时汇总!$B$2:$AH$2694,23,0)&gt;=8,4,IF(VLOOKUP($C104,工时汇总!$B$2:$AH$2694,23,0)&lt;8,0))))</f>
        <v>0</v>
      </c>
      <c r="Z104" s="12">
        <f ca="1">IF(VLOOKUP($C104,工时汇总!$B$2:$AH$2694,24,0)&gt;15,12,IF(VLOOKUP($C104,工时汇总!$B$2:$AH$2694,24,0)&gt;10,8,IF(VLOOKUP($C104,工时汇总!$B$2:$AH$2694,24,0)&gt;=8,4,IF(VLOOKUP($C104,工时汇总!$B$2:$AH$2694,24,0)&lt;8,0))))</f>
        <v>0</v>
      </c>
      <c r="AA104" s="12">
        <f ca="1">IF(VLOOKUP($C104,工时汇总!$B$2:$AH$2694,25,0)&gt;15,12,IF(VLOOKUP($C104,工时汇总!$B$2:$AH$2694,25,0)&gt;10,8,IF(VLOOKUP($C104,工时汇总!$B$2:$AH$2694,25,0)&gt;=8,4,IF(VLOOKUP($C104,工时汇总!$B$2:$AH$2694,25,0)&lt;8,0))))</f>
        <v>0</v>
      </c>
      <c r="AB104" s="12">
        <f ca="1">IF(VLOOKUP($C104,工时汇总!$B$2:$AH$2694,26,0)&gt;15,12,IF(VLOOKUP($C104,工时汇总!$B$2:$AH$2694,26,0)&gt;10,8,IF(VLOOKUP($C104,工时汇总!$B$2:$AH$2694,26,0)&gt;=8,4,IF(VLOOKUP($C104,工时汇总!$B$2:$AH$2694,26,0)&lt;8,0))))</f>
        <v>0</v>
      </c>
      <c r="AC104" s="12">
        <f ca="1">IF(VLOOKUP($C104,工时汇总!$B$2:$AH$2694,27,0)&gt;15,12,IF(VLOOKUP($C104,工时汇总!$B$2:$AH$2694,27,0)&gt;10,8,IF(VLOOKUP($C104,工时汇总!$B$2:$AH$2694,27,0)&gt;=8,4,IF(VLOOKUP($C104,工时汇总!$B$2:$AH$2694,27,0)&lt;8,0))))</f>
        <v>0</v>
      </c>
      <c r="AD104" s="12">
        <f ca="1">IF(VLOOKUP($C104,工时汇总!$B$2:$AH$2694,28,0)&gt;15,12,IF(VLOOKUP($C104,工时汇总!$B$2:$AH$2694,28,0)&gt;10,8,IF(VLOOKUP($C104,工时汇总!$B$2:$AH$2694,28,0)&gt;=8,4,IF(VLOOKUP($C104,工时汇总!$B$2:$AH$2694,28,0)&lt;8,0))))</f>
        <v>0</v>
      </c>
      <c r="AE104" s="12">
        <f ca="1">IF(VLOOKUP($C104,工时汇总!$B$2:$AH$2694,29,0)&gt;15,12,IF(VLOOKUP($C104,工时汇总!$B$2:$AH$2694,29,0)&gt;10,8,IF(VLOOKUP($C104,工时汇总!$B$2:$AH$2694,29,0)&gt;=8,4,IF(VLOOKUP($C104,工时汇总!$B$2:$AH$2694,29,0)&lt;8,0))))</f>
        <v>0</v>
      </c>
      <c r="AF104" s="12">
        <f ca="1">IF(VLOOKUP($C104,工时汇总!$B$2:$AH$2694,30,0)&gt;15,12,IF(VLOOKUP($C104,工时汇总!$B$2:$AH$2694,30,0)&gt;10,8,IF(VLOOKUP($C104,工时汇总!$B$2:$AH$2694,30,0)&gt;=8,4,IF(VLOOKUP($C104,工时汇总!$B$2:$AH$2694,30,0)&lt;8,0))))</f>
        <v>0</v>
      </c>
      <c r="AG104" s="12">
        <f ca="1">IF(VLOOKUP($C104,工时汇总!$B$2:$AH$2694,31,0)&gt;15,12,IF(VLOOKUP($C104,工时汇总!$B$2:$AH$2694,31,0)&gt;10,8,IF(VLOOKUP($C104,工时汇总!$B$2:$AH$2694,31,0)&gt;=8,4,IF(VLOOKUP($C104,工时汇总!$B$2:$AH$2694,31,0)&lt;8,0))))</f>
        <v>0</v>
      </c>
      <c r="AH104" s="12">
        <f ca="1">IF(VLOOKUP($C104,工时汇总!$B$2:$AH$2694,32,0)&gt;15,12,IF(VLOOKUP($C104,工时汇总!$B$2:$AH$2694,32,0)&gt;10,8,IF(VLOOKUP($C104,工时汇总!$B$2:$AH$2694,32,0)&gt;=8,4,IF(VLOOKUP($C104,工时汇总!$B$2:$AH$2694,32,0)&lt;8,0))))</f>
        <v>0</v>
      </c>
      <c r="AI104" s="12">
        <f ca="1">IF(VLOOKUP($C104,工时汇总!$B$2:$AH$2694,33,0)&gt;15,12,IF(VLOOKUP($C104,工时汇总!$B$2:$AH$2694,33,0)&gt;10,8,IF(VLOOKUP($C104,工时汇总!$B$2:$AH$2694,33,0)&gt;=8,4,IF(VLOOKUP($C104,工时汇总!$B$2:$AH$2694,33,0)&lt;8,0))))</f>
        <v>0</v>
      </c>
    </row>
    <row r="105" customHeight="1" spans="1:35">
      <c r="A105" s="42" t="s">
        <v>629</v>
      </c>
      <c r="B105" s="18" t="s">
        <v>792</v>
      </c>
      <c r="C105" s="17" t="s">
        <v>793</v>
      </c>
      <c r="D105" s="43">
        <f ca="1" t="shared" si="25"/>
        <v>4</v>
      </c>
      <c r="E105" s="12">
        <f ca="1">IF(VLOOKUP($C105,工时汇总!$B$2:$AH$2694,3,0)&gt;15,12,IF(VLOOKUP($C105,工时汇总!$B$2:$AH$2694,3,0)&gt;10,8,IF(VLOOKUP($C105,工时汇总!$B$2:$AH$2694,3,0)&gt;=8,4,IF(VLOOKUP($C105,工时汇总!$B$2:$AH$2694,3,0)&lt;8,0))))</f>
        <v>0</v>
      </c>
      <c r="F105" s="12">
        <f ca="1">IF(VLOOKUP($C105,工时汇总!$B$2:$AH$2694,4,0)&gt;15,12,IF(VLOOKUP($C105,工时汇总!$B$2:$AH$2694,4,0)&gt;10,8,IF(VLOOKUP($C105,工时汇总!$B$2:$AH$2694,4,0)&gt;=8,4,IF(VLOOKUP($C105,工时汇总!$B$2:$AH$2694,4,0)&lt;8,0))))</f>
        <v>0</v>
      </c>
      <c r="G105" s="12">
        <f ca="1">IF(VLOOKUP($C105,工时汇总!$B$2:$AH$2694,5,0)&gt;15,12,IF(VLOOKUP($C105,工时汇总!$B$2:$AH$2694,5,0)&gt;10,8,IF(VLOOKUP($C105,工时汇总!$B$2:$AH$2694,5,0)&gt;=8,4,IF(VLOOKUP($C105,工时汇总!$B$2:$AH$2694,5,0)&lt;8,0))))</f>
        <v>4</v>
      </c>
      <c r="H105" s="12">
        <f ca="1">IF(VLOOKUP($C105,工时汇总!$B$2:$AH$2694,6,0)&gt;15,12,IF(VLOOKUP($C105,工时汇总!$B$2:$AH$2694,6,0)&gt;10,8,IF(VLOOKUP($C105,工时汇总!$B$2:$AH$2694,6,0)&gt;=8,4,IF(VLOOKUP($C105,工时汇总!$B$2:$AH$2694,6,0)&lt;8,0))))</f>
        <v>0</v>
      </c>
      <c r="I105" s="12">
        <f ca="1">IF(VLOOKUP($C105,工时汇总!$B$2:$AH$2694,7,0)&gt;15,12,IF(VLOOKUP($C105,工时汇总!$B$2:$AH$2694,7,0)&gt;10,8,IF(VLOOKUP($C105,工时汇总!$B$2:$AH$2694,7,0)&gt;=8,4,IF(VLOOKUP($C105,工时汇总!$B$2:$AH$2694,7,0)&lt;8,0))))</f>
        <v>0</v>
      </c>
      <c r="J105" s="12">
        <f ca="1">IF(VLOOKUP($C105,工时汇总!$B$2:$AH$2694,8,0)&gt;15,12,IF(VLOOKUP($C105,工时汇总!$B$2:$AH$2694,8,0)&gt;10,8,IF(VLOOKUP($C105,工时汇总!$B$2:$AH$2694,8,0)&gt;=8,4,IF(VLOOKUP($C105,工时汇总!$B$2:$AH$2694,8,0)&lt;8,0))))</f>
        <v>0</v>
      </c>
      <c r="K105" s="12">
        <f ca="1">IF(VLOOKUP($C105,工时汇总!$B$2:$AH$2694,9,0)&gt;15,12,IF(VLOOKUP($C105,工时汇总!$B$2:$AH$2694,9,0)&gt;10,8,IF(VLOOKUP($C105,工时汇总!$B$2:$AH$2694,9,0)&gt;=8,4,IF(VLOOKUP($C105,工时汇总!$B$2:$AH$2694,9,0)&lt;8,0))))</f>
        <v>0</v>
      </c>
      <c r="L105" s="12">
        <f ca="1">IF(VLOOKUP($C105,工时汇总!$B$2:$AH$2694,10,0)&gt;15,12,IF(VLOOKUP($C105,工时汇总!$B$2:$AH$2694,10,0)&gt;10,8,IF(VLOOKUP($C105,工时汇总!$B$2:$AH$2694,10,0)&gt;=8,4,IF(VLOOKUP($C105,工时汇总!$B$2:$AH$2694,10,0)&lt;8,0))))</f>
        <v>0</v>
      </c>
      <c r="M105" s="12">
        <f ca="1">IF(VLOOKUP($C105,工时汇总!$B$2:$AH$2694,11,0)&gt;15,12,IF(VLOOKUP($C105,工时汇总!$B$2:$AH$2694,11,0)&gt;10,8,IF(VLOOKUP($C105,工时汇总!$B$2:$AH$2694,11,0)&gt;=8,4,IF(VLOOKUP($C105,工时汇总!$B$2:$AH$2694,11,0)&lt;8,0))))</f>
        <v>0</v>
      </c>
      <c r="N105" s="12">
        <f ca="1">IF(VLOOKUP($C105,工时汇总!$B$2:$AH$2694,12,0)&gt;15,12,IF(VLOOKUP($C105,工时汇总!$B$2:$AH$2694,12,0)&gt;10,8,IF(VLOOKUP($C105,工时汇总!$B$2:$AH$2694,12,0)&gt;=8,4,IF(VLOOKUP($C105,工时汇总!$B$2:$AH$2694,12,0)&lt;8,0))))</f>
        <v>0</v>
      </c>
      <c r="O105" s="12">
        <f ca="1">IF(VLOOKUP($C105,工时汇总!$B$2:$AH$2694,13,0)&gt;15,12,IF(VLOOKUP($C105,工时汇总!$B$2:$AH$2694,13,0)&gt;10,8,IF(VLOOKUP($C105,工时汇总!$B$2:$AH$2694,13,0)&gt;=8,4,IF(VLOOKUP($C105,工时汇总!$B$2:$AH$2694,13,0)&lt;8,0))))</f>
        <v>0</v>
      </c>
      <c r="P105" s="12">
        <f ca="1">IF(VLOOKUP($C105,工时汇总!$B$2:$AH$2694,14,0)&gt;15,12,IF(VLOOKUP($C105,工时汇总!$B$2:$AH$2694,14,0)&gt;10,8,IF(VLOOKUP($C105,工时汇总!$B$2:$AH$2694,14,0)&gt;=8,4,IF(VLOOKUP($C105,工时汇总!$B$2:$AH$2694,14,0)&lt;8,0))))</f>
        <v>0</v>
      </c>
      <c r="Q105" s="12">
        <f ca="1">IF(VLOOKUP($C105,工时汇总!$B$2:$AH$2694,15,0)&gt;15,12,IF(VLOOKUP($C105,工时汇总!$B$2:$AH$2694,15,0)&gt;10,8,IF(VLOOKUP($C105,工时汇总!$B$2:$AH$2694,15,0)&gt;=8,4,IF(VLOOKUP($C105,工时汇总!$B$2:$AH$2694,15,0)&lt;8,0))))</f>
        <v>0</v>
      </c>
      <c r="R105" s="12">
        <f ca="1">IF(VLOOKUP($C105,工时汇总!$B$2:$AH$2694,16,0)&gt;15,12,IF(VLOOKUP($C105,工时汇总!$B$2:$AH$2694,16,0)&gt;10,8,IF(VLOOKUP($C105,工时汇总!$B$2:$AH$2694,16,0)&gt;=8,4,IF(VLOOKUP($C105,工时汇总!$B$2:$AH$2694,16,0)&lt;8,0))))</f>
        <v>0</v>
      </c>
      <c r="S105" s="12">
        <f ca="1">IF(VLOOKUP($C105,工时汇总!$B$2:$AH$2694,17,0)&gt;15,12,IF(VLOOKUP($C105,工时汇总!$B$2:$AH$2694,17,0)&gt;10,8,IF(VLOOKUP($C105,工时汇总!$B$2:$AH$2694,17,0)&gt;=8,4,IF(VLOOKUP($C105,工时汇总!$B$2:$AH$2694,17,0)&lt;8,0))))</f>
        <v>0</v>
      </c>
      <c r="T105" s="12">
        <f ca="1">IF(VLOOKUP($C105,工时汇总!$B$2:$AH$2694,18,0)&gt;15,12,IF(VLOOKUP($C105,工时汇总!$B$2:$AH$2694,18,0)&gt;10,8,IF(VLOOKUP($C105,工时汇总!$B$2:$AH$2694,18,0)&gt;=8,4,IF(VLOOKUP($C105,工时汇总!$B$2:$AH$2694,18,0)&lt;8,0))))</f>
        <v>0</v>
      </c>
      <c r="U105" s="12">
        <f ca="1">IF(VLOOKUP($C105,工时汇总!$B$2:$AH$2694,19,0)&gt;15,12,IF(VLOOKUP($C105,工时汇总!$B$2:$AH$2694,19,0)&gt;10,8,IF(VLOOKUP($C105,工时汇总!$B$2:$AH$2694,19,0)&gt;=8,4,IF(VLOOKUP($C105,工时汇总!$B$2:$AH$2694,19,0)&lt;8,0))))</f>
        <v>0</v>
      </c>
      <c r="V105" s="12">
        <f ca="1">IF(VLOOKUP($C105,工时汇总!$B$2:$AH$2694,20,0)&gt;15,12,IF(VLOOKUP($C105,工时汇总!$B$2:$AH$2694,20,0)&gt;10,8,IF(VLOOKUP($C105,工时汇总!$B$2:$AH$2694,20,0)&gt;=8,4,IF(VLOOKUP($C105,工时汇总!$B$2:$AH$2694,20,0)&lt;8,0))))</f>
        <v>0</v>
      </c>
      <c r="W105" s="12">
        <f ca="1">IF(VLOOKUP($C105,工时汇总!$B$2:$AH$2694,21,0)&gt;15,12,IF(VLOOKUP($C105,工时汇总!$B$2:$AH$2694,21,0)&gt;10,8,IF(VLOOKUP($C105,工时汇总!$B$2:$AH$2694,21,0)&gt;=8,4,IF(VLOOKUP($C105,工时汇总!$B$2:$AH$2694,21,0)&lt;8,0))))</f>
        <v>0</v>
      </c>
      <c r="X105" s="12">
        <f ca="1">IF(VLOOKUP($C105,工时汇总!$B$2:$AH$2694,22,0)&gt;15,12,IF(VLOOKUP($C105,工时汇总!$B$2:$AH$2694,22,0)&gt;10,8,IF(VLOOKUP($C105,工时汇总!$B$2:$AH$2694,22,0)&gt;=8,4,IF(VLOOKUP($C105,工时汇总!$B$2:$AH$2694,22,0)&lt;8,0))))</f>
        <v>0</v>
      </c>
      <c r="Y105" s="12">
        <f ca="1">IF(VLOOKUP($C105,工时汇总!$B$2:$AH$2694,23,0)&gt;15,12,IF(VLOOKUP($C105,工时汇总!$B$2:$AH$2694,23,0)&gt;10,8,IF(VLOOKUP($C105,工时汇总!$B$2:$AH$2694,23,0)&gt;=8,4,IF(VLOOKUP($C105,工时汇总!$B$2:$AH$2694,23,0)&lt;8,0))))</f>
        <v>0</v>
      </c>
      <c r="Z105" s="12">
        <f ca="1">IF(VLOOKUP($C105,工时汇总!$B$2:$AH$2694,24,0)&gt;15,12,IF(VLOOKUP($C105,工时汇总!$B$2:$AH$2694,24,0)&gt;10,8,IF(VLOOKUP($C105,工时汇总!$B$2:$AH$2694,24,0)&gt;=8,4,IF(VLOOKUP($C105,工时汇总!$B$2:$AH$2694,24,0)&lt;8,0))))</f>
        <v>0</v>
      </c>
      <c r="AA105" s="12">
        <f ca="1">IF(VLOOKUP($C105,工时汇总!$B$2:$AH$2694,25,0)&gt;15,12,IF(VLOOKUP($C105,工时汇总!$B$2:$AH$2694,25,0)&gt;10,8,IF(VLOOKUP($C105,工时汇总!$B$2:$AH$2694,25,0)&gt;=8,4,IF(VLOOKUP($C105,工时汇总!$B$2:$AH$2694,25,0)&lt;8,0))))</f>
        <v>0</v>
      </c>
      <c r="AB105" s="12">
        <f ca="1">IF(VLOOKUP($C105,工时汇总!$B$2:$AH$2694,26,0)&gt;15,12,IF(VLOOKUP($C105,工时汇总!$B$2:$AH$2694,26,0)&gt;10,8,IF(VLOOKUP($C105,工时汇总!$B$2:$AH$2694,26,0)&gt;=8,4,IF(VLOOKUP($C105,工时汇总!$B$2:$AH$2694,26,0)&lt;8,0))))</f>
        <v>0</v>
      </c>
      <c r="AC105" s="12">
        <f ca="1">IF(VLOOKUP($C105,工时汇总!$B$2:$AH$2694,27,0)&gt;15,12,IF(VLOOKUP($C105,工时汇总!$B$2:$AH$2694,27,0)&gt;10,8,IF(VLOOKUP($C105,工时汇总!$B$2:$AH$2694,27,0)&gt;=8,4,IF(VLOOKUP($C105,工时汇总!$B$2:$AH$2694,27,0)&lt;8,0))))</f>
        <v>0</v>
      </c>
      <c r="AD105" s="12">
        <f ca="1">IF(VLOOKUP($C105,工时汇总!$B$2:$AH$2694,28,0)&gt;15,12,IF(VLOOKUP($C105,工时汇总!$B$2:$AH$2694,28,0)&gt;10,8,IF(VLOOKUP($C105,工时汇总!$B$2:$AH$2694,28,0)&gt;=8,4,IF(VLOOKUP($C105,工时汇总!$B$2:$AH$2694,28,0)&lt;8,0))))</f>
        <v>0</v>
      </c>
      <c r="AE105" s="12">
        <f ca="1">IF(VLOOKUP($C105,工时汇总!$B$2:$AH$2694,29,0)&gt;15,12,IF(VLOOKUP($C105,工时汇总!$B$2:$AH$2694,29,0)&gt;10,8,IF(VLOOKUP($C105,工时汇总!$B$2:$AH$2694,29,0)&gt;=8,4,IF(VLOOKUP($C105,工时汇总!$B$2:$AH$2694,29,0)&lt;8,0))))</f>
        <v>0</v>
      </c>
      <c r="AF105" s="12">
        <f ca="1">IF(VLOOKUP($C105,工时汇总!$B$2:$AH$2694,30,0)&gt;15,12,IF(VLOOKUP($C105,工时汇总!$B$2:$AH$2694,30,0)&gt;10,8,IF(VLOOKUP($C105,工时汇总!$B$2:$AH$2694,30,0)&gt;=8,4,IF(VLOOKUP($C105,工时汇总!$B$2:$AH$2694,30,0)&lt;8,0))))</f>
        <v>0</v>
      </c>
      <c r="AG105" s="12">
        <f ca="1">IF(VLOOKUP($C105,工时汇总!$B$2:$AH$2694,31,0)&gt;15,12,IF(VLOOKUP($C105,工时汇总!$B$2:$AH$2694,31,0)&gt;10,8,IF(VLOOKUP($C105,工时汇总!$B$2:$AH$2694,31,0)&gt;=8,4,IF(VLOOKUP($C105,工时汇总!$B$2:$AH$2694,31,0)&lt;8,0))))</f>
        <v>0</v>
      </c>
      <c r="AH105" s="12">
        <f ca="1">IF(VLOOKUP($C105,工时汇总!$B$2:$AH$2694,32,0)&gt;15,12,IF(VLOOKUP($C105,工时汇总!$B$2:$AH$2694,32,0)&gt;10,8,IF(VLOOKUP($C105,工时汇总!$B$2:$AH$2694,32,0)&gt;=8,4,IF(VLOOKUP($C105,工时汇总!$B$2:$AH$2694,32,0)&lt;8,0))))</f>
        <v>0</v>
      </c>
      <c r="AI105" s="12">
        <f ca="1">IF(VLOOKUP($C105,工时汇总!$B$2:$AH$2694,33,0)&gt;15,12,IF(VLOOKUP($C105,工时汇总!$B$2:$AH$2694,33,0)&gt;10,8,IF(VLOOKUP($C105,工时汇总!$B$2:$AH$2694,33,0)&gt;=8,4,IF(VLOOKUP($C105,工时汇总!$B$2:$AH$2694,33,0)&lt;8,0))))</f>
        <v>0</v>
      </c>
    </row>
    <row r="106" customHeight="1" spans="1:35">
      <c r="A106" s="42" t="s">
        <v>629</v>
      </c>
      <c r="B106" s="18" t="s">
        <v>794</v>
      </c>
      <c r="C106" s="17" t="s">
        <v>795</v>
      </c>
      <c r="D106" s="43">
        <f ca="1" t="shared" si="25"/>
        <v>8</v>
      </c>
      <c r="E106" s="12">
        <f ca="1">IF(VLOOKUP($C106,工时汇总!$B$2:$AH$2694,3,0)&gt;15,12,IF(VLOOKUP($C106,工时汇总!$B$2:$AH$2694,3,0)&gt;10,8,IF(VLOOKUP($C106,工时汇总!$B$2:$AH$2694,3,0)&gt;=8,4,IF(VLOOKUP($C106,工时汇总!$B$2:$AH$2694,3,0)&lt;8,0))))</f>
        <v>0</v>
      </c>
      <c r="F106" s="12">
        <f ca="1">IF(VLOOKUP($C106,工时汇总!$B$2:$AH$2694,4,0)&gt;15,12,IF(VLOOKUP($C106,工时汇总!$B$2:$AH$2694,4,0)&gt;10,8,IF(VLOOKUP($C106,工时汇总!$B$2:$AH$2694,4,0)&gt;=8,4,IF(VLOOKUP($C106,工时汇总!$B$2:$AH$2694,4,0)&lt;8,0))))</f>
        <v>0</v>
      </c>
      <c r="G106" s="12">
        <f ca="1">IF(VLOOKUP($C106,工时汇总!$B$2:$AH$2694,5,0)&gt;15,12,IF(VLOOKUP($C106,工时汇总!$B$2:$AH$2694,5,0)&gt;10,8,IF(VLOOKUP($C106,工时汇总!$B$2:$AH$2694,5,0)&gt;=8,4,IF(VLOOKUP($C106,工时汇总!$B$2:$AH$2694,5,0)&lt;8,0))))</f>
        <v>4</v>
      </c>
      <c r="H106" s="12">
        <f ca="1">IF(VLOOKUP($C106,工时汇总!$B$2:$AH$2694,6,0)&gt;15,12,IF(VLOOKUP($C106,工时汇总!$B$2:$AH$2694,6,0)&gt;10,8,IF(VLOOKUP($C106,工时汇总!$B$2:$AH$2694,6,0)&gt;=8,4,IF(VLOOKUP($C106,工时汇总!$B$2:$AH$2694,6,0)&lt;8,0))))</f>
        <v>4</v>
      </c>
      <c r="I106" s="12">
        <f ca="1">IF(VLOOKUP($C106,工时汇总!$B$2:$AH$2694,7,0)&gt;15,12,IF(VLOOKUP($C106,工时汇总!$B$2:$AH$2694,7,0)&gt;10,8,IF(VLOOKUP($C106,工时汇总!$B$2:$AH$2694,7,0)&gt;=8,4,IF(VLOOKUP($C106,工时汇总!$B$2:$AH$2694,7,0)&lt;8,0))))</f>
        <v>0</v>
      </c>
      <c r="J106" s="12">
        <f ca="1">IF(VLOOKUP($C106,工时汇总!$B$2:$AH$2694,8,0)&gt;15,12,IF(VLOOKUP($C106,工时汇总!$B$2:$AH$2694,8,0)&gt;10,8,IF(VLOOKUP($C106,工时汇总!$B$2:$AH$2694,8,0)&gt;=8,4,IF(VLOOKUP($C106,工时汇总!$B$2:$AH$2694,8,0)&lt;8,0))))</f>
        <v>0</v>
      </c>
      <c r="K106" s="12">
        <f ca="1">IF(VLOOKUP($C106,工时汇总!$B$2:$AH$2694,9,0)&gt;15,12,IF(VLOOKUP($C106,工时汇总!$B$2:$AH$2694,9,0)&gt;10,8,IF(VLOOKUP($C106,工时汇总!$B$2:$AH$2694,9,0)&gt;=8,4,IF(VLOOKUP($C106,工时汇总!$B$2:$AH$2694,9,0)&lt;8,0))))</f>
        <v>0</v>
      </c>
      <c r="L106" s="12">
        <f ca="1">IF(VLOOKUP($C106,工时汇总!$B$2:$AH$2694,10,0)&gt;15,12,IF(VLOOKUP($C106,工时汇总!$B$2:$AH$2694,10,0)&gt;10,8,IF(VLOOKUP($C106,工时汇总!$B$2:$AH$2694,10,0)&gt;=8,4,IF(VLOOKUP($C106,工时汇总!$B$2:$AH$2694,10,0)&lt;8,0))))</f>
        <v>0</v>
      </c>
      <c r="M106" s="12">
        <f ca="1">IF(VLOOKUP($C106,工时汇总!$B$2:$AH$2694,11,0)&gt;15,12,IF(VLOOKUP($C106,工时汇总!$B$2:$AH$2694,11,0)&gt;10,8,IF(VLOOKUP($C106,工时汇总!$B$2:$AH$2694,11,0)&gt;=8,4,IF(VLOOKUP($C106,工时汇总!$B$2:$AH$2694,11,0)&lt;8,0))))</f>
        <v>0</v>
      </c>
      <c r="N106" s="12">
        <f ca="1">IF(VLOOKUP($C106,工时汇总!$B$2:$AH$2694,12,0)&gt;15,12,IF(VLOOKUP($C106,工时汇总!$B$2:$AH$2694,12,0)&gt;10,8,IF(VLOOKUP($C106,工时汇总!$B$2:$AH$2694,12,0)&gt;=8,4,IF(VLOOKUP($C106,工时汇总!$B$2:$AH$2694,12,0)&lt;8,0))))</f>
        <v>0</v>
      </c>
      <c r="O106" s="12">
        <f ca="1">IF(VLOOKUP($C106,工时汇总!$B$2:$AH$2694,13,0)&gt;15,12,IF(VLOOKUP($C106,工时汇总!$B$2:$AH$2694,13,0)&gt;10,8,IF(VLOOKUP($C106,工时汇总!$B$2:$AH$2694,13,0)&gt;=8,4,IF(VLOOKUP($C106,工时汇总!$B$2:$AH$2694,13,0)&lt;8,0))))</f>
        <v>0</v>
      </c>
      <c r="P106" s="12">
        <f ca="1">IF(VLOOKUP($C106,工时汇总!$B$2:$AH$2694,14,0)&gt;15,12,IF(VLOOKUP($C106,工时汇总!$B$2:$AH$2694,14,0)&gt;10,8,IF(VLOOKUP($C106,工时汇总!$B$2:$AH$2694,14,0)&gt;=8,4,IF(VLOOKUP($C106,工时汇总!$B$2:$AH$2694,14,0)&lt;8,0))))</f>
        <v>0</v>
      </c>
      <c r="Q106" s="12">
        <f ca="1">IF(VLOOKUP($C106,工时汇总!$B$2:$AH$2694,15,0)&gt;15,12,IF(VLOOKUP($C106,工时汇总!$B$2:$AH$2694,15,0)&gt;10,8,IF(VLOOKUP($C106,工时汇总!$B$2:$AH$2694,15,0)&gt;=8,4,IF(VLOOKUP($C106,工时汇总!$B$2:$AH$2694,15,0)&lt;8,0))))</f>
        <v>0</v>
      </c>
      <c r="R106" s="12">
        <f ca="1">IF(VLOOKUP($C106,工时汇总!$B$2:$AH$2694,16,0)&gt;15,12,IF(VLOOKUP($C106,工时汇总!$B$2:$AH$2694,16,0)&gt;10,8,IF(VLOOKUP($C106,工时汇总!$B$2:$AH$2694,16,0)&gt;=8,4,IF(VLOOKUP($C106,工时汇总!$B$2:$AH$2694,16,0)&lt;8,0))))</f>
        <v>0</v>
      </c>
      <c r="S106" s="12">
        <f ca="1">IF(VLOOKUP($C106,工时汇总!$B$2:$AH$2694,17,0)&gt;15,12,IF(VLOOKUP($C106,工时汇总!$B$2:$AH$2694,17,0)&gt;10,8,IF(VLOOKUP($C106,工时汇总!$B$2:$AH$2694,17,0)&gt;=8,4,IF(VLOOKUP($C106,工时汇总!$B$2:$AH$2694,17,0)&lt;8,0))))</f>
        <v>0</v>
      </c>
      <c r="T106" s="12">
        <f ca="1">IF(VLOOKUP($C106,工时汇总!$B$2:$AH$2694,18,0)&gt;15,12,IF(VLOOKUP($C106,工时汇总!$B$2:$AH$2694,18,0)&gt;10,8,IF(VLOOKUP($C106,工时汇总!$B$2:$AH$2694,18,0)&gt;=8,4,IF(VLOOKUP($C106,工时汇总!$B$2:$AH$2694,18,0)&lt;8,0))))</f>
        <v>0</v>
      </c>
      <c r="U106" s="12">
        <f ca="1">IF(VLOOKUP($C106,工时汇总!$B$2:$AH$2694,19,0)&gt;15,12,IF(VLOOKUP($C106,工时汇总!$B$2:$AH$2694,19,0)&gt;10,8,IF(VLOOKUP($C106,工时汇总!$B$2:$AH$2694,19,0)&gt;=8,4,IF(VLOOKUP($C106,工时汇总!$B$2:$AH$2694,19,0)&lt;8,0))))</f>
        <v>0</v>
      </c>
      <c r="V106" s="12">
        <f ca="1">IF(VLOOKUP($C106,工时汇总!$B$2:$AH$2694,20,0)&gt;15,12,IF(VLOOKUP($C106,工时汇总!$B$2:$AH$2694,20,0)&gt;10,8,IF(VLOOKUP($C106,工时汇总!$B$2:$AH$2694,20,0)&gt;=8,4,IF(VLOOKUP($C106,工时汇总!$B$2:$AH$2694,20,0)&lt;8,0))))</f>
        <v>0</v>
      </c>
      <c r="W106" s="12">
        <f ca="1">IF(VLOOKUP($C106,工时汇总!$B$2:$AH$2694,21,0)&gt;15,12,IF(VLOOKUP($C106,工时汇总!$B$2:$AH$2694,21,0)&gt;10,8,IF(VLOOKUP($C106,工时汇总!$B$2:$AH$2694,21,0)&gt;=8,4,IF(VLOOKUP($C106,工时汇总!$B$2:$AH$2694,21,0)&lt;8,0))))</f>
        <v>0</v>
      </c>
      <c r="X106" s="12">
        <f ca="1">IF(VLOOKUP($C106,工时汇总!$B$2:$AH$2694,22,0)&gt;15,12,IF(VLOOKUP($C106,工时汇总!$B$2:$AH$2694,22,0)&gt;10,8,IF(VLOOKUP($C106,工时汇总!$B$2:$AH$2694,22,0)&gt;=8,4,IF(VLOOKUP($C106,工时汇总!$B$2:$AH$2694,22,0)&lt;8,0))))</f>
        <v>0</v>
      </c>
      <c r="Y106" s="12">
        <f ca="1">IF(VLOOKUP($C106,工时汇总!$B$2:$AH$2694,23,0)&gt;15,12,IF(VLOOKUP($C106,工时汇总!$B$2:$AH$2694,23,0)&gt;10,8,IF(VLOOKUP($C106,工时汇总!$B$2:$AH$2694,23,0)&gt;=8,4,IF(VLOOKUP($C106,工时汇总!$B$2:$AH$2694,23,0)&lt;8,0))))</f>
        <v>0</v>
      </c>
      <c r="Z106" s="12">
        <f ca="1">IF(VLOOKUP($C106,工时汇总!$B$2:$AH$2694,24,0)&gt;15,12,IF(VLOOKUP($C106,工时汇总!$B$2:$AH$2694,24,0)&gt;10,8,IF(VLOOKUP($C106,工时汇总!$B$2:$AH$2694,24,0)&gt;=8,4,IF(VLOOKUP($C106,工时汇总!$B$2:$AH$2694,24,0)&lt;8,0))))</f>
        <v>0</v>
      </c>
      <c r="AA106" s="12">
        <f ca="1">IF(VLOOKUP($C106,工时汇总!$B$2:$AH$2694,25,0)&gt;15,12,IF(VLOOKUP($C106,工时汇总!$B$2:$AH$2694,25,0)&gt;10,8,IF(VLOOKUP($C106,工时汇总!$B$2:$AH$2694,25,0)&gt;=8,4,IF(VLOOKUP($C106,工时汇总!$B$2:$AH$2694,25,0)&lt;8,0))))</f>
        <v>0</v>
      </c>
      <c r="AB106" s="12">
        <f ca="1">IF(VLOOKUP($C106,工时汇总!$B$2:$AH$2694,26,0)&gt;15,12,IF(VLOOKUP($C106,工时汇总!$B$2:$AH$2694,26,0)&gt;10,8,IF(VLOOKUP($C106,工时汇总!$B$2:$AH$2694,26,0)&gt;=8,4,IF(VLOOKUP($C106,工时汇总!$B$2:$AH$2694,26,0)&lt;8,0))))</f>
        <v>0</v>
      </c>
      <c r="AC106" s="12">
        <f ca="1">IF(VLOOKUP($C106,工时汇总!$B$2:$AH$2694,27,0)&gt;15,12,IF(VLOOKUP($C106,工时汇总!$B$2:$AH$2694,27,0)&gt;10,8,IF(VLOOKUP($C106,工时汇总!$B$2:$AH$2694,27,0)&gt;=8,4,IF(VLOOKUP($C106,工时汇总!$B$2:$AH$2694,27,0)&lt;8,0))))</f>
        <v>0</v>
      </c>
      <c r="AD106" s="12">
        <f ca="1">IF(VLOOKUP($C106,工时汇总!$B$2:$AH$2694,28,0)&gt;15,12,IF(VLOOKUP($C106,工时汇总!$B$2:$AH$2694,28,0)&gt;10,8,IF(VLOOKUP($C106,工时汇总!$B$2:$AH$2694,28,0)&gt;=8,4,IF(VLOOKUP($C106,工时汇总!$B$2:$AH$2694,28,0)&lt;8,0))))</f>
        <v>0</v>
      </c>
      <c r="AE106" s="12">
        <f ca="1">IF(VLOOKUP($C106,工时汇总!$B$2:$AH$2694,29,0)&gt;15,12,IF(VLOOKUP($C106,工时汇总!$B$2:$AH$2694,29,0)&gt;10,8,IF(VLOOKUP($C106,工时汇总!$B$2:$AH$2694,29,0)&gt;=8,4,IF(VLOOKUP($C106,工时汇总!$B$2:$AH$2694,29,0)&lt;8,0))))</f>
        <v>0</v>
      </c>
      <c r="AF106" s="12">
        <f ca="1">IF(VLOOKUP($C106,工时汇总!$B$2:$AH$2694,30,0)&gt;15,12,IF(VLOOKUP($C106,工时汇总!$B$2:$AH$2694,30,0)&gt;10,8,IF(VLOOKUP($C106,工时汇总!$B$2:$AH$2694,30,0)&gt;=8,4,IF(VLOOKUP($C106,工时汇总!$B$2:$AH$2694,30,0)&lt;8,0))))</f>
        <v>0</v>
      </c>
      <c r="AG106" s="12">
        <f ca="1">IF(VLOOKUP($C106,工时汇总!$B$2:$AH$2694,31,0)&gt;15,12,IF(VLOOKUP($C106,工时汇总!$B$2:$AH$2694,31,0)&gt;10,8,IF(VLOOKUP($C106,工时汇总!$B$2:$AH$2694,31,0)&gt;=8,4,IF(VLOOKUP($C106,工时汇总!$B$2:$AH$2694,31,0)&lt;8,0))))</f>
        <v>0</v>
      </c>
      <c r="AH106" s="12">
        <f ca="1">IF(VLOOKUP($C106,工时汇总!$B$2:$AH$2694,32,0)&gt;15,12,IF(VLOOKUP($C106,工时汇总!$B$2:$AH$2694,32,0)&gt;10,8,IF(VLOOKUP($C106,工时汇总!$B$2:$AH$2694,32,0)&gt;=8,4,IF(VLOOKUP($C106,工时汇总!$B$2:$AH$2694,32,0)&lt;8,0))))</f>
        <v>0</v>
      </c>
      <c r="AI106" s="12">
        <f ca="1">IF(VLOOKUP($C106,工时汇总!$B$2:$AH$2694,33,0)&gt;15,12,IF(VLOOKUP($C106,工时汇总!$B$2:$AH$2694,33,0)&gt;10,8,IF(VLOOKUP($C106,工时汇总!$B$2:$AH$2694,33,0)&gt;=8,4,IF(VLOOKUP($C106,工时汇总!$B$2:$AH$2694,33,0)&lt;8,0))))</f>
        <v>0</v>
      </c>
    </row>
    <row r="107" customHeight="1" spans="1:35">
      <c r="A107" s="42" t="s">
        <v>635</v>
      </c>
      <c r="B107" s="18" t="s">
        <v>796</v>
      </c>
      <c r="C107" s="17" t="s">
        <v>797</v>
      </c>
      <c r="D107" s="43">
        <f ca="1" t="shared" si="25"/>
        <v>180</v>
      </c>
      <c r="E107" s="12">
        <f ca="1">IF(VLOOKUP($C107,工时汇总!$B$2:$AH$2694,3,0)&gt;15,12,IF(VLOOKUP($C107,工时汇总!$B$2:$AH$2694,3,0)&gt;10,8,IF(VLOOKUP($C107,工时汇总!$B$2:$AH$2694,3,0)&gt;=8,4,IF(VLOOKUP($C107,工时汇总!$B$2:$AH$2694,3,0)&lt;8,0))))</f>
        <v>4</v>
      </c>
      <c r="F107" s="12">
        <f ca="1">IF(VLOOKUP($C107,工时汇总!$B$2:$AH$2694,4,0)&gt;15,12,IF(VLOOKUP($C107,工时汇总!$B$2:$AH$2694,4,0)&gt;10,8,IF(VLOOKUP($C107,工时汇总!$B$2:$AH$2694,4,0)&gt;=8,4,IF(VLOOKUP($C107,工时汇总!$B$2:$AH$2694,4,0)&lt;8,0))))</f>
        <v>4</v>
      </c>
      <c r="G107" s="12">
        <f ca="1">IF(VLOOKUP($C107,工时汇总!$B$2:$AH$2694,5,0)&gt;15,12,IF(VLOOKUP($C107,工时汇总!$B$2:$AH$2694,5,0)&gt;10,8,IF(VLOOKUP($C107,工时汇总!$B$2:$AH$2694,5,0)&gt;=8,4,IF(VLOOKUP($C107,工时汇总!$B$2:$AH$2694,5,0)&lt;8,0))))</f>
        <v>4</v>
      </c>
      <c r="H107" s="12">
        <f ca="1">IF(VLOOKUP($C107,工时汇总!$B$2:$AH$2694,6,0)&gt;15,12,IF(VLOOKUP($C107,工时汇总!$B$2:$AH$2694,6,0)&gt;10,8,IF(VLOOKUP($C107,工时汇总!$B$2:$AH$2694,6,0)&gt;=8,4,IF(VLOOKUP($C107,工时汇总!$B$2:$AH$2694,6,0)&lt;8,0))))</f>
        <v>4</v>
      </c>
      <c r="I107" s="12">
        <f ca="1">IF(VLOOKUP($C107,工时汇总!$B$2:$AH$2694,7,0)&gt;15,12,IF(VLOOKUP($C107,工时汇总!$B$2:$AH$2694,7,0)&gt;10,8,IF(VLOOKUP($C107,工时汇总!$B$2:$AH$2694,7,0)&gt;=8,4,IF(VLOOKUP($C107,工时汇总!$B$2:$AH$2694,7,0)&lt;8,0))))</f>
        <v>4</v>
      </c>
      <c r="J107" s="12">
        <f ca="1">IF(VLOOKUP($C107,工时汇总!$B$2:$AH$2694,8,0)&gt;15,12,IF(VLOOKUP($C107,工时汇总!$B$2:$AH$2694,8,0)&gt;10,8,IF(VLOOKUP($C107,工时汇总!$B$2:$AH$2694,8,0)&gt;=8,4,IF(VLOOKUP($C107,工时汇总!$B$2:$AH$2694,8,0)&lt;8,0))))</f>
        <v>4</v>
      </c>
      <c r="K107" s="12">
        <f ca="1">IF(VLOOKUP($C107,工时汇总!$B$2:$AH$2694,9,0)&gt;15,12,IF(VLOOKUP($C107,工时汇总!$B$2:$AH$2694,9,0)&gt;10,8,IF(VLOOKUP($C107,工时汇总!$B$2:$AH$2694,9,0)&gt;=8,4,IF(VLOOKUP($C107,工时汇总!$B$2:$AH$2694,9,0)&lt;8,0))))</f>
        <v>4</v>
      </c>
      <c r="L107" s="12">
        <f ca="1">IF(VLOOKUP($C107,工时汇总!$B$2:$AH$2694,10,0)&gt;15,12,IF(VLOOKUP($C107,工时汇总!$B$2:$AH$2694,10,0)&gt;10,8,IF(VLOOKUP($C107,工时汇总!$B$2:$AH$2694,10,0)&gt;=8,4,IF(VLOOKUP($C107,工时汇总!$B$2:$AH$2694,10,0)&lt;8,0))))</f>
        <v>4</v>
      </c>
      <c r="M107" s="12">
        <f ca="1">IF(VLOOKUP($C107,工时汇总!$B$2:$AH$2694,11,0)&gt;15,12,IF(VLOOKUP($C107,工时汇总!$B$2:$AH$2694,11,0)&gt;10,8,IF(VLOOKUP($C107,工时汇总!$B$2:$AH$2694,11,0)&gt;=8,4,IF(VLOOKUP($C107,工时汇总!$B$2:$AH$2694,11,0)&lt;8,0))))</f>
        <v>8</v>
      </c>
      <c r="N107" s="12">
        <f ca="1">IF(VLOOKUP($C107,工时汇总!$B$2:$AH$2694,12,0)&gt;15,12,IF(VLOOKUP($C107,工时汇总!$B$2:$AH$2694,12,0)&gt;10,8,IF(VLOOKUP($C107,工时汇总!$B$2:$AH$2694,12,0)&gt;=8,4,IF(VLOOKUP($C107,工时汇总!$B$2:$AH$2694,12,0)&lt;8,0))))</f>
        <v>8</v>
      </c>
      <c r="O107" s="12">
        <f ca="1">IF(VLOOKUP($C107,工时汇总!$B$2:$AH$2694,13,0)&gt;15,12,IF(VLOOKUP($C107,工时汇总!$B$2:$AH$2694,13,0)&gt;10,8,IF(VLOOKUP($C107,工时汇总!$B$2:$AH$2694,13,0)&gt;=8,4,IF(VLOOKUP($C107,工时汇总!$B$2:$AH$2694,13,0)&lt;8,0))))</f>
        <v>8</v>
      </c>
      <c r="P107" s="12">
        <f ca="1">IF(VLOOKUP($C107,工时汇总!$B$2:$AH$2694,14,0)&gt;15,12,IF(VLOOKUP($C107,工时汇总!$B$2:$AH$2694,14,0)&gt;10,8,IF(VLOOKUP($C107,工时汇总!$B$2:$AH$2694,14,0)&gt;=8,4,IF(VLOOKUP($C107,工时汇总!$B$2:$AH$2694,14,0)&lt;8,0))))</f>
        <v>8</v>
      </c>
      <c r="Q107" s="12">
        <f ca="1">IF(VLOOKUP($C107,工时汇总!$B$2:$AH$2694,15,0)&gt;15,12,IF(VLOOKUP($C107,工时汇总!$B$2:$AH$2694,15,0)&gt;10,8,IF(VLOOKUP($C107,工时汇总!$B$2:$AH$2694,15,0)&gt;=8,4,IF(VLOOKUP($C107,工时汇总!$B$2:$AH$2694,15,0)&lt;8,0))))</f>
        <v>8</v>
      </c>
      <c r="R107" s="12">
        <f ca="1">IF(VLOOKUP($C107,工时汇总!$B$2:$AH$2694,16,0)&gt;15,12,IF(VLOOKUP($C107,工时汇总!$B$2:$AH$2694,16,0)&gt;10,8,IF(VLOOKUP($C107,工时汇总!$B$2:$AH$2694,16,0)&gt;=8,4,IF(VLOOKUP($C107,工时汇总!$B$2:$AH$2694,16,0)&lt;8,0))))</f>
        <v>8</v>
      </c>
      <c r="S107" s="12">
        <f ca="1">IF(VLOOKUP($C107,工时汇总!$B$2:$AH$2694,17,0)&gt;15,12,IF(VLOOKUP($C107,工时汇总!$B$2:$AH$2694,17,0)&gt;10,8,IF(VLOOKUP($C107,工时汇总!$B$2:$AH$2694,17,0)&gt;=8,4,IF(VLOOKUP($C107,工时汇总!$B$2:$AH$2694,17,0)&lt;8,0))))</f>
        <v>8</v>
      </c>
      <c r="T107" s="12">
        <f ca="1">IF(VLOOKUP($C107,工时汇总!$B$2:$AH$2694,18,0)&gt;15,12,IF(VLOOKUP($C107,工时汇总!$B$2:$AH$2694,18,0)&gt;10,8,IF(VLOOKUP($C107,工时汇总!$B$2:$AH$2694,18,0)&gt;=8,4,IF(VLOOKUP($C107,工时汇总!$B$2:$AH$2694,18,0)&lt;8,0))))</f>
        <v>8</v>
      </c>
      <c r="U107" s="12">
        <f ca="1">IF(VLOOKUP($C107,工时汇总!$B$2:$AH$2694,19,0)&gt;15,12,IF(VLOOKUP($C107,工时汇总!$B$2:$AH$2694,19,0)&gt;10,8,IF(VLOOKUP($C107,工时汇总!$B$2:$AH$2694,19,0)&gt;=8,4,IF(VLOOKUP($C107,工时汇总!$B$2:$AH$2694,19,0)&lt;8,0))))</f>
        <v>8</v>
      </c>
      <c r="V107" s="12">
        <f ca="1">IF(VLOOKUP($C107,工时汇总!$B$2:$AH$2694,20,0)&gt;15,12,IF(VLOOKUP($C107,工时汇总!$B$2:$AH$2694,20,0)&gt;10,8,IF(VLOOKUP($C107,工时汇总!$B$2:$AH$2694,20,0)&gt;=8,4,IF(VLOOKUP($C107,工时汇总!$B$2:$AH$2694,20,0)&lt;8,0))))</f>
        <v>8</v>
      </c>
      <c r="W107" s="12">
        <f ca="1">IF(VLOOKUP($C107,工时汇总!$B$2:$AH$2694,21,0)&gt;15,12,IF(VLOOKUP($C107,工时汇总!$B$2:$AH$2694,21,0)&gt;10,8,IF(VLOOKUP($C107,工时汇总!$B$2:$AH$2694,21,0)&gt;=8,4,IF(VLOOKUP($C107,工时汇总!$B$2:$AH$2694,21,0)&lt;8,0))))</f>
        <v>4</v>
      </c>
      <c r="X107" s="12">
        <f ca="1">IF(VLOOKUP($C107,工时汇总!$B$2:$AH$2694,22,0)&gt;15,12,IF(VLOOKUP($C107,工时汇总!$B$2:$AH$2694,22,0)&gt;10,8,IF(VLOOKUP($C107,工时汇总!$B$2:$AH$2694,22,0)&gt;=8,4,IF(VLOOKUP($C107,工时汇总!$B$2:$AH$2694,22,0)&lt;8,0))))</f>
        <v>8</v>
      </c>
      <c r="Y107" s="12">
        <f ca="1">IF(VLOOKUP($C107,工时汇总!$B$2:$AH$2694,23,0)&gt;15,12,IF(VLOOKUP($C107,工时汇总!$B$2:$AH$2694,23,0)&gt;10,8,IF(VLOOKUP($C107,工时汇总!$B$2:$AH$2694,23,0)&gt;=8,4,IF(VLOOKUP($C107,工时汇总!$B$2:$AH$2694,23,0)&lt;8,0))))</f>
        <v>8</v>
      </c>
      <c r="Z107" s="12">
        <f ca="1">IF(VLOOKUP($C107,工时汇总!$B$2:$AH$2694,24,0)&gt;15,12,IF(VLOOKUP($C107,工时汇总!$B$2:$AH$2694,24,0)&gt;10,8,IF(VLOOKUP($C107,工时汇总!$B$2:$AH$2694,24,0)&gt;=8,4,IF(VLOOKUP($C107,工时汇总!$B$2:$AH$2694,24,0)&lt;8,0))))</f>
        <v>8</v>
      </c>
      <c r="AA107" s="12">
        <f ca="1">IF(VLOOKUP($C107,工时汇总!$B$2:$AH$2694,25,0)&gt;15,12,IF(VLOOKUP($C107,工时汇总!$B$2:$AH$2694,25,0)&gt;10,8,IF(VLOOKUP($C107,工时汇总!$B$2:$AH$2694,25,0)&gt;=8,4,IF(VLOOKUP($C107,工时汇总!$B$2:$AH$2694,25,0)&lt;8,0))))</f>
        <v>8</v>
      </c>
      <c r="AB107" s="12">
        <f ca="1">IF(VLOOKUP($C107,工时汇总!$B$2:$AH$2694,26,0)&gt;15,12,IF(VLOOKUP($C107,工时汇总!$B$2:$AH$2694,26,0)&gt;10,8,IF(VLOOKUP($C107,工时汇总!$B$2:$AH$2694,26,0)&gt;=8,4,IF(VLOOKUP($C107,工时汇总!$B$2:$AH$2694,26,0)&lt;8,0))))</f>
        <v>4</v>
      </c>
      <c r="AC107" s="12">
        <f ca="1">IF(VLOOKUP($C107,工时汇总!$B$2:$AH$2694,27,0)&gt;15,12,IF(VLOOKUP($C107,工时汇总!$B$2:$AH$2694,27,0)&gt;10,8,IF(VLOOKUP($C107,工时汇总!$B$2:$AH$2694,27,0)&gt;=8,4,IF(VLOOKUP($C107,工时汇总!$B$2:$AH$2694,27,0)&lt;8,0))))</f>
        <v>4</v>
      </c>
      <c r="AD107" s="12">
        <f ca="1">IF(VLOOKUP($C107,工时汇总!$B$2:$AH$2694,28,0)&gt;15,12,IF(VLOOKUP($C107,工时汇总!$B$2:$AH$2694,28,0)&gt;10,8,IF(VLOOKUP($C107,工时汇总!$B$2:$AH$2694,28,0)&gt;=8,4,IF(VLOOKUP($C107,工时汇总!$B$2:$AH$2694,28,0)&lt;8,0))))</f>
        <v>0</v>
      </c>
      <c r="AE107" s="12">
        <f ca="1">IF(VLOOKUP($C107,工时汇总!$B$2:$AH$2694,29,0)&gt;15,12,IF(VLOOKUP($C107,工时汇总!$B$2:$AH$2694,29,0)&gt;10,8,IF(VLOOKUP($C107,工时汇总!$B$2:$AH$2694,29,0)&gt;=8,4,IF(VLOOKUP($C107,工时汇总!$B$2:$AH$2694,29,0)&lt;8,0))))</f>
        <v>8</v>
      </c>
      <c r="AF107" s="12">
        <f ca="1">IF(VLOOKUP($C107,工时汇总!$B$2:$AH$2694,30,0)&gt;15,12,IF(VLOOKUP($C107,工时汇总!$B$2:$AH$2694,30,0)&gt;10,8,IF(VLOOKUP($C107,工时汇总!$B$2:$AH$2694,30,0)&gt;=8,4,IF(VLOOKUP($C107,工时汇总!$B$2:$AH$2694,30,0)&lt;8,0))))</f>
        <v>8</v>
      </c>
      <c r="AG107" s="12">
        <f ca="1">IF(VLOOKUP($C107,工时汇总!$B$2:$AH$2694,31,0)&gt;15,12,IF(VLOOKUP($C107,工时汇总!$B$2:$AH$2694,31,0)&gt;10,8,IF(VLOOKUP($C107,工时汇总!$B$2:$AH$2694,31,0)&gt;=8,4,IF(VLOOKUP($C107,工时汇总!$B$2:$AH$2694,31,0)&lt;8,0))))</f>
        <v>0</v>
      </c>
      <c r="AH107" s="12">
        <f ca="1">IF(VLOOKUP($C107,工时汇总!$B$2:$AH$2694,32,0)&gt;15,12,IF(VLOOKUP($C107,工时汇总!$B$2:$AH$2694,32,0)&gt;10,8,IF(VLOOKUP($C107,工时汇总!$B$2:$AH$2694,32,0)&gt;=8,4,IF(VLOOKUP($C107,工时汇总!$B$2:$AH$2694,32,0)&lt;8,0))))</f>
        <v>8</v>
      </c>
      <c r="AI107" s="12">
        <f ca="1">IF(VLOOKUP($C107,工时汇总!$B$2:$AH$2694,33,0)&gt;15,12,IF(VLOOKUP($C107,工时汇总!$B$2:$AH$2694,33,0)&gt;10,8,IF(VLOOKUP($C107,工时汇总!$B$2:$AH$2694,33,0)&gt;=8,4,IF(VLOOKUP($C107,工时汇总!$B$2:$AH$2694,33,0)&lt;8,0))))</f>
        <v>0</v>
      </c>
    </row>
    <row r="108" customHeight="1" spans="1:35">
      <c r="A108" s="42" t="s">
        <v>635</v>
      </c>
      <c r="B108" s="18" t="s">
        <v>798</v>
      </c>
      <c r="C108" s="17" t="s">
        <v>799</v>
      </c>
      <c r="D108" s="43">
        <f ca="1" t="shared" si="25"/>
        <v>56</v>
      </c>
      <c r="E108" s="12">
        <f ca="1">IF(VLOOKUP($C108,工时汇总!$B$2:$AH$2694,3,0)&gt;15,12,IF(VLOOKUP($C108,工时汇总!$B$2:$AH$2694,3,0)&gt;10,8,IF(VLOOKUP($C108,工时汇总!$B$2:$AH$2694,3,0)&gt;=8,4,IF(VLOOKUP($C108,工时汇总!$B$2:$AH$2694,3,0)&lt;8,0))))</f>
        <v>8</v>
      </c>
      <c r="F108" s="12">
        <f ca="1">IF(VLOOKUP($C108,工时汇总!$B$2:$AH$2694,4,0)&gt;15,12,IF(VLOOKUP($C108,工时汇总!$B$2:$AH$2694,4,0)&gt;10,8,IF(VLOOKUP($C108,工时汇总!$B$2:$AH$2694,4,0)&gt;=8,4,IF(VLOOKUP($C108,工时汇总!$B$2:$AH$2694,4,0)&lt;8,0))))</f>
        <v>8</v>
      </c>
      <c r="G108" s="12">
        <f ca="1">IF(VLOOKUP($C108,工时汇总!$B$2:$AH$2694,5,0)&gt;15,12,IF(VLOOKUP($C108,工时汇总!$B$2:$AH$2694,5,0)&gt;10,8,IF(VLOOKUP($C108,工时汇总!$B$2:$AH$2694,5,0)&gt;=8,4,IF(VLOOKUP($C108,工时汇总!$B$2:$AH$2694,5,0)&lt;8,0))))</f>
        <v>8</v>
      </c>
      <c r="H108" s="12">
        <f ca="1">IF(VLOOKUP($C108,工时汇总!$B$2:$AH$2694,6,0)&gt;15,12,IF(VLOOKUP($C108,工时汇总!$B$2:$AH$2694,6,0)&gt;10,8,IF(VLOOKUP($C108,工时汇总!$B$2:$AH$2694,6,0)&gt;=8,4,IF(VLOOKUP($C108,工时汇总!$B$2:$AH$2694,6,0)&lt;8,0))))</f>
        <v>8</v>
      </c>
      <c r="I108" s="12">
        <f ca="1">IF(VLOOKUP($C108,工时汇总!$B$2:$AH$2694,7,0)&gt;15,12,IF(VLOOKUP($C108,工时汇总!$B$2:$AH$2694,7,0)&gt;10,8,IF(VLOOKUP($C108,工时汇总!$B$2:$AH$2694,7,0)&gt;=8,4,IF(VLOOKUP($C108,工时汇总!$B$2:$AH$2694,7,0)&lt;8,0))))</f>
        <v>4</v>
      </c>
      <c r="J108" s="12">
        <f ca="1">IF(VLOOKUP($C108,工时汇总!$B$2:$AH$2694,8,0)&gt;15,12,IF(VLOOKUP($C108,工时汇总!$B$2:$AH$2694,8,0)&gt;10,8,IF(VLOOKUP($C108,工时汇总!$B$2:$AH$2694,8,0)&gt;=8,4,IF(VLOOKUP($C108,工时汇总!$B$2:$AH$2694,8,0)&lt;8,0))))</f>
        <v>8</v>
      </c>
      <c r="K108" s="12">
        <f ca="1">IF(VLOOKUP($C108,工时汇总!$B$2:$AH$2694,9,0)&gt;15,12,IF(VLOOKUP($C108,工时汇总!$B$2:$AH$2694,9,0)&gt;10,8,IF(VLOOKUP($C108,工时汇总!$B$2:$AH$2694,9,0)&gt;=8,4,IF(VLOOKUP($C108,工时汇总!$B$2:$AH$2694,9,0)&lt;8,0))))</f>
        <v>4</v>
      </c>
      <c r="L108" s="12">
        <f ca="1">IF(VLOOKUP($C108,工时汇总!$B$2:$AH$2694,10,0)&gt;15,12,IF(VLOOKUP($C108,工时汇总!$B$2:$AH$2694,10,0)&gt;10,8,IF(VLOOKUP($C108,工时汇总!$B$2:$AH$2694,10,0)&gt;=8,4,IF(VLOOKUP($C108,工时汇总!$B$2:$AH$2694,10,0)&lt;8,0))))</f>
        <v>0</v>
      </c>
      <c r="M108" s="12">
        <f ca="1">IF(VLOOKUP($C108,工时汇总!$B$2:$AH$2694,11,0)&gt;15,12,IF(VLOOKUP($C108,工时汇总!$B$2:$AH$2694,11,0)&gt;10,8,IF(VLOOKUP($C108,工时汇总!$B$2:$AH$2694,11,0)&gt;=8,4,IF(VLOOKUP($C108,工时汇总!$B$2:$AH$2694,11,0)&lt;8,0))))</f>
        <v>0</v>
      </c>
      <c r="N108" s="12">
        <f ca="1">IF(VLOOKUP($C108,工时汇总!$B$2:$AH$2694,12,0)&gt;15,12,IF(VLOOKUP($C108,工时汇总!$B$2:$AH$2694,12,0)&gt;10,8,IF(VLOOKUP($C108,工时汇总!$B$2:$AH$2694,12,0)&gt;=8,4,IF(VLOOKUP($C108,工时汇总!$B$2:$AH$2694,12,0)&lt;8,0))))</f>
        <v>8</v>
      </c>
      <c r="O108" s="12">
        <f ca="1">IF(VLOOKUP($C108,工时汇总!$B$2:$AH$2694,13,0)&gt;15,12,IF(VLOOKUP($C108,工时汇总!$B$2:$AH$2694,13,0)&gt;10,8,IF(VLOOKUP($C108,工时汇总!$B$2:$AH$2694,13,0)&gt;=8,4,IF(VLOOKUP($C108,工时汇总!$B$2:$AH$2694,13,0)&lt;8,0))))</f>
        <v>0</v>
      </c>
      <c r="P108" s="12">
        <f ca="1">IF(VLOOKUP($C108,工时汇总!$B$2:$AH$2694,14,0)&gt;15,12,IF(VLOOKUP($C108,工时汇总!$B$2:$AH$2694,14,0)&gt;10,8,IF(VLOOKUP($C108,工时汇总!$B$2:$AH$2694,14,0)&gt;=8,4,IF(VLOOKUP($C108,工时汇总!$B$2:$AH$2694,14,0)&lt;8,0))))</f>
        <v>0</v>
      </c>
      <c r="Q108" s="12">
        <f ca="1">IF(VLOOKUP($C108,工时汇总!$B$2:$AH$2694,15,0)&gt;15,12,IF(VLOOKUP($C108,工时汇总!$B$2:$AH$2694,15,0)&gt;10,8,IF(VLOOKUP($C108,工时汇总!$B$2:$AH$2694,15,0)&gt;=8,4,IF(VLOOKUP($C108,工时汇总!$B$2:$AH$2694,15,0)&lt;8,0))))</f>
        <v>0</v>
      </c>
      <c r="R108" s="12">
        <f ca="1">IF(VLOOKUP($C108,工时汇总!$B$2:$AH$2694,16,0)&gt;15,12,IF(VLOOKUP($C108,工时汇总!$B$2:$AH$2694,16,0)&gt;10,8,IF(VLOOKUP($C108,工时汇总!$B$2:$AH$2694,16,0)&gt;=8,4,IF(VLOOKUP($C108,工时汇总!$B$2:$AH$2694,16,0)&lt;8,0))))</f>
        <v>0</v>
      </c>
      <c r="S108" s="12">
        <f ca="1">IF(VLOOKUP($C108,工时汇总!$B$2:$AH$2694,17,0)&gt;15,12,IF(VLOOKUP($C108,工时汇总!$B$2:$AH$2694,17,0)&gt;10,8,IF(VLOOKUP($C108,工时汇总!$B$2:$AH$2694,17,0)&gt;=8,4,IF(VLOOKUP($C108,工时汇总!$B$2:$AH$2694,17,0)&lt;8,0))))</f>
        <v>0</v>
      </c>
      <c r="T108" s="12">
        <f ca="1">IF(VLOOKUP($C108,工时汇总!$B$2:$AH$2694,18,0)&gt;15,12,IF(VLOOKUP($C108,工时汇总!$B$2:$AH$2694,18,0)&gt;10,8,IF(VLOOKUP($C108,工时汇总!$B$2:$AH$2694,18,0)&gt;=8,4,IF(VLOOKUP($C108,工时汇总!$B$2:$AH$2694,18,0)&lt;8,0))))</f>
        <v>0</v>
      </c>
      <c r="U108" s="12">
        <f ca="1">IF(VLOOKUP($C108,工时汇总!$B$2:$AH$2694,19,0)&gt;15,12,IF(VLOOKUP($C108,工时汇总!$B$2:$AH$2694,19,0)&gt;10,8,IF(VLOOKUP($C108,工时汇总!$B$2:$AH$2694,19,0)&gt;=8,4,IF(VLOOKUP($C108,工时汇总!$B$2:$AH$2694,19,0)&lt;8,0))))</f>
        <v>0</v>
      </c>
      <c r="V108" s="12">
        <f ca="1">IF(VLOOKUP($C108,工时汇总!$B$2:$AH$2694,20,0)&gt;15,12,IF(VLOOKUP($C108,工时汇总!$B$2:$AH$2694,20,0)&gt;10,8,IF(VLOOKUP($C108,工时汇总!$B$2:$AH$2694,20,0)&gt;=8,4,IF(VLOOKUP($C108,工时汇总!$B$2:$AH$2694,20,0)&lt;8,0))))</f>
        <v>0</v>
      </c>
      <c r="W108" s="12">
        <f ca="1">IF(VLOOKUP($C108,工时汇总!$B$2:$AH$2694,21,0)&gt;15,12,IF(VLOOKUP($C108,工时汇总!$B$2:$AH$2694,21,0)&gt;10,8,IF(VLOOKUP($C108,工时汇总!$B$2:$AH$2694,21,0)&gt;=8,4,IF(VLOOKUP($C108,工时汇总!$B$2:$AH$2694,21,0)&lt;8,0))))</f>
        <v>0</v>
      </c>
      <c r="X108" s="12">
        <f ca="1">IF(VLOOKUP($C108,工时汇总!$B$2:$AH$2694,22,0)&gt;15,12,IF(VLOOKUP($C108,工时汇总!$B$2:$AH$2694,22,0)&gt;10,8,IF(VLOOKUP($C108,工时汇总!$B$2:$AH$2694,22,0)&gt;=8,4,IF(VLOOKUP($C108,工时汇总!$B$2:$AH$2694,22,0)&lt;8,0))))</f>
        <v>0</v>
      </c>
      <c r="Y108" s="12">
        <f ca="1">IF(VLOOKUP($C108,工时汇总!$B$2:$AH$2694,23,0)&gt;15,12,IF(VLOOKUP($C108,工时汇总!$B$2:$AH$2694,23,0)&gt;10,8,IF(VLOOKUP($C108,工时汇总!$B$2:$AH$2694,23,0)&gt;=8,4,IF(VLOOKUP($C108,工时汇总!$B$2:$AH$2694,23,0)&lt;8,0))))</f>
        <v>0</v>
      </c>
      <c r="Z108" s="12">
        <f ca="1">IF(VLOOKUP($C108,工时汇总!$B$2:$AH$2694,24,0)&gt;15,12,IF(VLOOKUP($C108,工时汇总!$B$2:$AH$2694,24,0)&gt;10,8,IF(VLOOKUP($C108,工时汇总!$B$2:$AH$2694,24,0)&gt;=8,4,IF(VLOOKUP($C108,工时汇总!$B$2:$AH$2694,24,0)&lt;8,0))))</f>
        <v>0</v>
      </c>
      <c r="AA108" s="12">
        <f ca="1">IF(VLOOKUP($C108,工时汇总!$B$2:$AH$2694,25,0)&gt;15,12,IF(VLOOKUP($C108,工时汇总!$B$2:$AH$2694,25,0)&gt;10,8,IF(VLOOKUP($C108,工时汇总!$B$2:$AH$2694,25,0)&gt;=8,4,IF(VLOOKUP($C108,工时汇总!$B$2:$AH$2694,25,0)&lt;8,0))))</f>
        <v>0</v>
      </c>
      <c r="AB108" s="12">
        <f ca="1">IF(VLOOKUP($C108,工时汇总!$B$2:$AH$2694,26,0)&gt;15,12,IF(VLOOKUP($C108,工时汇总!$B$2:$AH$2694,26,0)&gt;10,8,IF(VLOOKUP($C108,工时汇总!$B$2:$AH$2694,26,0)&gt;=8,4,IF(VLOOKUP($C108,工时汇总!$B$2:$AH$2694,26,0)&lt;8,0))))</f>
        <v>0</v>
      </c>
      <c r="AC108" s="12">
        <f ca="1">IF(VLOOKUP($C108,工时汇总!$B$2:$AH$2694,27,0)&gt;15,12,IF(VLOOKUP($C108,工时汇总!$B$2:$AH$2694,27,0)&gt;10,8,IF(VLOOKUP($C108,工时汇总!$B$2:$AH$2694,27,0)&gt;=8,4,IF(VLOOKUP($C108,工时汇总!$B$2:$AH$2694,27,0)&lt;8,0))))</f>
        <v>0</v>
      </c>
      <c r="AD108" s="12">
        <f ca="1">IF(VLOOKUP($C108,工时汇总!$B$2:$AH$2694,28,0)&gt;15,12,IF(VLOOKUP($C108,工时汇总!$B$2:$AH$2694,28,0)&gt;10,8,IF(VLOOKUP($C108,工时汇总!$B$2:$AH$2694,28,0)&gt;=8,4,IF(VLOOKUP($C108,工时汇总!$B$2:$AH$2694,28,0)&lt;8,0))))</f>
        <v>0</v>
      </c>
      <c r="AE108" s="12">
        <f ca="1">IF(VLOOKUP($C108,工时汇总!$B$2:$AH$2694,29,0)&gt;15,12,IF(VLOOKUP($C108,工时汇总!$B$2:$AH$2694,29,0)&gt;10,8,IF(VLOOKUP($C108,工时汇总!$B$2:$AH$2694,29,0)&gt;=8,4,IF(VLOOKUP($C108,工时汇总!$B$2:$AH$2694,29,0)&lt;8,0))))</f>
        <v>0</v>
      </c>
      <c r="AF108" s="12">
        <f ca="1">IF(VLOOKUP($C108,工时汇总!$B$2:$AH$2694,30,0)&gt;15,12,IF(VLOOKUP($C108,工时汇总!$B$2:$AH$2694,30,0)&gt;10,8,IF(VLOOKUP($C108,工时汇总!$B$2:$AH$2694,30,0)&gt;=8,4,IF(VLOOKUP($C108,工时汇总!$B$2:$AH$2694,30,0)&lt;8,0))))</f>
        <v>0</v>
      </c>
      <c r="AG108" s="12">
        <f ca="1">IF(VLOOKUP($C108,工时汇总!$B$2:$AH$2694,31,0)&gt;15,12,IF(VLOOKUP($C108,工时汇总!$B$2:$AH$2694,31,0)&gt;10,8,IF(VLOOKUP($C108,工时汇总!$B$2:$AH$2694,31,0)&gt;=8,4,IF(VLOOKUP($C108,工时汇总!$B$2:$AH$2694,31,0)&lt;8,0))))</f>
        <v>0</v>
      </c>
      <c r="AH108" s="12">
        <f ca="1">IF(VLOOKUP($C108,工时汇总!$B$2:$AH$2694,32,0)&gt;15,12,IF(VLOOKUP($C108,工时汇总!$B$2:$AH$2694,32,0)&gt;10,8,IF(VLOOKUP($C108,工时汇总!$B$2:$AH$2694,32,0)&gt;=8,4,IF(VLOOKUP($C108,工时汇总!$B$2:$AH$2694,32,0)&lt;8,0))))</f>
        <v>0</v>
      </c>
      <c r="AI108" s="12">
        <f ca="1">IF(VLOOKUP($C108,工时汇总!$B$2:$AH$2694,33,0)&gt;15,12,IF(VLOOKUP($C108,工时汇总!$B$2:$AH$2694,33,0)&gt;10,8,IF(VLOOKUP($C108,工时汇总!$B$2:$AH$2694,33,0)&gt;=8,4,IF(VLOOKUP($C108,工时汇总!$B$2:$AH$2694,33,0)&lt;8,0))))</f>
        <v>0</v>
      </c>
    </row>
    <row r="109" customHeight="1" spans="1:35">
      <c r="A109" s="42" t="s">
        <v>635</v>
      </c>
      <c r="B109" s="18" t="s">
        <v>800</v>
      </c>
      <c r="C109" s="17" t="s">
        <v>801</v>
      </c>
      <c r="D109" s="43">
        <f ca="1" t="shared" si="25"/>
        <v>12</v>
      </c>
      <c r="E109" s="12">
        <f ca="1">IF(VLOOKUP($C109,工时汇总!$B$2:$AH$2694,3,0)&gt;15,12,IF(VLOOKUP($C109,工时汇总!$B$2:$AH$2694,3,0)&gt;10,8,IF(VLOOKUP($C109,工时汇总!$B$2:$AH$2694,3,0)&gt;=8,4,IF(VLOOKUP($C109,工时汇总!$B$2:$AH$2694,3,0)&lt;8,0))))</f>
        <v>4</v>
      </c>
      <c r="F109" s="12">
        <f ca="1">IF(VLOOKUP($C109,工时汇总!$B$2:$AH$2694,4,0)&gt;15,12,IF(VLOOKUP($C109,工时汇总!$B$2:$AH$2694,4,0)&gt;10,8,IF(VLOOKUP($C109,工时汇总!$B$2:$AH$2694,4,0)&gt;=8,4,IF(VLOOKUP($C109,工时汇总!$B$2:$AH$2694,4,0)&lt;8,0))))</f>
        <v>4</v>
      </c>
      <c r="G109" s="12">
        <f ca="1">IF(VLOOKUP($C109,工时汇总!$B$2:$AH$2694,5,0)&gt;15,12,IF(VLOOKUP($C109,工时汇总!$B$2:$AH$2694,5,0)&gt;10,8,IF(VLOOKUP($C109,工时汇总!$B$2:$AH$2694,5,0)&gt;=8,4,IF(VLOOKUP($C109,工时汇总!$B$2:$AH$2694,5,0)&lt;8,0))))</f>
        <v>4</v>
      </c>
      <c r="H109" s="12">
        <f ca="1">IF(VLOOKUP($C109,工时汇总!$B$2:$AH$2694,6,0)&gt;15,12,IF(VLOOKUP($C109,工时汇总!$B$2:$AH$2694,6,0)&gt;10,8,IF(VLOOKUP($C109,工时汇总!$B$2:$AH$2694,6,0)&gt;=8,4,IF(VLOOKUP($C109,工时汇总!$B$2:$AH$2694,6,0)&lt;8,0))))</f>
        <v>0</v>
      </c>
      <c r="I109" s="12">
        <f ca="1">IF(VLOOKUP($C109,工时汇总!$B$2:$AH$2694,7,0)&gt;15,12,IF(VLOOKUP($C109,工时汇总!$B$2:$AH$2694,7,0)&gt;10,8,IF(VLOOKUP($C109,工时汇总!$B$2:$AH$2694,7,0)&gt;=8,4,IF(VLOOKUP($C109,工时汇总!$B$2:$AH$2694,7,0)&lt;8,0))))</f>
        <v>0</v>
      </c>
      <c r="J109" s="12">
        <f ca="1">IF(VLOOKUP($C109,工时汇总!$B$2:$AH$2694,8,0)&gt;15,12,IF(VLOOKUP($C109,工时汇总!$B$2:$AH$2694,8,0)&gt;10,8,IF(VLOOKUP($C109,工时汇总!$B$2:$AH$2694,8,0)&gt;=8,4,IF(VLOOKUP($C109,工时汇总!$B$2:$AH$2694,8,0)&lt;8,0))))</f>
        <v>0</v>
      </c>
      <c r="K109" s="12">
        <f ca="1">IF(VLOOKUP($C109,工时汇总!$B$2:$AH$2694,9,0)&gt;15,12,IF(VLOOKUP($C109,工时汇总!$B$2:$AH$2694,9,0)&gt;10,8,IF(VLOOKUP($C109,工时汇总!$B$2:$AH$2694,9,0)&gt;=8,4,IF(VLOOKUP($C109,工时汇总!$B$2:$AH$2694,9,0)&lt;8,0))))</f>
        <v>0</v>
      </c>
      <c r="L109" s="12">
        <f ca="1">IF(VLOOKUP($C109,工时汇总!$B$2:$AH$2694,10,0)&gt;15,12,IF(VLOOKUP($C109,工时汇总!$B$2:$AH$2694,10,0)&gt;10,8,IF(VLOOKUP($C109,工时汇总!$B$2:$AH$2694,10,0)&gt;=8,4,IF(VLOOKUP($C109,工时汇总!$B$2:$AH$2694,10,0)&lt;8,0))))</f>
        <v>0</v>
      </c>
      <c r="M109" s="12">
        <f ca="1">IF(VLOOKUP($C109,工时汇总!$B$2:$AH$2694,11,0)&gt;15,12,IF(VLOOKUP($C109,工时汇总!$B$2:$AH$2694,11,0)&gt;10,8,IF(VLOOKUP($C109,工时汇总!$B$2:$AH$2694,11,0)&gt;=8,4,IF(VLOOKUP($C109,工时汇总!$B$2:$AH$2694,11,0)&lt;8,0))))</f>
        <v>0</v>
      </c>
      <c r="N109" s="12">
        <f ca="1">IF(VLOOKUP($C109,工时汇总!$B$2:$AH$2694,12,0)&gt;15,12,IF(VLOOKUP($C109,工时汇总!$B$2:$AH$2694,12,0)&gt;10,8,IF(VLOOKUP($C109,工时汇总!$B$2:$AH$2694,12,0)&gt;=8,4,IF(VLOOKUP($C109,工时汇总!$B$2:$AH$2694,12,0)&lt;8,0))))</f>
        <v>0</v>
      </c>
      <c r="O109" s="12">
        <f ca="1">IF(VLOOKUP($C109,工时汇总!$B$2:$AH$2694,13,0)&gt;15,12,IF(VLOOKUP($C109,工时汇总!$B$2:$AH$2694,13,0)&gt;10,8,IF(VLOOKUP($C109,工时汇总!$B$2:$AH$2694,13,0)&gt;=8,4,IF(VLOOKUP($C109,工时汇总!$B$2:$AH$2694,13,0)&lt;8,0))))</f>
        <v>0</v>
      </c>
      <c r="P109" s="12">
        <f ca="1">IF(VLOOKUP($C109,工时汇总!$B$2:$AH$2694,14,0)&gt;15,12,IF(VLOOKUP($C109,工时汇总!$B$2:$AH$2694,14,0)&gt;10,8,IF(VLOOKUP($C109,工时汇总!$B$2:$AH$2694,14,0)&gt;=8,4,IF(VLOOKUP($C109,工时汇总!$B$2:$AH$2694,14,0)&lt;8,0))))</f>
        <v>0</v>
      </c>
      <c r="Q109" s="12">
        <f ca="1">IF(VLOOKUP($C109,工时汇总!$B$2:$AH$2694,15,0)&gt;15,12,IF(VLOOKUP($C109,工时汇总!$B$2:$AH$2694,15,0)&gt;10,8,IF(VLOOKUP($C109,工时汇总!$B$2:$AH$2694,15,0)&gt;=8,4,IF(VLOOKUP($C109,工时汇总!$B$2:$AH$2694,15,0)&lt;8,0))))</f>
        <v>0</v>
      </c>
      <c r="R109" s="12">
        <f ca="1">IF(VLOOKUP($C109,工时汇总!$B$2:$AH$2694,16,0)&gt;15,12,IF(VLOOKUP($C109,工时汇总!$B$2:$AH$2694,16,0)&gt;10,8,IF(VLOOKUP($C109,工时汇总!$B$2:$AH$2694,16,0)&gt;=8,4,IF(VLOOKUP($C109,工时汇总!$B$2:$AH$2694,16,0)&lt;8,0))))</f>
        <v>0</v>
      </c>
      <c r="S109" s="12">
        <f ca="1">IF(VLOOKUP($C109,工时汇总!$B$2:$AH$2694,17,0)&gt;15,12,IF(VLOOKUP($C109,工时汇总!$B$2:$AH$2694,17,0)&gt;10,8,IF(VLOOKUP($C109,工时汇总!$B$2:$AH$2694,17,0)&gt;=8,4,IF(VLOOKUP($C109,工时汇总!$B$2:$AH$2694,17,0)&lt;8,0))))</f>
        <v>0</v>
      </c>
      <c r="T109" s="12">
        <f ca="1">IF(VLOOKUP($C109,工时汇总!$B$2:$AH$2694,18,0)&gt;15,12,IF(VLOOKUP($C109,工时汇总!$B$2:$AH$2694,18,0)&gt;10,8,IF(VLOOKUP($C109,工时汇总!$B$2:$AH$2694,18,0)&gt;=8,4,IF(VLOOKUP($C109,工时汇总!$B$2:$AH$2694,18,0)&lt;8,0))))</f>
        <v>0</v>
      </c>
      <c r="U109" s="12">
        <f ca="1">IF(VLOOKUP($C109,工时汇总!$B$2:$AH$2694,19,0)&gt;15,12,IF(VLOOKUP($C109,工时汇总!$B$2:$AH$2694,19,0)&gt;10,8,IF(VLOOKUP($C109,工时汇总!$B$2:$AH$2694,19,0)&gt;=8,4,IF(VLOOKUP($C109,工时汇总!$B$2:$AH$2694,19,0)&lt;8,0))))</f>
        <v>0</v>
      </c>
      <c r="V109" s="12">
        <f ca="1">IF(VLOOKUP($C109,工时汇总!$B$2:$AH$2694,20,0)&gt;15,12,IF(VLOOKUP($C109,工时汇总!$B$2:$AH$2694,20,0)&gt;10,8,IF(VLOOKUP($C109,工时汇总!$B$2:$AH$2694,20,0)&gt;=8,4,IF(VLOOKUP($C109,工时汇总!$B$2:$AH$2694,20,0)&lt;8,0))))</f>
        <v>0</v>
      </c>
      <c r="W109" s="12">
        <f ca="1">IF(VLOOKUP($C109,工时汇总!$B$2:$AH$2694,21,0)&gt;15,12,IF(VLOOKUP($C109,工时汇总!$B$2:$AH$2694,21,0)&gt;10,8,IF(VLOOKUP($C109,工时汇总!$B$2:$AH$2694,21,0)&gt;=8,4,IF(VLOOKUP($C109,工时汇总!$B$2:$AH$2694,21,0)&lt;8,0))))</f>
        <v>0</v>
      </c>
      <c r="X109" s="12">
        <f ca="1">IF(VLOOKUP($C109,工时汇总!$B$2:$AH$2694,22,0)&gt;15,12,IF(VLOOKUP($C109,工时汇总!$B$2:$AH$2694,22,0)&gt;10,8,IF(VLOOKUP($C109,工时汇总!$B$2:$AH$2694,22,0)&gt;=8,4,IF(VLOOKUP($C109,工时汇总!$B$2:$AH$2694,22,0)&lt;8,0))))</f>
        <v>0</v>
      </c>
      <c r="Y109" s="12">
        <f ca="1">IF(VLOOKUP($C109,工时汇总!$B$2:$AH$2694,23,0)&gt;15,12,IF(VLOOKUP($C109,工时汇总!$B$2:$AH$2694,23,0)&gt;10,8,IF(VLOOKUP($C109,工时汇总!$B$2:$AH$2694,23,0)&gt;=8,4,IF(VLOOKUP($C109,工时汇总!$B$2:$AH$2694,23,0)&lt;8,0))))</f>
        <v>0</v>
      </c>
      <c r="Z109" s="12">
        <f ca="1">IF(VLOOKUP($C109,工时汇总!$B$2:$AH$2694,24,0)&gt;15,12,IF(VLOOKUP($C109,工时汇总!$B$2:$AH$2694,24,0)&gt;10,8,IF(VLOOKUP($C109,工时汇总!$B$2:$AH$2694,24,0)&gt;=8,4,IF(VLOOKUP($C109,工时汇总!$B$2:$AH$2694,24,0)&lt;8,0))))</f>
        <v>0</v>
      </c>
      <c r="AA109" s="12">
        <f ca="1">IF(VLOOKUP($C109,工时汇总!$B$2:$AH$2694,25,0)&gt;15,12,IF(VLOOKUP($C109,工时汇总!$B$2:$AH$2694,25,0)&gt;10,8,IF(VLOOKUP($C109,工时汇总!$B$2:$AH$2694,25,0)&gt;=8,4,IF(VLOOKUP($C109,工时汇总!$B$2:$AH$2694,25,0)&lt;8,0))))</f>
        <v>0</v>
      </c>
      <c r="AB109" s="12">
        <f ca="1">IF(VLOOKUP($C109,工时汇总!$B$2:$AH$2694,26,0)&gt;15,12,IF(VLOOKUP($C109,工时汇总!$B$2:$AH$2694,26,0)&gt;10,8,IF(VLOOKUP($C109,工时汇总!$B$2:$AH$2694,26,0)&gt;=8,4,IF(VLOOKUP($C109,工时汇总!$B$2:$AH$2694,26,0)&lt;8,0))))</f>
        <v>0</v>
      </c>
      <c r="AC109" s="12">
        <f ca="1">IF(VLOOKUP($C109,工时汇总!$B$2:$AH$2694,27,0)&gt;15,12,IF(VLOOKUP($C109,工时汇总!$B$2:$AH$2694,27,0)&gt;10,8,IF(VLOOKUP($C109,工时汇总!$B$2:$AH$2694,27,0)&gt;=8,4,IF(VLOOKUP($C109,工时汇总!$B$2:$AH$2694,27,0)&lt;8,0))))</f>
        <v>0</v>
      </c>
      <c r="AD109" s="12">
        <f ca="1">IF(VLOOKUP($C109,工时汇总!$B$2:$AH$2694,28,0)&gt;15,12,IF(VLOOKUP($C109,工时汇总!$B$2:$AH$2694,28,0)&gt;10,8,IF(VLOOKUP($C109,工时汇总!$B$2:$AH$2694,28,0)&gt;=8,4,IF(VLOOKUP($C109,工时汇总!$B$2:$AH$2694,28,0)&lt;8,0))))</f>
        <v>0</v>
      </c>
      <c r="AE109" s="12">
        <f ca="1">IF(VLOOKUP($C109,工时汇总!$B$2:$AH$2694,29,0)&gt;15,12,IF(VLOOKUP($C109,工时汇总!$B$2:$AH$2694,29,0)&gt;10,8,IF(VLOOKUP($C109,工时汇总!$B$2:$AH$2694,29,0)&gt;=8,4,IF(VLOOKUP($C109,工时汇总!$B$2:$AH$2694,29,0)&lt;8,0))))</f>
        <v>0</v>
      </c>
      <c r="AF109" s="12">
        <f ca="1">IF(VLOOKUP($C109,工时汇总!$B$2:$AH$2694,30,0)&gt;15,12,IF(VLOOKUP($C109,工时汇总!$B$2:$AH$2694,30,0)&gt;10,8,IF(VLOOKUP($C109,工时汇总!$B$2:$AH$2694,30,0)&gt;=8,4,IF(VLOOKUP($C109,工时汇总!$B$2:$AH$2694,30,0)&lt;8,0))))</f>
        <v>0</v>
      </c>
      <c r="AG109" s="12">
        <f ca="1">IF(VLOOKUP($C109,工时汇总!$B$2:$AH$2694,31,0)&gt;15,12,IF(VLOOKUP($C109,工时汇总!$B$2:$AH$2694,31,0)&gt;10,8,IF(VLOOKUP($C109,工时汇总!$B$2:$AH$2694,31,0)&gt;=8,4,IF(VLOOKUP($C109,工时汇总!$B$2:$AH$2694,31,0)&lt;8,0))))</f>
        <v>0</v>
      </c>
      <c r="AH109" s="12">
        <f ca="1">IF(VLOOKUP($C109,工时汇总!$B$2:$AH$2694,32,0)&gt;15,12,IF(VLOOKUP($C109,工时汇总!$B$2:$AH$2694,32,0)&gt;10,8,IF(VLOOKUP($C109,工时汇总!$B$2:$AH$2694,32,0)&gt;=8,4,IF(VLOOKUP($C109,工时汇总!$B$2:$AH$2694,32,0)&lt;8,0))))</f>
        <v>0</v>
      </c>
      <c r="AI109" s="12">
        <f ca="1">IF(VLOOKUP($C109,工时汇总!$B$2:$AH$2694,33,0)&gt;15,12,IF(VLOOKUP($C109,工时汇总!$B$2:$AH$2694,33,0)&gt;10,8,IF(VLOOKUP($C109,工时汇总!$B$2:$AH$2694,33,0)&gt;=8,4,IF(VLOOKUP($C109,工时汇总!$B$2:$AH$2694,33,0)&lt;8,0))))</f>
        <v>0</v>
      </c>
    </row>
    <row r="110" customHeight="1" spans="1:35">
      <c r="A110" s="42" t="s">
        <v>635</v>
      </c>
      <c r="B110" s="18" t="s">
        <v>802</v>
      </c>
      <c r="C110" s="17" t="s">
        <v>803</v>
      </c>
      <c r="D110" s="43">
        <f ca="1" t="shared" si="25"/>
        <v>120</v>
      </c>
      <c r="E110" s="12">
        <f ca="1">IF(VLOOKUP($C110,工时汇总!$B$2:$AH$2694,3,0)&gt;15,12,IF(VLOOKUP($C110,工时汇总!$B$2:$AH$2694,3,0)&gt;10,8,IF(VLOOKUP($C110,工时汇总!$B$2:$AH$2694,3,0)&gt;=8,4,IF(VLOOKUP($C110,工时汇总!$B$2:$AH$2694,3,0)&lt;8,0))))</f>
        <v>0</v>
      </c>
      <c r="F110" s="12">
        <f ca="1">IF(VLOOKUP($C110,工时汇总!$B$2:$AH$2694,4,0)&gt;15,12,IF(VLOOKUP($C110,工时汇总!$B$2:$AH$2694,4,0)&gt;10,8,IF(VLOOKUP($C110,工时汇总!$B$2:$AH$2694,4,0)&gt;=8,4,IF(VLOOKUP($C110,工时汇总!$B$2:$AH$2694,4,0)&lt;8,0))))</f>
        <v>4</v>
      </c>
      <c r="G110" s="12">
        <f ca="1">IF(VLOOKUP($C110,工时汇总!$B$2:$AH$2694,5,0)&gt;15,12,IF(VLOOKUP($C110,工时汇总!$B$2:$AH$2694,5,0)&gt;10,8,IF(VLOOKUP($C110,工时汇总!$B$2:$AH$2694,5,0)&gt;=8,4,IF(VLOOKUP($C110,工时汇总!$B$2:$AH$2694,5,0)&lt;8,0))))</f>
        <v>4</v>
      </c>
      <c r="H110" s="12">
        <f ca="1">IF(VLOOKUP($C110,工时汇总!$B$2:$AH$2694,6,0)&gt;15,12,IF(VLOOKUP($C110,工时汇总!$B$2:$AH$2694,6,0)&gt;10,8,IF(VLOOKUP($C110,工时汇总!$B$2:$AH$2694,6,0)&gt;=8,4,IF(VLOOKUP($C110,工时汇总!$B$2:$AH$2694,6,0)&lt;8,0))))</f>
        <v>4</v>
      </c>
      <c r="I110" s="12">
        <f ca="1">IF(VLOOKUP($C110,工时汇总!$B$2:$AH$2694,7,0)&gt;15,12,IF(VLOOKUP($C110,工时汇总!$B$2:$AH$2694,7,0)&gt;10,8,IF(VLOOKUP($C110,工时汇总!$B$2:$AH$2694,7,0)&gt;=8,4,IF(VLOOKUP($C110,工时汇总!$B$2:$AH$2694,7,0)&lt;8,0))))</f>
        <v>4</v>
      </c>
      <c r="J110" s="12">
        <f ca="1">IF(VLOOKUP($C110,工时汇总!$B$2:$AH$2694,8,0)&gt;15,12,IF(VLOOKUP($C110,工时汇总!$B$2:$AH$2694,8,0)&gt;10,8,IF(VLOOKUP($C110,工时汇总!$B$2:$AH$2694,8,0)&gt;=8,4,IF(VLOOKUP($C110,工时汇总!$B$2:$AH$2694,8,0)&lt;8,0))))</f>
        <v>0</v>
      </c>
      <c r="K110" s="12">
        <f ca="1">IF(VLOOKUP($C110,工时汇总!$B$2:$AH$2694,9,0)&gt;15,12,IF(VLOOKUP($C110,工时汇总!$B$2:$AH$2694,9,0)&gt;10,8,IF(VLOOKUP($C110,工时汇总!$B$2:$AH$2694,9,0)&gt;=8,4,IF(VLOOKUP($C110,工时汇总!$B$2:$AH$2694,9,0)&lt;8,0))))</f>
        <v>0</v>
      </c>
      <c r="L110" s="12">
        <f ca="1">IF(VLOOKUP($C110,工时汇总!$B$2:$AH$2694,10,0)&gt;15,12,IF(VLOOKUP($C110,工时汇总!$B$2:$AH$2694,10,0)&gt;10,8,IF(VLOOKUP($C110,工时汇总!$B$2:$AH$2694,10,0)&gt;=8,4,IF(VLOOKUP($C110,工时汇总!$B$2:$AH$2694,10,0)&lt;8,0))))</f>
        <v>0</v>
      </c>
      <c r="M110" s="12">
        <f ca="1">IF(VLOOKUP($C110,工时汇总!$B$2:$AH$2694,11,0)&gt;15,12,IF(VLOOKUP($C110,工时汇总!$B$2:$AH$2694,11,0)&gt;10,8,IF(VLOOKUP($C110,工时汇总!$B$2:$AH$2694,11,0)&gt;=8,4,IF(VLOOKUP($C110,工时汇总!$B$2:$AH$2694,11,0)&lt;8,0))))</f>
        <v>0</v>
      </c>
      <c r="N110" s="12">
        <f ca="1">IF(VLOOKUP($C110,工时汇总!$B$2:$AH$2694,12,0)&gt;15,12,IF(VLOOKUP($C110,工时汇总!$B$2:$AH$2694,12,0)&gt;10,8,IF(VLOOKUP($C110,工时汇总!$B$2:$AH$2694,12,0)&gt;=8,4,IF(VLOOKUP($C110,工时汇总!$B$2:$AH$2694,12,0)&lt;8,0))))</f>
        <v>8</v>
      </c>
      <c r="O110" s="12">
        <f ca="1">IF(VLOOKUP($C110,工时汇总!$B$2:$AH$2694,13,0)&gt;15,12,IF(VLOOKUP($C110,工时汇总!$B$2:$AH$2694,13,0)&gt;10,8,IF(VLOOKUP($C110,工时汇总!$B$2:$AH$2694,13,0)&gt;=8,4,IF(VLOOKUP($C110,工时汇总!$B$2:$AH$2694,13,0)&lt;8,0))))</f>
        <v>8</v>
      </c>
      <c r="P110" s="12">
        <f ca="1">IF(VLOOKUP($C110,工时汇总!$B$2:$AH$2694,14,0)&gt;15,12,IF(VLOOKUP($C110,工时汇总!$B$2:$AH$2694,14,0)&gt;10,8,IF(VLOOKUP($C110,工时汇总!$B$2:$AH$2694,14,0)&gt;=8,4,IF(VLOOKUP($C110,工时汇总!$B$2:$AH$2694,14,0)&lt;8,0))))</f>
        <v>4</v>
      </c>
      <c r="Q110" s="12">
        <f ca="1">IF(VLOOKUP($C110,工时汇总!$B$2:$AH$2694,15,0)&gt;15,12,IF(VLOOKUP($C110,工时汇总!$B$2:$AH$2694,15,0)&gt;10,8,IF(VLOOKUP($C110,工时汇总!$B$2:$AH$2694,15,0)&gt;=8,4,IF(VLOOKUP($C110,工时汇总!$B$2:$AH$2694,15,0)&lt;8,0))))</f>
        <v>4</v>
      </c>
      <c r="R110" s="12">
        <f ca="1">IF(VLOOKUP($C110,工时汇总!$B$2:$AH$2694,16,0)&gt;15,12,IF(VLOOKUP($C110,工时汇总!$B$2:$AH$2694,16,0)&gt;10,8,IF(VLOOKUP($C110,工时汇总!$B$2:$AH$2694,16,0)&gt;=8,4,IF(VLOOKUP($C110,工时汇总!$B$2:$AH$2694,16,0)&lt;8,0))))</f>
        <v>4</v>
      </c>
      <c r="S110" s="12">
        <f ca="1">IF(VLOOKUP($C110,工时汇总!$B$2:$AH$2694,17,0)&gt;15,12,IF(VLOOKUP($C110,工时汇总!$B$2:$AH$2694,17,0)&gt;10,8,IF(VLOOKUP($C110,工时汇总!$B$2:$AH$2694,17,0)&gt;=8,4,IF(VLOOKUP($C110,工时汇总!$B$2:$AH$2694,17,0)&lt;8,0))))</f>
        <v>4</v>
      </c>
      <c r="T110" s="12">
        <f ca="1">IF(VLOOKUP($C110,工时汇总!$B$2:$AH$2694,18,0)&gt;15,12,IF(VLOOKUP($C110,工时汇总!$B$2:$AH$2694,18,0)&gt;10,8,IF(VLOOKUP($C110,工时汇总!$B$2:$AH$2694,18,0)&gt;=8,4,IF(VLOOKUP($C110,工时汇总!$B$2:$AH$2694,18,0)&lt;8,0))))</f>
        <v>4</v>
      </c>
      <c r="U110" s="12">
        <f ca="1">IF(VLOOKUP($C110,工时汇总!$B$2:$AH$2694,19,0)&gt;15,12,IF(VLOOKUP($C110,工时汇总!$B$2:$AH$2694,19,0)&gt;10,8,IF(VLOOKUP($C110,工时汇总!$B$2:$AH$2694,19,0)&gt;=8,4,IF(VLOOKUP($C110,工时汇总!$B$2:$AH$2694,19,0)&lt;8,0))))</f>
        <v>4</v>
      </c>
      <c r="V110" s="12">
        <f ca="1">IF(VLOOKUP($C110,工时汇总!$B$2:$AH$2694,20,0)&gt;15,12,IF(VLOOKUP($C110,工时汇总!$B$2:$AH$2694,20,0)&gt;10,8,IF(VLOOKUP($C110,工时汇总!$B$2:$AH$2694,20,0)&gt;=8,4,IF(VLOOKUP($C110,工时汇总!$B$2:$AH$2694,20,0)&lt;8,0))))</f>
        <v>4</v>
      </c>
      <c r="W110" s="12">
        <f ca="1">IF(VLOOKUP($C110,工时汇总!$B$2:$AH$2694,21,0)&gt;15,12,IF(VLOOKUP($C110,工时汇总!$B$2:$AH$2694,21,0)&gt;10,8,IF(VLOOKUP($C110,工时汇总!$B$2:$AH$2694,21,0)&gt;=8,4,IF(VLOOKUP($C110,工时汇总!$B$2:$AH$2694,21,0)&lt;8,0))))</f>
        <v>0</v>
      </c>
      <c r="X110" s="12">
        <f ca="1">IF(VLOOKUP($C110,工时汇总!$B$2:$AH$2694,22,0)&gt;15,12,IF(VLOOKUP($C110,工时汇总!$B$2:$AH$2694,22,0)&gt;10,8,IF(VLOOKUP($C110,工时汇总!$B$2:$AH$2694,22,0)&gt;=8,4,IF(VLOOKUP($C110,工时汇总!$B$2:$AH$2694,22,0)&lt;8,0))))</f>
        <v>4</v>
      </c>
      <c r="Y110" s="12">
        <f ca="1">IF(VLOOKUP($C110,工时汇总!$B$2:$AH$2694,23,0)&gt;15,12,IF(VLOOKUP($C110,工时汇总!$B$2:$AH$2694,23,0)&gt;10,8,IF(VLOOKUP($C110,工时汇总!$B$2:$AH$2694,23,0)&gt;=8,4,IF(VLOOKUP($C110,工时汇总!$B$2:$AH$2694,23,0)&lt;8,0))))</f>
        <v>4</v>
      </c>
      <c r="Z110" s="12">
        <f ca="1">IF(VLOOKUP($C110,工时汇总!$B$2:$AH$2694,24,0)&gt;15,12,IF(VLOOKUP($C110,工时汇总!$B$2:$AH$2694,24,0)&gt;10,8,IF(VLOOKUP($C110,工时汇总!$B$2:$AH$2694,24,0)&gt;=8,4,IF(VLOOKUP($C110,工时汇总!$B$2:$AH$2694,24,0)&lt;8,0))))</f>
        <v>8</v>
      </c>
      <c r="AA110" s="12">
        <f ca="1">IF(VLOOKUP($C110,工时汇总!$B$2:$AH$2694,25,0)&gt;15,12,IF(VLOOKUP($C110,工时汇总!$B$2:$AH$2694,25,0)&gt;10,8,IF(VLOOKUP($C110,工时汇总!$B$2:$AH$2694,25,0)&gt;=8,4,IF(VLOOKUP($C110,工时汇总!$B$2:$AH$2694,25,0)&lt;8,0))))</f>
        <v>4</v>
      </c>
      <c r="AB110" s="12">
        <f ca="1">IF(VLOOKUP($C110,工时汇总!$B$2:$AH$2694,26,0)&gt;15,12,IF(VLOOKUP($C110,工时汇总!$B$2:$AH$2694,26,0)&gt;10,8,IF(VLOOKUP($C110,工时汇总!$B$2:$AH$2694,26,0)&gt;=8,4,IF(VLOOKUP($C110,工时汇总!$B$2:$AH$2694,26,0)&lt;8,0))))</f>
        <v>4</v>
      </c>
      <c r="AC110" s="12">
        <f ca="1">IF(VLOOKUP($C110,工时汇总!$B$2:$AH$2694,27,0)&gt;15,12,IF(VLOOKUP($C110,工时汇总!$B$2:$AH$2694,27,0)&gt;10,8,IF(VLOOKUP($C110,工时汇总!$B$2:$AH$2694,27,0)&gt;=8,4,IF(VLOOKUP($C110,工时汇总!$B$2:$AH$2694,27,0)&lt;8,0))))</f>
        <v>8</v>
      </c>
      <c r="AD110" s="12">
        <f ca="1">IF(VLOOKUP($C110,工时汇总!$B$2:$AH$2694,28,0)&gt;15,12,IF(VLOOKUP($C110,工时汇总!$B$2:$AH$2694,28,0)&gt;10,8,IF(VLOOKUP($C110,工时汇总!$B$2:$AH$2694,28,0)&gt;=8,4,IF(VLOOKUP($C110,工时汇总!$B$2:$AH$2694,28,0)&lt;8,0))))</f>
        <v>8</v>
      </c>
      <c r="AE110" s="12">
        <f ca="1">IF(VLOOKUP($C110,工时汇总!$B$2:$AH$2694,29,0)&gt;15,12,IF(VLOOKUP($C110,工时汇总!$B$2:$AH$2694,29,0)&gt;10,8,IF(VLOOKUP($C110,工时汇总!$B$2:$AH$2694,29,0)&gt;=8,4,IF(VLOOKUP($C110,工时汇总!$B$2:$AH$2694,29,0)&lt;8,0))))</f>
        <v>8</v>
      </c>
      <c r="AF110" s="12">
        <f ca="1">IF(VLOOKUP($C110,工时汇总!$B$2:$AH$2694,30,0)&gt;15,12,IF(VLOOKUP($C110,工时汇总!$B$2:$AH$2694,30,0)&gt;10,8,IF(VLOOKUP($C110,工时汇总!$B$2:$AH$2694,30,0)&gt;=8,4,IF(VLOOKUP($C110,工时汇总!$B$2:$AH$2694,30,0)&lt;8,0))))</f>
        <v>4</v>
      </c>
      <c r="AG110" s="12">
        <f ca="1">IF(VLOOKUP($C110,工时汇总!$B$2:$AH$2694,31,0)&gt;15,12,IF(VLOOKUP($C110,工时汇总!$B$2:$AH$2694,31,0)&gt;10,8,IF(VLOOKUP($C110,工时汇总!$B$2:$AH$2694,31,0)&gt;=8,4,IF(VLOOKUP($C110,工时汇总!$B$2:$AH$2694,31,0)&lt;8,0))))</f>
        <v>4</v>
      </c>
      <c r="AH110" s="12">
        <f ca="1">IF(VLOOKUP($C110,工时汇总!$B$2:$AH$2694,32,0)&gt;15,12,IF(VLOOKUP($C110,工时汇总!$B$2:$AH$2694,32,0)&gt;10,8,IF(VLOOKUP($C110,工时汇总!$B$2:$AH$2694,32,0)&gt;=8,4,IF(VLOOKUP($C110,工时汇总!$B$2:$AH$2694,32,0)&lt;8,0))))</f>
        <v>4</v>
      </c>
      <c r="AI110" s="12">
        <f ca="1">IF(VLOOKUP($C110,工时汇总!$B$2:$AH$2694,33,0)&gt;15,12,IF(VLOOKUP($C110,工时汇总!$B$2:$AH$2694,33,0)&gt;10,8,IF(VLOOKUP($C110,工时汇总!$B$2:$AH$2694,33,0)&gt;=8,4,IF(VLOOKUP($C110,工时汇总!$B$2:$AH$2694,33,0)&lt;8,0))))</f>
        <v>0</v>
      </c>
    </row>
    <row r="111" customHeight="1" spans="1:35">
      <c r="A111" s="42" t="s">
        <v>635</v>
      </c>
      <c r="B111" s="18" t="s">
        <v>804</v>
      </c>
      <c r="C111" s="17" t="s">
        <v>805</v>
      </c>
      <c r="D111" s="43">
        <f ca="1" t="shared" si="25"/>
        <v>0</v>
      </c>
      <c r="E111" s="12">
        <f ca="1">IF(VLOOKUP($C111,工时汇总!$B$2:$AH$2694,3,0)&gt;15,12,IF(VLOOKUP($C111,工时汇总!$B$2:$AH$2694,3,0)&gt;10,8,IF(VLOOKUP($C111,工时汇总!$B$2:$AH$2694,3,0)&gt;=8,4,IF(VLOOKUP($C111,工时汇总!$B$2:$AH$2694,3,0)&lt;8,0))))</f>
        <v>0</v>
      </c>
      <c r="F111" s="12">
        <f ca="1">IF(VLOOKUP($C111,工时汇总!$B$2:$AH$2694,4,0)&gt;15,12,IF(VLOOKUP($C111,工时汇总!$B$2:$AH$2694,4,0)&gt;10,8,IF(VLOOKUP($C111,工时汇总!$B$2:$AH$2694,4,0)&gt;=8,4,IF(VLOOKUP($C111,工时汇总!$B$2:$AH$2694,4,0)&lt;8,0))))</f>
        <v>0</v>
      </c>
      <c r="G111" s="12">
        <f ca="1">IF(VLOOKUP($C111,工时汇总!$B$2:$AH$2694,5,0)&gt;15,12,IF(VLOOKUP($C111,工时汇总!$B$2:$AH$2694,5,0)&gt;10,8,IF(VLOOKUP($C111,工时汇总!$B$2:$AH$2694,5,0)&gt;=8,4,IF(VLOOKUP($C111,工时汇总!$B$2:$AH$2694,5,0)&lt;8,0))))</f>
        <v>0</v>
      </c>
      <c r="H111" s="12">
        <f ca="1">IF(VLOOKUP($C111,工时汇总!$B$2:$AH$2694,6,0)&gt;15,12,IF(VLOOKUP($C111,工时汇总!$B$2:$AH$2694,6,0)&gt;10,8,IF(VLOOKUP($C111,工时汇总!$B$2:$AH$2694,6,0)&gt;=8,4,IF(VLOOKUP($C111,工时汇总!$B$2:$AH$2694,6,0)&lt;8,0))))</f>
        <v>0</v>
      </c>
      <c r="I111" s="12">
        <f ca="1">IF(VLOOKUP($C111,工时汇总!$B$2:$AH$2694,7,0)&gt;15,12,IF(VLOOKUP($C111,工时汇总!$B$2:$AH$2694,7,0)&gt;10,8,IF(VLOOKUP($C111,工时汇总!$B$2:$AH$2694,7,0)&gt;=8,4,IF(VLOOKUP($C111,工时汇总!$B$2:$AH$2694,7,0)&lt;8,0))))</f>
        <v>0</v>
      </c>
      <c r="J111" s="12">
        <f ca="1">IF(VLOOKUP($C111,工时汇总!$B$2:$AH$2694,8,0)&gt;15,12,IF(VLOOKUP($C111,工时汇总!$B$2:$AH$2694,8,0)&gt;10,8,IF(VLOOKUP($C111,工时汇总!$B$2:$AH$2694,8,0)&gt;=8,4,IF(VLOOKUP($C111,工时汇总!$B$2:$AH$2694,8,0)&lt;8,0))))</f>
        <v>0</v>
      </c>
      <c r="K111" s="12">
        <f ca="1">IF(VLOOKUP($C111,工时汇总!$B$2:$AH$2694,9,0)&gt;15,12,IF(VLOOKUP($C111,工时汇总!$B$2:$AH$2694,9,0)&gt;10,8,IF(VLOOKUP($C111,工时汇总!$B$2:$AH$2694,9,0)&gt;=8,4,IF(VLOOKUP($C111,工时汇总!$B$2:$AH$2694,9,0)&lt;8,0))))</f>
        <v>0</v>
      </c>
      <c r="L111" s="12">
        <f ca="1">IF(VLOOKUP($C111,工时汇总!$B$2:$AH$2694,10,0)&gt;15,12,IF(VLOOKUP($C111,工时汇总!$B$2:$AH$2694,10,0)&gt;10,8,IF(VLOOKUP($C111,工时汇总!$B$2:$AH$2694,10,0)&gt;=8,4,IF(VLOOKUP($C111,工时汇总!$B$2:$AH$2694,10,0)&lt;8,0))))</f>
        <v>0</v>
      </c>
      <c r="M111" s="12">
        <f ca="1">IF(VLOOKUP($C111,工时汇总!$B$2:$AH$2694,11,0)&gt;15,12,IF(VLOOKUP($C111,工时汇总!$B$2:$AH$2694,11,0)&gt;10,8,IF(VLOOKUP($C111,工时汇总!$B$2:$AH$2694,11,0)&gt;=8,4,IF(VLOOKUP($C111,工时汇总!$B$2:$AH$2694,11,0)&lt;8,0))))</f>
        <v>0</v>
      </c>
      <c r="N111" s="12">
        <f ca="1">IF(VLOOKUP($C111,工时汇总!$B$2:$AH$2694,12,0)&gt;15,12,IF(VLOOKUP($C111,工时汇总!$B$2:$AH$2694,12,0)&gt;10,8,IF(VLOOKUP($C111,工时汇总!$B$2:$AH$2694,12,0)&gt;=8,4,IF(VLOOKUP($C111,工时汇总!$B$2:$AH$2694,12,0)&lt;8,0))))</f>
        <v>0</v>
      </c>
      <c r="O111" s="12">
        <f ca="1">IF(VLOOKUP($C111,工时汇总!$B$2:$AH$2694,13,0)&gt;15,12,IF(VLOOKUP($C111,工时汇总!$B$2:$AH$2694,13,0)&gt;10,8,IF(VLOOKUP($C111,工时汇总!$B$2:$AH$2694,13,0)&gt;=8,4,IF(VLOOKUP($C111,工时汇总!$B$2:$AH$2694,13,0)&lt;8,0))))</f>
        <v>0</v>
      </c>
      <c r="P111" s="12">
        <f ca="1">IF(VLOOKUP($C111,工时汇总!$B$2:$AH$2694,14,0)&gt;15,12,IF(VLOOKUP($C111,工时汇总!$B$2:$AH$2694,14,0)&gt;10,8,IF(VLOOKUP($C111,工时汇总!$B$2:$AH$2694,14,0)&gt;=8,4,IF(VLOOKUP($C111,工时汇总!$B$2:$AH$2694,14,0)&lt;8,0))))</f>
        <v>0</v>
      </c>
      <c r="Q111" s="12">
        <f ca="1">IF(VLOOKUP($C111,工时汇总!$B$2:$AH$2694,15,0)&gt;15,12,IF(VLOOKUP($C111,工时汇总!$B$2:$AH$2694,15,0)&gt;10,8,IF(VLOOKUP($C111,工时汇总!$B$2:$AH$2694,15,0)&gt;=8,4,IF(VLOOKUP($C111,工时汇总!$B$2:$AH$2694,15,0)&lt;8,0))))</f>
        <v>0</v>
      </c>
      <c r="R111" s="12">
        <f ca="1">IF(VLOOKUP($C111,工时汇总!$B$2:$AH$2694,16,0)&gt;15,12,IF(VLOOKUP($C111,工时汇总!$B$2:$AH$2694,16,0)&gt;10,8,IF(VLOOKUP($C111,工时汇总!$B$2:$AH$2694,16,0)&gt;=8,4,IF(VLOOKUP($C111,工时汇总!$B$2:$AH$2694,16,0)&lt;8,0))))</f>
        <v>0</v>
      </c>
      <c r="S111" s="12">
        <f ca="1">IF(VLOOKUP($C111,工时汇总!$B$2:$AH$2694,17,0)&gt;15,12,IF(VLOOKUP($C111,工时汇总!$B$2:$AH$2694,17,0)&gt;10,8,IF(VLOOKUP($C111,工时汇总!$B$2:$AH$2694,17,0)&gt;=8,4,IF(VLOOKUP($C111,工时汇总!$B$2:$AH$2694,17,0)&lt;8,0))))</f>
        <v>0</v>
      </c>
      <c r="T111" s="12">
        <f ca="1">IF(VLOOKUP($C111,工时汇总!$B$2:$AH$2694,18,0)&gt;15,12,IF(VLOOKUP($C111,工时汇总!$B$2:$AH$2694,18,0)&gt;10,8,IF(VLOOKUP($C111,工时汇总!$B$2:$AH$2694,18,0)&gt;=8,4,IF(VLOOKUP($C111,工时汇总!$B$2:$AH$2694,18,0)&lt;8,0))))</f>
        <v>0</v>
      </c>
      <c r="U111" s="12">
        <f ca="1">IF(VLOOKUP($C111,工时汇总!$B$2:$AH$2694,19,0)&gt;15,12,IF(VLOOKUP($C111,工时汇总!$B$2:$AH$2694,19,0)&gt;10,8,IF(VLOOKUP($C111,工时汇总!$B$2:$AH$2694,19,0)&gt;=8,4,IF(VLOOKUP($C111,工时汇总!$B$2:$AH$2694,19,0)&lt;8,0))))</f>
        <v>0</v>
      </c>
      <c r="V111" s="12">
        <f ca="1">IF(VLOOKUP($C111,工时汇总!$B$2:$AH$2694,20,0)&gt;15,12,IF(VLOOKUP($C111,工时汇总!$B$2:$AH$2694,20,0)&gt;10,8,IF(VLOOKUP($C111,工时汇总!$B$2:$AH$2694,20,0)&gt;=8,4,IF(VLOOKUP($C111,工时汇总!$B$2:$AH$2694,20,0)&lt;8,0))))</f>
        <v>0</v>
      </c>
      <c r="W111" s="12">
        <f ca="1">IF(VLOOKUP($C111,工时汇总!$B$2:$AH$2694,21,0)&gt;15,12,IF(VLOOKUP($C111,工时汇总!$B$2:$AH$2694,21,0)&gt;10,8,IF(VLOOKUP($C111,工时汇总!$B$2:$AH$2694,21,0)&gt;=8,4,IF(VLOOKUP($C111,工时汇总!$B$2:$AH$2694,21,0)&lt;8,0))))</f>
        <v>0</v>
      </c>
      <c r="X111" s="12">
        <f ca="1">IF(VLOOKUP($C111,工时汇总!$B$2:$AH$2694,22,0)&gt;15,12,IF(VLOOKUP($C111,工时汇总!$B$2:$AH$2694,22,0)&gt;10,8,IF(VLOOKUP($C111,工时汇总!$B$2:$AH$2694,22,0)&gt;=8,4,IF(VLOOKUP($C111,工时汇总!$B$2:$AH$2694,22,0)&lt;8,0))))</f>
        <v>0</v>
      </c>
      <c r="Y111" s="12">
        <f ca="1">IF(VLOOKUP($C111,工时汇总!$B$2:$AH$2694,23,0)&gt;15,12,IF(VLOOKUP($C111,工时汇总!$B$2:$AH$2694,23,0)&gt;10,8,IF(VLOOKUP($C111,工时汇总!$B$2:$AH$2694,23,0)&gt;=8,4,IF(VLOOKUP($C111,工时汇总!$B$2:$AH$2694,23,0)&lt;8,0))))</f>
        <v>0</v>
      </c>
      <c r="Z111" s="12">
        <f ca="1">IF(VLOOKUP($C111,工时汇总!$B$2:$AH$2694,24,0)&gt;15,12,IF(VLOOKUP($C111,工时汇总!$B$2:$AH$2694,24,0)&gt;10,8,IF(VLOOKUP($C111,工时汇总!$B$2:$AH$2694,24,0)&gt;=8,4,IF(VLOOKUP($C111,工时汇总!$B$2:$AH$2694,24,0)&lt;8,0))))</f>
        <v>0</v>
      </c>
      <c r="AA111" s="12">
        <f ca="1">IF(VLOOKUP($C111,工时汇总!$B$2:$AH$2694,25,0)&gt;15,12,IF(VLOOKUP($C111,工时汇总!$B$2:$AH$2694,25,0)&gt;10,8,IF(VLOOKUP($C111,工时汇总!$B$2:$AH$2694,25,0)&gt;=8,4,IF(VLOOKUP($C111,工时汇总!$B$2:$AH$2694,25,0)&lt;8,0))))</f>
        <v>0</v>
      </c>
      <c r="AB111" s="12">
        <f ca="1">IF(VLOOKUP($C111,工时汇总!$B$2:$AH$2694,26,0)&gt;15,12,IF(VLOOKUP($C111,工时汇总!$B$2:$AH$2694,26,0)&gt;10,8,IF(VLOOKUP($C111,工时汇总!$B$2:$AH$2694,26,0)&gt;=8,4,IF(VLOOKUP($C111,工时汇总!$B$2:$AH$2694,26,0)&lt;8,0))))</f>
        <v>0</v>
      </c>
      <c r="AC111" s="12">
        <f ca="1">IF(VLOOKUP($C111,工时汇总!$B$2:$AH$2694,27,0)&gt;15,12,IF(VLOOKUP($C111,工时汇总!$B$2:$AH$2694,27,0)&gt;10,8,IF(VLOOKUP($C111,工时汇总!$B$2:$AH$2694,27,0)&gt;=8,4,IF(VLOOKUP($C111,工时汇总!$B$2:$AH$2694,27,0)&lt;8,0))))</f>
        <v>0</v>
      </c>
      <c r="AD111" s="12">
        <f ca="1">IF(VLOOKUP($C111,工时汇总!$B$2:$AH$2694,28,0)&gt;15,12,IF(VLOOKUP($C111,工时汇总!$B$2:$AH$2694,28,0)&gt;10,8,IF(VLOOKUP($C111,工时汇总!$B$2:$AH$2694,28,0)&gt;=8,4,IF(VLOOKUP($C111,工时汇总!$B$2:$AH$2694,28,0)&lt;8,0))))</f>
        <v>0</v>
      </c>
      <c r="AE111" s="12">
        <f ca="1">IF(VLOOKUP($C111,工时汇总!$B$2:$AH$2694,29,0)&gt;15,12,IF(VLOOKUP($C111,工时汇总!$B$2:$AH$2694,29,0)&gt;10,8,IF(VLOOKUP($C111,工时汇总!$B$2:$AH$2694,29,0)&gt;=8,4,IF(VLOOKUP($C111,工时汇总!$B$2:$AH$2694,29,0)&lt;8,0))))</f>
        <v>0</v>
      </c>
      <c r="AF111" s="12">
        <f ca="1">IF(VLOOKUP($C111,工时汇总!$B$2:$AH$2694,30,0)&gt;15,12,IF(VLOOKUP($C111,工时汇总!$B$2:$AH$2694,30,0)&gt;10,8,IF(VLOOKUP($C111,工时汇总!$B$2:$AH$2694,30,0)&gt;=8,4,IF(VLOOKUP($C111,工时汇总!$B$2:$AH$2694,30,0)&lt;8,0))))</f>
        <v>0</v>
      </c>
      <c r="AG111" s="12">
        <f ca="1">IF(VLOOKUP($C111,工时汇总!$B$2:$AH$2694,31,0)&gt;15,12,IF(VLOOKUP($C111,工时汇总!$B$2:$AH$2694,31,0)&gt;10,8,IF(VLOOKUP($C111,工时汇总!$B$2:$AH$2694,31,0)&gt;=8,4,IF(VLOOKUP($C111,工时汇总!$B$2:$AH$2694,31,0)&lt;8,0))))</f>
        <v>0</v>
      </c>
      <c r="AH111" s="12">
        <f ca="1">IF(VLOOKUP($C111,工时汇总!$B$2:$AH$2694,32,0)&gt;15,12,IF(VLOOKUP($C111,工时汇总!$B$2:$AH$2694,32,0)&gt;10,8,IF(VLOOKUP($C111,工时汇总!$B$2:$AH$2694,32,0)&gt;=8,4,IF(VLOOKUP($C111,工时汇总!$B$2:$AH$2694,32,0)&lt;8,0))))</f>
        <v>0</v>
      </c>
      <c r="AI111" s="12">
        <f ca="1">IF(VLOOKUP($C111,工时汇总!$B$2:$AH$2694,33,0)&gt;15,12,IF(VLOOKUP($C111,工时汇总!$B$2:$AH$2694,33,0)&gt;10,8,IF(VLOOKUP($C111,工时汇总!$B$2:$AH$2694,33,0)&gt;=8,4,IF(VLOOKUP($C111,工时汇总!$B$2:$AH$2694,33,0)&lt;8,0))))</f>
        <v>0</v>
      </c>
    </row>
    <row r="112" customHeight="1" spans="1:35">
      <c r="A112" s="42" t="s">
        <v>635</v>
      </c>
      <c r="B112" s="18" t="s">
        <v>806</v>
      </c>
      <c r="C112" s="17" t="s">
        <v>807</v>
      </c>
      <c r="D112" s="43">
        <f ca="1" t="shared" si="25"/>
        <v>160</v>
      </c>
      <c r="E112" s="12">
        <f ca="1">IF(VLOOKUP($C112,工时汇总!$B$2:$AH$2694,3,0)&gt;15,12,IF(VLOOKUP($C112,工时汇总!$B$2:$AH$2694,3,0)&gt;10,8,IF(VLOOKUP($C112,工时汇总!$B$2:$AH$2694,3,0)&gt;=8,4,IF(VLOOKUP($C112,工时汇总!$B$2:$AH$2694,3,0)&lt;8,0))))</f>
        <v>4</v>
      </c>
      <c r="F112" s="12">
        <f ca="1">IF(VLOOKUP($C112,工时汇总!$B$2:$AH$2694,4,0)&gt;15,12,IF(VLOOKUP($C112,工时汇总!$B$2:$AH$2694,4,0)&gt;10,8,IF(VLOOKUP($C112,工时汇总!$B$2:$AH$2694,4,0)&gt;=8,4,IF(VLOOKUP($C112,工时汇总!$B$2:$AH$2694,4,0)&lt;8,0))))</f>
        <v>4</v>
      </c>
      <c r="G112" s="12">
        <f ca="1">IF(VLOOKUP($C112,工时汇总!$B$2:$AH$2694,5,0)&gt;15,12,IF(VLOOKUP($C112,工时汇总!$B$2:$AH$2694,5,0)&gt;10,8,IF(VLOOKUP($C112,工时汇总!$B$2:$AH$2694,5,0)&gt;=8,4,IF(VLOOKUP($C112,工时汇总!$B$2:$AH$2694,5,0)&lt;8,0))))</f>
        <v>8</v>
      </c>
      <c r="H112" s="12">
        <f ca="1">IF(VLOOKUP($C112,工时汇总!$B$2:$AH$2694,6,0)&gt;15,12,IF(VLOOKUP($C112,工时汇总!$B$2:$AH$2694,6,0)&gt;10,8,IF(VLOOKUP($C112,工时汇总!$B$2:$AH$2694,6,0)&gt;=8,4,IF(VLOOKUP($C112,工时汇总!$B$2:$AH$2694,6,0)&lt;8,0))))</f>
        <v>4</v>
      </c>
      <c r="I112" s="12">
        <f ca="1">IF(VLOOKUP($C112,工时汇总!$B$2:$AH$2694,7,0)&gt;15,12,IF(VLOOKUP($C112,工时汇总!$B$2:$AH$2694,7,0)&gt;10,8,IF(VLOOKUP($C112,工时汇总!$B$2:$AH$2694,7,0)&gt;=8,4,IF(VLOOKUP($C112,工时汇总!$B$2:$AH$2694,7,0)&lt;8,0))))</f>
        <v>4</v>
      </c>
      <c r="J112" s="12">
        <f ca="1">IF(VLOOKUP($C112,工时汇总!$B$2:$AH$2694,8,0)&gt;15,12,IF(VLOOKUP($C112,工时汇总!$B$2:$AH$2694,8,0)&gt;10,8,IF(VLOOKUP($C112,工时汇总!$B$2:$AH$2694,8,0)&gt;=8,4,IF(VLOOKUP($C112,工时汇总!$B$2:$AH$2694,8,0)&lt;8,0))))</f>
        <v>4</v>
      </c>
      <c r="K112" s="12">
        <f ca="1">IF(VLOOKUP($C112,工时汇总!$B$2:$AH$2694,9,0)&gt;15,12,IF(VLOOKUP($C112,工时汇总!$B$2:$AH$2694,9,0)&gt;10,8,IF(VLOOKUP($C112,工时汇总!$B$2:$AH$2694,9,0)&gt;=8,4,IF(VLOOKUP($C112,工时汇总!$B$2:$AH$2694,9,0)&lt;8,0))))</f>
        <v>0</v>
      </c>
      <c r="L112" s="12">
        <f ca="1">IF(VLOOKUP($C112,工时汇总!$B$2:$AH$2694,10,0)&gt;15,12,IF(VLOOKUP($C112,工时汇总!$B$2:$AH$2694,10,0)&gt;10,8,IF(VLOOKUP($C112,工时汇总!$B$2:$AH$2694,10,0)&gt;=8,4,IF(VLOOKUP($C112,工时汇总!$B$2:$AH$2694,10,0)&lt;8,0))))</f>
        <v>4</v>
      </c>
      <c r="M112" s="12">
        <f ca="1">IF(VLOOKUP($C112,工时汇总!$B$2:$AH$2694,11,0)&gt;15,12,IF(VLOOKUP($C112,工时汇总!$B$2:$AH$2694,11,0)&gt;10,8,IF(VLOOKUP($C112,工时汇总!$B$2:$AH$2694,11,0)&gt;=8,4,IF(VLOOKUP($C112,工时汇总!$B$2:$AH$2694,11,0)&lt;8,0))))</f>
        <v>8</v>
      </c>
      <c r="N112" s="12">
        <f ca="1">IF(VLOOKUP($C112,工时汇总!$B$2:$AH$2694,12,0)&gt;15,12,IF(VLOOKUP($C112,工时汇总!$B$2:$AH$2694,12,0)&gt;10,8,IF(VLOOKUP($C112,工时汇总!$B$2:$AH$2694,12,0)&gt;=8,4,IF(VLOOKUP($C112,工时汇总!$B$2:$AH$2694,12,0)&lt;8,0))))</f>
        <v>8</v>
      </c>
      <c r="O112" s="12">
        <f ca="1">IF(VLOOKUP($C112,工时汇总!$B$2:$AH$2694,13,0)&gt;15,12,IF(VLOOKUP($C112,工时汇总!$B$2:$AH$2694,13,0)&gt;10,8,IF(VLOOKUP($C112,工时汇总!$B$2:$AH$2694,13,0)&gt;=8,4,IF(VLOOKUP($C112,工时汇总!$B$2:$AH$2694,13,0)&lt;8,0))))</f>
        <v>8</v>
      </c>
      <c r="P112" s="12">
        <f ca="1">IF(VLOOKUP($C112,工时汇总!$B$2:$AH$2694,14,0)&gt;15,12,IF(VLOOKUP($C112,工时汇总!$B$2:$AH$2694,14,0)&gt;10,8,IF(VLOOKUP($C112,工时汇总!$B$2:$AH$2694,14,0)&gt;=8,4,IF(VLOOKUP($C112,工时汇总!$B$2:$AH$2694,14,0)&lt;8,0))))</f>
        <v>8</v>
      </c>
      <c r="Q112" s="12">
        <f ca="1">IF(VLOOKUP($C112,工时汇总!$B$2:$AH$2694,15,0)&gt;15,12,IF(VLOOKUP($C112,工时汇总!$B$2:$AH$2694,15,0)&gt;10,8,IF(VLOOKUP($C112,工时汇总!$B$2:$AH$2694,15,0)&gt;=8,4,IF(VLOOKUP($C112,工时汇总!$B$2:$AH$2694,15,0)&lt;8,0))))</f>
        <v>8</v>
      </c>
      <c r="R112" s="12">
        <f ca="1">IF(VLOOKUP($C112,工时汇总!$B$2:$AH$2694,16,0)&gt;15,12,IF(VLOOKUP($C112,工时汇总!$B$2:$AH$2694,16,0)&gt;10,8,IF(VLOOKUP($C112,工时汇总!$B$2:$AH$2694,16,0)&gt;=8,4,IF(VLOOKUP($C112,工时汇总!$B$2:$AH$2694,16,0)&lt;8,0))))</f>
        <v>8</v>
      </c>
      <c r="S112" s="12">
        <f ca="1">IF(VLOOKUP($C112,工时汇总!$B$2:$AH$2694,17,0)&gt;15,12,IF(VLOOKUP($C112,工时汇总!$B$2:$AH$2694,17,0)&gt;10,8,IF(VLOOKUP($C112,工时汇总!$B$2:$AH$2694,17,0)&gt;=8,4,IF(VLOOKUP($C112,工时汇总!$B$2:$AH$2694,17,0)&lt;8,0))))</f>
        <v>8</v>
      </c>
      <c r="T112" s="12">
        <f ca="1">IF(VLOOKUP($C112,工时汇总!$B$2:$AH$2694,18,0)&gt;15,12,IF(VLOOKUP($C112,工时汇总!$B$2:$AH$2694,18,0)&gt;10,8,IF(VLOOKUP($C112,工时汇总!$B$2:$AH$2694,18,0)&gt;=8,4,IF(VLOOKUP($C112,工时汇总!$B$2:$AH$2694,18,0)&lt;8,0))))</f>
        <v>8</v>
      </c>
      <c r="U112" s="12">
        <f ca="1">IF(VLOOKUP($C112,工时汇总!$B$2:$AH$2694,19,0)&gt;15,12,IF(VLOOKUP($C112,工时汇总!$B$2:$AH$2694,19,0)&gt;10,8,IF(VLOOKUP($C112,工时汇总!$B$2:$AH$2694,19,0)&gt;=8,4,IF(VLOOKUP($C112,工时汇总!$B$2:$AH$2694,19,0)&lt;8,0))))</f>
        <v>4</v>
      </c>
      <c r="V112" s="12">
        <f ca="1">IF(VLOOKUP($C112,工时汇总!$B$2:$AH$2694,20,0)&gt;15,12,IF(VLOOKUP($C112,工时汇总!$B$2:$AH$2694,20,0)&gt;10,8,IF(VLOOKUP($C112,工时汇总!$B$2:$AH$2694,20,0)&gt;=8,4,IF(VLOOKUP($C112,工时汇总!$B$2:$AH$2694,20,0)&lt;8,0))))</f>
        <v>4</v>
      </c>
      <c r="W112" s="12">
        <f ca="1">IF(VLOOKUP($C112,工时汇总!$B$2:$AH$2694,21,0)&gt;15,12,IF(VLOOKUP($C112,工时汇总!$B$2:$AH$2694,21,0)&gt;10,8,IF(VLOOKUP($C112,工时汇总!$B$2:$AH$2694,21,0)&gt;=8,4,IF(VLOOKUP($C112,工时汇总!$B$2:$AH$2694,21,0)&lt;8,0))))</f>
        <v>4</v>
      </c>
      <c r="X112" s="12">
        <f ca="1">IF(VLOOKUP($C112,工时汇总!$B$2:$AH$2694,22,0)&gt;15,12,IF(VLOOKUP($C112,工时汇总!$B$2:$AH$2694,22,0)&gt;10,8,IF(VLOOKUP($C112,工时汇总!$B$2:$AH$2694,22,0)&gt;=8,4,IF(VLOOKUP($C112,工时汇总!$B$2:$AH$2694,22,0)&lt;8,0))))</f>
        <v>4</v>
      </c>
      <c r="Y112" s="12">
        <f ca="1">IF(VLOOKUP($C112,工时汇总!$B$2:$AH$2694,23,0)&gt;15,12,IF(VLOOKUP($C112,工时汇总!$B$2:$AH$2694,23,0)&gt;10,8,IF(VLOOKUP($C112,工时汇总!$B$2:$AH$2694,23,0)&gt;=8,4,IF(VLOOKUP($C112,工时汇总!$B$2:$AH$2694,23,0)&lt;8,0))))</f>
        <v>4</v>
      </c>
      <c r="Z112" s="12">
        <f ca="1">IF(VLOOKUP($C112,工时汇总!$B$2:$AH$2694,24,0)&gt;15,12,IF(VLOOKUP($C112,工时汇总!$B$2:$AH$2694,24,0)&gt;10,8,IF(VLOOKUP($C112,工时汇总!$B$2:$AH$2694,24,0)&gt;=8,4,IF(VLOOKUP($C112,工时汇总!$B$2:$AH$2694,24,0)&lt;8,0))))</f>
        <v>8</v>
      </c>
      <c r="AA112" s="12">
        <f ca="1">IF(VLOOKUP($C112,工时汇总!$B$2:$AH$2694,25,0)&gt;15,12,IF(VLOOKUP($C112,工时汇总!$B$2:$AH$2694,25,0)&gt;10,8,IF(VLOOKUP($C112,工时汇总!$B$2:$AH$2694,25,0)&gt;=8,4,IF(VLOOKUP($C112,工时汇总!$B$2:$AH$2694,25,0)&lt;8,0))))</f>
        <v>4</v>
      </c>
      <c r="AB112" s="12">
        <f ca="1">IF(VLOOKUP($C112,工时汇总!$B$2:$AH$2694,26,0)&gt;15,12,IF(VLOOKUP($C112,工时汇总!$B$2:$AH$2694,26,0)&gt;10,8,IF(VLOOKUP($C112,工时汇总!$B$2:$AH$2694,26,0)&gt;=8,4,IF(VLOOKUP($C112,工时汇总!$B$2:$AH$2694,26,0)&lt;8,0))))</f>
        <v>4</v>
      </c>
      <c r="AC112" s="12">
        <f ca="1">IF(VLOOKUP($C112,工时汇总!$B$2:$AH$2694,27,0)&gt;15,12,IF(VLOOKUP($C112,工时汇总!$B$2:$AH$2694,27,0)&gt;10,8,IF(VLOOKUP($C112,工时汇总!$B$2:$AH$2694,27,0)&gt;=8,4,IF(VLOOKUP($C112,工时汇总!$B$2:$AH$2694,27,0)&lt;8,0))))</f>
        <v>4</v>
      </c>
      <c r="AD112" s="12">
        <f ca="1">IF(VLOOKUP($C112,工时汇总!$B$2:$AH$2694,28,0)&gt;15,12,IF(VLOOKUP($C112,工时汇总!$B$2:$AH$2694,28,0)&gt;10,8,IF(VLOOKUP($C112,工时汇总!$B$2:$AH$2694,28,0)&gt;=8,4,IF(VLOOKUP($C112,工时汇总!$B$2:$AH$2694,28,0)&lt;8,0))))</f>
        <v>0</v>
      </c>
      <c r="AE112" s="12">
        <f ca="1">IF(VLOOKUP($C112,工时汇总!$B$2:$AH$2694,29,0)&gt;15,12,IF(VLOOKUP($C112,工时汇总!$B$2:$AH$2694,29,0)&gt;10,8,IF(VLOOKUP($C112,工时汇总!$B$2:$AH$2694,29,0)&gt;=8,4,IF(VLOOKUP($C112,工时汇总!$B$2:$AH$2694,29,0)&lt;8,0))))</f>
        <v>8</v>
      </c>
      <c r="AF112" s="12">
        <f ca="1">IF(VLOOKUP($C112,工时汇总!$B$2:$AH$2694,30,0)&gt;15,12,IF(VLOOKUP($C112,工时汇总!$B$2:$AH$2694,30,0)&gt;10,8,IF(VLOOKUP($C112,工时汇总!$B$2:$AH$2694,30,0)&gt;=8,4,IF(VLOOKUP($C112,工时汇总!$B$2:$AH$2694,30,0)&lt;8,0))))</f>
        <v>4</v>
      </c>
      <c r="AG112" s="12">
        <f ca="1">IF(VLOOKUP($C112,工时汇总!$B$2:$AH$2694,31,0)&gt;15,12,IF(VLOOKUP($C112,工时汇总!$B$2:$AH$2694,31,0)&gt;10,8,IF(VLOOKUP($C112,工时汇总!$B$2:$AH$2694,31,0)&gt;=8,4,IF(VLOOKUP($C112,工时汇总!$B$2:$AH$2694,31,0)&lt;8,0))))</f>
        <v>8</v>
      </c>
      <c r="AH112" s="12">
        <f ca="1">IF(VLOOKUP($C112,工时汇总!$B$2:$AH$2694,32,0)&gt;15,12,IF(VLOOKUP($C112,工时汇总!$B$2:$AH$2694,32,0)&gt;10,8,IF(VLOOKUP($C112,工时汇总!$B$2:$AH$2694,32,0)&gt;=8,4,IF(VLOOKUP($C112,工时汇总!$B$2:$AH$2694,32,0)&lt;8,0))))</f>
        <v>4</v>
      </c>
      <c r="AI112" s="12">
        <f ca="1">IF(VLOOKUP($C112,工时汇总!$B$2:$AH$2694,33,0)&gt;15,12,IF(VLOOKUP($C112,工时汇总!$B$2:$AH$2694,33,0)&gt;10,8,IF(VLOOKUP($C112,工时汇总!$B$2:$AH$2694,33,0)&gt;=8,4,IF(VLOOKUP($C112,工时汇总!$B$2:$AH$2694,33,0)&lt;8,0))))</f>
        <v>0</v>
      </c>
    </row>
    <row r="113" customHeight="1" spans="1:35">
      <c r="A113" s="42" t="s">
        <v>635</v>
      </c>
      <c r="B113" s="18" t="s">
        <v>808</v>
      </c>
      <c r="C113" s="17" t="s">
        <v>809</v>
      </c>
      <c r="D113" s="43">
        <f ca="1" t="shared" si="25"/>
        <v>88</v>
      </c>
      <c r="E113" s="12">
        <f ca="1">IF(VLOOKUP($C113,工时汇总!$B$2:$AH$2694,3,0)&gt;15,12,IF(VLOOKUP($C113,工时汇总!$B$2:$AH$2694,3,0)&gt;10,8,IF(VLOOKUP($C113,工时汇总!$B$2:$AH$2694,3,0)&gt;=8,4,IF(VLOOKUP($C113,工时汇总!$B$2:$AH$2694,3,0)&lt;8,0))))</f>
        <v>0</v>
      </c>
      <c r="F113" s="12">
        <f ca="1">IF(VLOOKUP($C113,工时汇总!$B$2:$AH$2694,4,0)&gt;15,12,IF(VLOOKUP($C113,工时汇总!$B$2:$AH$2694,4,0)&gt;10,8,IF(VLOOKUP($C113,工时汇总!$B$2:$AH$2694,4,0)&gt;=8,4,IF(VLOOKUP($C113,工时汇总!$B$2:$AH$2694,4,0)&lt;8,0))))</f>
        <v>4</v>
      </c>
      <c r="G113" s="12">
        <f ca="1">IF(VLOOKUP($C113,工时汇总!$B$2:$AH$2694,5,0)&gt;15,12,IF(VLOOKUP($C113,工时汇总!$B$2:$AH$2694,5,0)&gt;10,8,IF(VLOOKUP($C113,工时汇总!$B$2:$AH$2694,5,0)&gt;=8,4,IF(VLOOKUP($C113,工时汇总!$B$2:$AH$2694,5,0)&lt;8,0))))</f>
        <v>0</v>
      </c>
      <c r="H113" s="12">
        <f ca="1">IF(VLOOKUP($C113,工时汇总!$B$2:$AH$2694,6,0)&gt;15,12,IF(VLOOKUP($C113,工时汇总!$B$2:$AH$2694,6,0)&gt;10,8,IF(VLOOKUP($C113,工时汇总!$B$2:$AH$2694,6,0)&gt;=8,4,IF(VLOOKUP($C113,工时汇总!$B$2:$AH$2694,6,0)&lt;8,0))))</f>
        <v>0</v>
      </c>
      <c r="I113" s="12">
        <f ca="1">IF(VLOOKUP($C113,工时汇总!$B$2:$AH$2694,7,0)&gt;15,12,IF(VLOOKUP($C113,工时汇总!$B$2:$AH$2694,7,0)&gt;10,8,IF(VLOOKUP($C113,工时汇总!$B$2:$AH$2694,7,0)&gt;=8,4,IF(VLOOKUP($C113,工时汇总!$B$2:$AH$2694,7,0)&lt;8,0))))</f>
        <v>0</v>
      </c>
      <c r="J113" s="12">
        <f ca="1">IF(VLOOKUP($C113,工时汇总!$B$2:$AH$2694,8,0)&gt;15,12,IF(VLOOKUP($C113,工时汇总!$B$2:$AH$2694,8,0)&gt;10,8,IF(VLOOKUP($C113,工时汇总!$B$2:$AH$2694,8,0)&gt;=8,4,IF(VLOOKUP($C113,工时汇总!$B$2:$AH$2694,8,0)&lt;8,0))))</f>
        <v>0</v>
      </c>
      <c r="K113" s="12">
        <f ca="1">IF(VLOOKUP($C113,工时汇总!$B$2:$AH$2694,9,0)&gt;15,12,IF(VLOOKUP($C113,工时汇总!$B$2:$AH$2694,9,0)&gt;10,8,IF(VLOOKUP($C113,工时汇总!$B$2:$AH$2694,9,0)&gt;=8,4,IF(VLOOKUP($C113,工时汇总!$B$2:$AH$2694,9,0)&lt;8,0))))</f>
        <v>0</v>
      </c>
      <c r="L113" s="12">
        <f ca="1">IF(VLOOKUP($C113,工时汇总!$B$2:$AH$2694,10,0)&gt;15,12,IF(VLOOKUP($C113,工时汇总!$B$2:$AH$2694,10,0)&gt;10,8,IF(VLOOKUP($C113,工时汇总!$B$2:$AH$2694,10,0)&gt;=8,4,IF(VLOOKUP($C113,工时汇总!$B$2:$AH$2694,10,0)&lt;8,0))))</f>
        <v>0</v>
      </c>
      <c r="M113" s="12">
        <f ca="1">IF(VLOOKUP($C113,工时汇总!$B$2:$AH$2694,11,0)&gt;15,12,IF(VLOOKUP($C113,工时汇总!$B$2:$AH$2694,11,0)&gt;10,8,IF(VLOOKUP($C113,工时汇总!$B$2:$AH$2694,11,0)&gt;=8,4,IF(VLOOKUP($C113,工时汇总!$B$2:$AH$2694,11,0)&lt;8,0))))</f>
        <v>4</v>
      </c>
      <c r="N113" s="12">
        <f ca="1">IF(VLOOKUP($C113,工时汇总!$B$2:$AH$2694,12,0)&gt;15,12,IF(VLOOKUP($C113,工时汇总!$B$2:$AH$2694,12,0)&gt;10,8,IF(VLOOKUP($C113,工时汇总!$B$2:$AH$2694,12,0)&gt;=8,4,IF(VLOOKUP($C113,工时汇总!$B$2:$AH$2694,12,0)&lt;8,0))))</f>
        <v>8</v>
      </c>
      <c r="O113" s="12">
        <f ca="1">IF(VLOOKUP($C113,工时汇总!$B$2:$AH$2694,13,0)&gt;15,12,IF(VLOOKUP($C113,工时汇总!$B$2:$AH$2694,13,0)&gt;10,8,IF(VLOOKUP($C113,工时汇总!$B$2:$AH$2694,13,0)&gt;=8,4,IF(VLOOKUP($C113,工时汇总!$B$2:$AH$2694,13,0)&lt;8,0))))</f>
        <v>8</v>
      </c>
      <c r="P113" s="12">
        <f ca="1">IF(VLOOKUP($C113,工时汇总!$B$2:$AH$2694,14,0)&gt;15,12,IF(VLOOKUP($C113,工时汇总!$B$2:$AH$2694,14,0)&gt;10,8,IF(VLOOKUP($C113,工时汇总!$B$2:$AH$2694,14,0)&gt;=8,4,IF(VLOOKUP($C113,工时汇总!$B$2:$AH$2694,14,0)&lt;8,0))))</f>
        <v>8</v>
      </c>
      <c r="Q113" s="12">
        <f ca="1">IF(VLOOKUP($C113,工时汇总!$B$2:$AH$2694,15,0)&gt;15,12,IF(VLOOKUP($C113,工时汇总!$B$2:$AH$2694,15,0)&gt;10,8,IF(VLOOKUP($C113,工时汇总!$B$2:$AH$2694,15,0)&gt;=8,4,IF(VLOOKUP($C113,工时汇总!$B$2:$AH$2694,15,0)&lt;8,0))))</f>
        <v>4</v>
      </c>
      <c r="R113" s="12">
        <f ca="1">IF(VLOOKUP($C113,工时汇总!$B$2:$AH$2694,16,0)&gt;15,12,IF(VLOOKUP($C113,工时汇总!$B$2:$AH$2694,16,0)&gt;10,8,IF(VLOOKUP($C113,工时汇总!$B$2:$AH$2694,16,0)&gt;=8,4,IF(VLOOKUP($C113,工时汇总!$B$2:$AH$2694,16,0)&lt;8,0))))</f>
        <v>8</v>
      </c>
      <c r="S113" s="12">
        <f ca="1">IF(VLOOKUP($C113,工时汇总!$B$2:$AH$2694,17,0)&gt;15,12,IF(VLOOKUP($C113,工时汇总!$B$2:$AH$2694,17,0)&gt;10,8,IF(VLOOKUP($C113,工时汇总!$B$2:$AH$2694,17,0)&gt;=8,4,IF(VLOOKUP($C113,工时汇总!$B$2:$AH$2694,17,0)&lt;8,0))))</f>
        <v>8</v>
      </c>
      <c r="T113" s="12">
        <f ca="1">IF(VLOOKUP($C113,工时汇总!$B$2:$AH$2694,18,0)&gt;15,12,IF(VLOOKUP($C113,工时汇总!$B$2:$AH$2694,18,0)&gt;10,8,IF(VLOOKUP($C113,工时汇总!$B$2:$AH$2694,18,0)&gt;=8,4,IF(VLOOKUP($C113,工时汇总!$B$2:$AH$2694,18,0)&lt;8,0))))</f>
        <v>8</v>
      </c>
      <c r="U113" s="12">
        <f ca="1">IF(VLOOKUP($C113,工时汇总!$B$2:$AH$2694,19,0)&gt;15,12,IF(VLOOKUP($C113,工时汇总!$B$2:$AH$2694,19,0)&gt;10,8,IF(VLOOKUP($C113,工时汇总!$B$2:$AH$2694,19,0)&gt;=8,4,IF(VLOOKUP($C113,工时汇总!$B$2:$AH$2694,19,0)&lt;8,0))))</f>
        <v>4</v>
      </c>
      <c r="V113" s="12">
        <f ca="1">IF(VLOOKUP($C113,工时汇总!$B$2:$AH$2694,20,0)&gt;15,12,IF(VLOOKUP($C113,工时汇总!$B$2:$AH$2694,20,0)&gt;10,8,IF(VLOOKUP($C113,工时汇总!$B$2:$AH$2694,20,0)&gt;=8,4,IF(VLOOKUP($C113,工时汇总!$B$2:$AH$2694,20,0)&lt;8,0))))</f>
        <v>8</v>
      </c>
      <c r="W113" s="12">
        <f ca="1">IF(VLOOKUP($C113,工时汇总!$B$2:$AH$2694,21,0)&gt;15,12,IF(VLOOKUP($C113,工时汇总!$B$2:$AH$2694,21,0)&gt;10,8,IF(VLOOKUP($C113,工时汇总!$B$2:$AH$2694,21,0)&gt;=8,4,IF(VLOOKUP($C113,工时汇总!$B$2:$AH$2694,21,0)&lt;8,0))))</f>
        <v>4</v>
      </c>
      <c r="X113" s="12">
        <f ca="1">IF(VLOOKUP($C113,工时汇总!$B$2:$AH$2694,22,0)&gt;15,12,IF(VLOOKUP($C113,工时汇总!$B$2:$AH$2694,22,0)&gt;10,8,IF(VLOOKUP($C113,工时汇总!$B$2:$AH$2694,22,0)&gt;=8,4,IF(VLOOKUP($C113,工时汇总!$B$2:$AH$2694,22,0)&lt;8,0))))</f>
        <v>8</v>
      </c>
      <c r="Y113" s="12">
        <f ca="1">IF(VLOOKUP($C113,工时汇总!$B$2:$AH$2694,23,0)&gt;15,12,IF(VLOOKUP($C113,工时汇总!$B$2:$AH$2694,23,0)&gt;10,8,IF(VLOOKUP($C113,工时汇总!$B$2:$AH$2694,23,0)&gt;=8,4,IF(VLOOKUP($C113,工时汇总!$B$2:$AH$2694,23,0)&lt;8,0))))</f>
        <v>4</v>
      </c>
      <c r="Z113" s="12">
        <f ca="1">IF(VLOOKUP($C113,工时汇总!$B$2:$AH$2694,24,0)&gt;15,12,IF(VLOOKUP($C113,工时汇总!$B$2:$AH$2694,24,0)&gt;10,8,IF(VLOOKUP($C113,工时汇总!$B$2:$AH$2694,24,0)&gt;=8,4,IF(VLOOKUP($C113,工时汇总!$B$2:$AH$2694,24,0)&lt;8,0))))</f>
        <v>0</v>
      </c>
      <c r="AA113" s="12">
        <f ca="1">IF(VLOOKUP($C113,工时汇总!$B$2:$AH$2694,25,0)&gt;15,12,IF(VLOOKUP($C113,工时汇总!$B$2:$AH$2694,25,0)&gt;10,8,IF(VLOOKUP($C113,工时汇总!$B$2:$AH$2694,25,0)&gt;=8,4,IF(VLOOKUP($C113,工时汇总!$B$2:$AH$2694,25,0)&lt;8,0))))</f>
        <v>0</v>
      </c>
      <c r="AB113" s="12">
        <f ca="1">IF(VLOOKUP($C113,工时汇总!$B$2:$AH$2694,26,0)&gt;15,12,IF(VLOOKUP($C113,工时汇总!$B$2:$AH$2694,26,0)&gt;10,8,IF(VLOOKUP($C113,工时汇总!$B$2:$AH$2694,26,0)&gt;=8,4,IF(VLOOKUP($C113,工时汇总!$B$2:$AH$2694,26,0)&lt;8,0))))</f>
        <v>0</v>
      </c>
      <c r="AC113" s="12">
        <f ca="1">IF(VLOOKUP($C113,工时汇总!$B$2:$AH$2694,27,0)&gt;15,12,IF(VLOOKUP($C113,工时汇总!$B$2:$AH$2694,27,0)&gt;10,8,IF(VLOOKUP($C113,工时汇总!$B$2:$AH$2694,27,0)&gt;=8,4,IF(VLOOKUP($C113,工时汇总!$B$2:$AH$2694,27,0)&lt;8,0))))</f>
        <v>0</v>
      </c>
      <c r="AD113" s="12">
        <f ca="1">IF(VLOOKUP($C113,工时汇总!$B$2:$AH$2694,28,0)&gt;15,12,IF(VLOOKUP($C113,工时汇总!$B$2:$AH$2694,28,0)&gt;10,8,IF(VLOOKUP($C113,工时汇总!$B$2:$AH$2694,28,0)&gt;=8,4,IF(VLOOKUP($C113,工时汇总!$B$2:$AH$2694,28,0)&lt;8,0))))</f>
        <v>0</v>
      </c>
      <c r="AE113" s="12">
        <f ca="1">IF(VLOOKUP($C113,工时汇总!$B$2:$AH$2694,29,0)&gt;15,12,IF(VLOOKUP($C113,工时汇总!$B$2:$AH$2694,29,0)&gt;10,8,IF(VLOOKUP($C113,工时汇总!$B$2:$AH$2694,29,0)&gt;=8,4,IF(VLOOKUP($C113,工时汇总!$B$2:$AH$2694,29,0)&lt;8,0))))</f>
        <v>0</v>
      </c>
      <c r="AF113" s="12">
        <f ca="1">IF(VLOOKUP($C113,工时汇总!$B$2:$AH$2694,30,0)&gt;15,12,IF(VLOOKUP($C113,工时汇总!$B$2:$AH$2694,30,0)&gt;10,8,IF(VLOOKUP($C113,工时汇总!$B$2:$AH$2694,30,0)&gt;=8,4,IF(VLOOKUP($C113,工时汇总!$B$2:$AH$2694,30,0)&lt;8,0))))</f>
        <v>0</v>
      </c>
      <c r="AG113" s="12">
        <f ca="1">IF(VLOOKUP($C113,工时汇总!$B$2:$AH$2694,31,0)&gt;15,12,IF(VLOOKUP($C113,工时汇总!$B$2:$AH$2694,31,0)&gt;10,8,IF(VLOOKUP($C113,工时汇总!$B$2:$AH$2694,31,0)&gt;=8,4,IF(VLOOKUP($C113,工时汇总!$B$2:$AH$2694,31,0)&lt;8,0))))</f>
        <v>0</v>
      </c>
      <c r="AH113" s="12">
        <f ca="1">IF(VLOOKUP($C113,工时汇总!$B$2:$AH$2694,32,0)&gt;15,12,IF(VLOOKUP($C113,工时汇总!$B$2:$AH$2694,32,0)&gt;10,8,IF(VLOOKUP($C113,工时汇总!$B$2:$AH$2694,32,0)&gt;=8,4,IF(VLOOKUP($C113,工时汇总!$B$2:$AH$2694,32,0)&lt;8,0))))</f>
        <v>0</v>
      </c>
      <c r="AI113" s="12">
        <f ca="1">IF(VLOOKUP($C113,工时汇总!$B$2:$AH$2694,33,0)&gt;15,12,IF(VLOOKUP($C113,工时汇总!$B$2:$AH$2694,33,0)&gt;10,8,IF(VLOOKUP($C113,工时汇总!$B$2:$AH$2694,33,0)&gt;=8,4,IF(VLOOKUP($C113,工时汇总!$B$2:$AH$2694,33,0)&lt;8,0))))</f>
        <v>0</v>
      </c>
    </row>
    <row r="114" customHeight="1" spans="1:35">
      <c r="A114" s="42" t="s">
        <v>635</v>
      </c>
      <c r="B114" s="18" t="s">
        <v>810</v>
      </c>
      <c r="C114" s="17" t="s">
        <v>374</v>
      </c>
      <c r="D114" s="43">
        <f ca="1" t="shared" si="25"/>
        <v>24</v>
      </c>
      <c r="E114" s="12">
        <f ca="1">IF(VLOOKUP($C114,工时汇总!$B$2:$AH$2694,3,0)&gt;15,12,IF(VLOOKUP($C114,工时汇总!$B$2:$AH$2694,3,0)&gt;10,8,IF(VLOOKUP($C114,工时汇总!$B$2:$AH$2694,3,0)&gt;=8,4,IF(VLOOKUP($C114,工时汇总!$B$2:$AH$2694,3,0)&lt;8,0))))</f>
        <v>4</v>
      </c>
      <c r="F114" s="12">
        <f ca="1">IF(VLOOKUP($C114,工时汇总!$B$2:$AH$2694,4,0)&gt;15,12,IF(VLOOKUP($C114,工时汇总!$B$2:$AH$2694,4,0)&gt;10,8,IF(VLOOKUP($C114,工时汇总!$B$2:$AH$2694,4,0)&gt;=8,4,IF(VLOOKUP($C114,工时汇总!$B$2:$AH$2694,4,0)&lt;8,0))))</f>
        <v>4</v>
      </c>
      <c r="G114" s="12">
        <f ca="1">IF(VLOOKUP($C114,工时汇总!$B$2:$AH$2694,5,0)&gt;15,12,IF(VLOOKUP($C114,工时汇总!$B$2:$AH$2694,5,0)&gt;10,8,IF(VLOOKUP($C114,工时汇总!$B$2:$AH$2694,5,0)&gt;=8,4,IF(VLOOKUP($C114,工时汇总!$B$2:$AH$2694,5,0)&lt;8,0))))</f>
        <v>4</v>
      </c>
      <c r="H114" s="12">
        <f ca="1">IF(VLOOKUP($C114,工时汇总!$B$2:$AH$2694,6,0)&gt;15,12,IF(VLOOKUP($C114,工时汇总!$B$2:$AH$2694,6,0)&gt;10,8,IF(VLOOKUP($C114,工时汇总!$B$2:$AH$2694,6,0)&gt;=8,4,IF(VLOOKUP($C114,工时汇总!$B$2:$AH$2694,6,0)&lt;8,0))))</f>
        <v>4</v>
      </c>
      <c r="I114" s="12">
        <f ca="1">IF(VLOOKUP($C114,工时汇总!$B$2:$AH$2694,7,0)&gt;15,12,IF(VLOOKUP($C114,工时汇总!$B$2:$AH$2694,7,0)&gt;10,8,IF(VLOOKUP($C114,工时汇总!$B$2:$AH$2694,7,0)&gt;=8,4,IF(VLOOKUP($C114,工时汇总!$B$2:$AH$2694,7,0)&lt;8,0))))</f>
        <v>4</v>
      </c>
      <c r="J114" s="12">
        <f ca="1">IF(VLOOKUP($C114,工时汇总!$B$2:$AH$2694,8,0)&gt;15,12,IF(VLOOKUP($C114,工时汇总!$B$2:$AH$2694,8,0)&gt;10,8,IF(VLOOKUP($C114,工时汇总!$B$2:$AH$2694,8,0)&gt;=8,4,IF(VLOOKUP($C114,工时汇总!$B$2:$AH$2694,8,0)&lt;8,0))))</f>
        <v>4</v>
      </c>
      <c r="K114" s="12">
        <f ca="1">IF(VLOOKUP($C114,工时汇总!$B$2:$AH$2694,9,0)&gt;15,12,IF(VLOOKUP($C114,工时汇总!$B$2:$AH$2694,9,0)&gt;10,8,IF(VLOOKUP($C114,工时汇总!$B$2:$AH$2694,9,0)&gt;=8,4,IF(VLOOKUP($C114,工时汇总!$B$2:$AH$2694,9,0)&lt;8,0))))</f>
        <v>0</v>
      </c>
      <c r="L114" s="12">
        <f ca="1">IF(VLOOKUP($C114,工时汇总!$B$2:$AH$2694,10,0)&gt;15,12,IF(VLOOKUP($C114,工时汇总!$B$2:$AH$2694,10,0)&gt;10,8,IF(VLOOKUP($C114,工时汇总!$B$2:$AH$2694,10,0)&gt;=8,4,IF(VLOOKUP($C114,工时汇总!$B$2:$AH$2694,10,0)&lt;8,0))))</f>
        <v>0</v>
      </c>
      <c r="M114" s="12">
        <f ca="1">IF(VLOOKUP($C114,工时汇总!$B$2:$AH$2694,11,0)&gt;15,12,IF(VLOOKUP($C114,工时汇总!$B$2:$AH$2694,11,0)&gt;10,8,IF(VLOOKUP($C114,工时汇总!$B$2:$AH$2694,11,0)&gt;=8,4,IF(VLOOKUP($C114,工时汇总!$B$2:$AH$2694,11,0)&lt;8,0))))</f>
        <v>0</v>
      </c>
      <c r="N114" s="12">
        <f ca="1">IF(VLOOKUP($C114,工时汇总!$B$2:$AH$2694,12,0)&gt;15,12,IF(VLOOKUP($C114,工时汇总!$B$2:$AH$2694,12,0)&gt;10,8,IF(VLOOKUP($C114,工时汇总!$B$2:$AH$2694,12,0)&gt;=8,4,IF(VLOOKUP($C114,工时汇总!$B$2:$AH$2694,12,0)&lt;8,0))))</f>
        <v>0</v>
      </c>
      <c r="O114" s="12">
        <f ca="1">IF(VLOOKUP($C114,工时汇总!$B$2:$AH$2694,13,0)&gt;15,12,IF(VLOOKUP($C114,工时汇总!$B$2:$AH$2694,13,0)&gt;10,8,IF(VLOOKUP($C114,工时汇总!$B$2:$AH$2694,13,0)&gt;=8,4,IF(VLOOKUP($C114,工时汇总!$B$2:$AH$2694,13,0)&lt;8,0))))</f>
        <v>0</v>
      </c>
      <c r="P114" s="12">
        <f ca="1">IF(VLOOKUP($C114,工时汇总!$B$2:$AH$2694,14,0)&gt;15,12,IF(VLOOKUP($C114,工时汇总!$B$2:$AH$2694,14,0)&gt;10,8,IF(VLOOKUP($C114,工时汇总!$B$2:$AH$2694,14,0)&gt;=8,4,IF(VLOOKUP($C114,工时汇总!$B$2:$AH$2694,14,0)&lt;8,0))))</f>
        <v>0</v>
      </c>
      <c r="Q114" s="12">
        <f ca="1">IF(VLOOKUP($C114,工时汇总!$B$2:$AH$2694,15,0)&gt;15,12,IF(VLOOKUP($C114,工时汇总!$B$2:$AH$2694,15,0)&gt;10,8,IF(VLOOKUP($C114,工时汇总!$B$2:$AH$2694,15,0)&gt;=8,4,IF(VLOOKUP($C114,工时汇总!$B$2:$AH$2694,15,0)&lt;8,0))))</f>
        <v>0</v>
      </c>
      <c r="R114" s="12">
        <f ca="1">IF(VLOOKUP($C114,工时汇总!$B$2:$AH$2694,16,0)&gt;15,12,IF(VLOOKUP($C114,工时汇总!$B$2:$AH$2694,16,0)&gt;10,8,IF(VLOOKUP($C114,工时汇总!$B$2:$AH$2694,16,0)&gt;=8,4,IF(VLOOKUP($C114,工时汇总!$B$2:$AH$2694,16,0)&lt;8,0))))</f>
        <v>0</v>
      </c>
      <c r="S114" s="12">
        <f ca="1">IF(VLOOKUP($C114,工时汇总!$B$2:$AH$2694,17,0)&gt;15,12,IF(VLOOKUP($C114,工时汇总!$B$2:$AH$2694,17,0)&gt;10,8,IF(VLOOKUP($C114,工时汇总!$B$2:$AH$2694,17,0)&gt;=8,4,IF(VLOOKUP($C114,工时汇总!$B$2:$AH$2694,17,0)&lt;8,0))))</f>
        <v>0</v>
      </c>
      <c r="T114" s="12">
        <f ca="1">IF(VLOOKUP($C114,工时汇总!$B$2:$AH$2694,18,0)&gt;15,12,IF(VLOOKUP($C114,工时汇总!$B$2:$AH$2694,18,0)&gt;10,8,IF(VLOOKUP($C114,工时汇总!$B$2:$AH$2694,18,0)&gt;=8,4,IF(VLOOKUP($C114,工时汇总!$B$2:$AH$2694,18,0)&lt;8,0))))</f>
        <v>0</v>
      </c>
      <c r="U114" s="12">
        <f ca="1">IF(VLOOKUP($C114,工时汇总!$B$2:$AH$2694,19,0)&gt;15,12,IF(VLOOKUP($C114,工时汇总!$B$2:$AH$2694,19,0)&gt;10,8,IF(VLOOKUP($C114,工时汇总!$B$2:$AH$2694,19,0)&gt;=8,4,IF(VLOOKUP($C114,工时汇总!$B$2:$AH$2694,19,0)&lt;8,0))))</f>
        <v>0</v>
      </c>
      <c r="V114" s="12">
        <f ca="1">IF(VLOOKUP($C114,工时汇总!$B$2:$AH$2694,20,0)&gt;15,12,IF(VLOOKUP($C114,工时汇总!$B$2:$AH$2694,20,0)&gt;10,8,IF(VLOOKUP($C114,工时汇总!$B$2:$AH$2694,20,0)&gt;=8,4,IF(VLOOKUP($C114,工时汇总!$B$2:$AH$2694,20,0)&lt;8,0))))</f>
        <v>0</v>
      </c>
      <c r="W114" s="12">
        <f ca="1">IF(VLOOKUP($C114,工时汇总!$B$2:$AH$2694,21,0)&gt;15,12,IF(VLOOKUP($C114,工时汇总!$B$2:$AH$2694,21,0)&gt;10,8,IF(VLOOKUP($C114,工时汇总!$B$2:$AH$2694,21,0)&gt;=8,4,IF(VLOOKUP($C114,工时汇总!$B$2:$AH$2694,21,0)&lt;8,0))))</f>
        <v>0</v>
      </c>
      <c r="X114" s="12">
        <f ca="1">IF(VLOOKUP($C114,工时汇总!$B$2:$AH$2694,22,0)&gt;15,12,IF(VLOOKUP($C114,工时汇总!$B$2:$AH$2694,22,0)&gt;10,8,IF(VLOOKUP($C114,工时汇总!$B$2:$AH$2694,22,0)&gt;=8,4,IF(VLOOKUP($C114,工时汇总!$B$2:$AH$2694,22,0)&lt;8,0))))</f>
        <v>0</v>
      </c>
      <c r="Y114" s="12">
        <f ca="1">IF(VLOOKUP($C114,工时汇总!$B$2:$AH$2694,23,0)&gt;15,12,IF(VLOOKUP($C114,工时汇总!$B$2:$AH$2694,23,0)&gt;10,8,IF(VLOOKUP($C114,工时汇总!$B$2:$AH$2694,23,0)&gt;=8,4,IF(VLOOKUP($C114,工时汇总!$B$2:$AH$2694,23,0)&lt;8,0))))</f>
        <v>0</v>
      </c>
      <c r="Z114" s="12">
        <f ca="1">IF(VLOOKUP($C114,工时汇总!$B$2:$AH$2694,24,0)&gt;15,12,IF(VLOOKUP($C114,工时汇总!$B$2:$AH$2694,24,0)&gt;10,8,IF(VLOOKUP($C114,工时汇总!$B$2:$AH$2694,24,0)&gt;=8,4,IF(VLOOKUP($C114,工时汇总!$B$2:$AH$2694,24,0)&lt;8,0))))</f>
        <v>0</v>
      </c>
      <c r="AA114" s="12">
        <f ca="1">IF(VLOOKUP($C114,工时汇总!$B$2:$AH$2694,25,0)&gt;15,12,IF(VLOOKUP($C114,工时汇总!$B$2:$AH$2694,25,0)&gt;10,8,IF(VLOOKUP($C114,工时汇总!$B$2:$AH$2694,25,0)&gt;=8,4,IF(VLOOKUP($C114,工时汇总!$B$2:$AH$2694,25,0)&lt;8,0))))</f>
        <v>0</v>
      </c>
      <c r="AB114" s="12">
        <f ca="1">IF(VLOOKUP($C114,工时汇总!$B$2:$AH$2694,26,0)&gt;15,12,IF(VLOOKUP($C114,工时汇总!$B$2:$AH$2694,26,0)&gt;10,8,IF(VLOOKUP($C114,工时汇总!$B$2:$AH$2694,26,0)&gt;=8,4,IF(VLOOKUP($C114,工时汇总!$B$2:$AH$2694,26,0)&lt;8,0))))</f>
        <v>0</v>
      </c>
      <c r="AC114" s="12">
        <f ca="1">IF(VLOOKUP($C114,工时汇总!$B$2:$AH$2694,27,0)&gt;15,12,IF(VLOOKUP($C114,工时汇总!$B$2:$AH$2694,27,0)&gt;10,8,IF(VLOOKUP($C114,工时汇总!$B$2:$AH$2694,27,0)&gt;=8,4,IF(VLOOKUP($C114,工时汇总!$B$2:$AH$2694,27,0)&lt;8,0))))</f>
        <v>0</v>
      </c>
      <c r="AD114" s="12">
        <f ca="1">IF(VLOOKUP($C114,工时汇总!$B$2:$AH$2694,28,0)&gt;15,12,IF(VLOOKUP($C114,工时汇总!$B$2:$AH$2694,28,0)&gt;10,8,IF(VLOOKUP($C114,工时汇总!$B$2:$AH$2694,28,0)&gt;=8,4,IF(VLOOKUP($C114,工时汇总!$B$2:$AH$2694,28,0)&lt;8,0))))</f>
        <v>0</v>
      </c>
      <c r="AE114" s="12">
        <f ca="1">IF(VLOOKUP($C114,工时汇总!$B$2:$AH$2694,29,0)&gt;15,12,IF(VLOOKUP($C114,工时汇总!$B$2:$AH$2694,29,0)&gt;10,8,IF(VLOOKUP($C114,工时汇总!$B$2:$AH$2694,29,0)&gt;=8,4,IF(VLOOKUP($C114,工时汇总!$B$2:$AH$2694,29,0)&lt;8,0))))</f>
        <v>0</v>
      </c>
      <c r="AF114" s="12">
        <f ca="1">IF(VLOOKUP($C114,工时汇总!$B$2:$AH$2694,30,0)&gt;15,12,IF(VLOOKUP($C114,工时汇总!$B$2:$AH$2694,30,0)&gt;10,8,IF(VLOOKUP($C114,工时汇总!$B$2:$AH$2694,30,0)&gt;=8,4,IF(VLOOKUP($C114,工时汇总!$B$2:$AH$2694,30,0)&lt;8,0))))</f>
        <v>0</v>
      </c>
      <c r="AG114" s="12">
        <f ca="1">IF(VLOOKUP($C114,工时汇总!$B$2:$AH$2694,31,0)&gt;15,12,IF(VLOOKUP($C114,工时汇总!$B$2:$AH$2694,31,0)&gt;10,8,IF(VLOOKUP($C114,工时汇总!$B$2:$AH$2694,31,0)&gt;=8,4,IF(VLOOKUP($C114,工时汇总!$B$2:$AH$2694,31,0)&lt;8,0))))</f>
        <v>0</v>
      </c>
      <c r="AH114" s="12">
        <f ca="1">IF(VLOOKUP($C114,工时汇总!$B$2:$AH$2694,32,0)&gt;15,12,IF(VLOOKUP($C114,工时汇总!$B$2:$AH$2694,32,0)&gt;10,8,IF(VLOOKUP($C114,工时汇总!$B$2:$AH$2694,32,0)&gt;=8,4,IF(VLOOKUP($C114,工时汇总!$B$2:$AH$2694,32,0)&lt;8,0))))</f>
        <v>0</v>
      </c>
      <c r="AI114" s="12">
        <f ca="1">IF(VLOOKUP($C114,工时汇总!$B$2:$AH$2694,33,0)&gt;15,12,IF(VLOOKUP($C114,工时汇总!$B$2:$AH$2694,33,0)&gt;10,8,IF(VLOOKUP($C114,工时汇总!$B$2:$AH$2694,33,0)&gt;=8,4,IF(VLOOKUP($C114,工时汇总!$B$2:$AH$2694,33,0)&lt;8,0))))</f>
        <v>0</v>
      </c>
    </row>
    <row r="115" customHeight="1" spans="1:35">
      <c r="A115" s="42" t="s">
        <v>635</v>
      </c>
      <c r="B115" s="18" t="s">
        <v>811</v>
      </c>
      <c r="C115" s="17" t="s">
        <v>812</v>
      </c>
      <c r="D115" s="43">
        <f ca="1" t="shared" si="25"/>
        <v>100</v>
      </c>
      <c r="E115" s="12">
        <f ca="1">IF(VLOOKUP($C115,工时汇总!$B$2:$AH$2694,3,0)&gt;15,12,IF(VLOOKUP($C115,工时汇总!$B$2:$AH$2694,3,0)&gt;10,8,IF(VLOOKUP($C115,工时汇总!$B$2:$AH$2694,3,0)&gt;=8,4,IF(VLOOKUP($C115,工时汇总!$B$2:$AH$2694,3,0)&lt;8,0))))</f>
        <v>0</v>
      </c>
      <c r="F115" s="12">
        <f ca="1">IF(VLOOKUP($C115,工时汇总!$B$2:$AH$2694,4,0)&gt;15,12,IF(VLOOKUP($C115,工时汇总!$B$2:$AH$2694,4,0)&gt;10,8,IF(VLOOKUP($C115,工时汇总!$B$2:$AH$2694,4,0)&gt;=8,4,IF(VLOOKUP($C115,工时汇总!$B$2:$AH$2694,4,0)&lt;8,0))))</f>
        <v>0</v>
      </c>
      <c r="G115" s="12">
        <f ca="1">IF(VLOOKUP($C115,工时汇总!$B$2:$AH$2694,5,0)&gt;15,12,IF(VLOOKUP($C115,工时汇总!$B$2:$AH$2694,5,0)&gt;10,8,IF(VLOOKUP($C115,工时汇总!$B$2:$AH$2694,5,0)&gt;=8,4,IF(VLOOKUP($C115,工时汇总!$B$2:$AH$2694,5,0)&lt;8,0))))</f>
        <v>4</v>
      </c>
      <c r="H115" s="12">
        <f ca="1">IF(VLOOKUP($C115,工时汇总!$B$2:$AH$2694,6,0)&gt;15,12,IF(VLOOKUP($C115,工时汇总!$B$2:$AH$2694,6,0)&gt;10,8,IF(VLOOKUP($C115,工时汇总!$B$2:$AH$2694,6,0)&gt;=8,4,IF(VLOOKUP($C115,工时汇总!$B$2:$AH$2694,6,0)&lt;8,0))))</f>
        <v>4</v>
      </c>
      <c r="I115" s="12">
        <f ca="1">IF(VLOOKUP($C115,工时汇总!$B$2:$AH$2694,7,0)&gt;15,12,IF(VLOOKUP($C115,工时汇总!$B$2:$AH$2694,7,0)&gt;10,8,IF(VLOOKUP($C115,工时汇总!$B$2:$AH$2694,7,0)&gt;=8,4,IF(VLOOKUP($C115,工时汇总!$B$2:$AH$2694,7,0)&lt;8,0))))</f>
        <v>4</v>
      </c>
      <c r="J115" s="12">
        <f ca="1">IF(VLOOKUP($C115,工时汇总!$B$2:$AH$2694,8,0)&gt;15,12,IF(VLOOKUP($C115,工时汇总!$B$2:$AH$2694,8,0)&gt;10,8,IF(VLOOKUP($C115,工时汇总!$B$2:$AH$2694,8,0)&gt;=8,4,IF(VLOOKUP($C115,工时汇总!$B$2:$AH$2694,8,0)&lt;8,0))))</f>
        <v>4</v>
      </c>
      <c r="K115" s="12">
        <f ca="1">IF(VLOOKUP($C115,工时汇总!$B$2:$AH$2694,9,0)&gt;15,12,IF(VLOOKUP($C115,工时汇总!$B$2:$AH$2694,9,0)&gt;10,8,IF(VLOOKUP($C115,工时汇总!$B$2:$AH$2694,9,0)&gt;=8,4,IF(VLOOKUP($C115,工时汇总!$B$2:$AH$2694,9,0)&lt;8,0))))</f>
        <v>4</v>
      </c>
      <c r="L115" s="12">
        <f ca="1">IF(VLOOKUP($C115,工时汇总!$B$2:$AH$2694,10,0)&gt;15,12,IF(VLOOKUP($C115,工时汇总!$B$2:$AH$2694,10,0)&gt;10,8,IF(VLOOKUP($C115,工时汇总!$B$2:$AH$2694,10,0)&gt;=8,4,IF(VLOOKUP($C115,工时汇总!$B$2:$AH$2694,10,0)&lt;8,0))))</f>
        <v>0</v>
      </c>
      <c r="M115" s="12">
        <f ca="1">IF(VLOOKUP($C115,工时汇总!$B$2:$AH$2694,11,0)&gt;15,12,IF(VLOOKUP($C115,工时汇总!$B$2:$AH$2694,11,0)&gt;10,8,IF(VLOOKUP($C115,工时汇总!$B$2:$AH$2694,11,0)&gt;=8,4,IF(VLOOKUP($C115,工时汇总!$B$2:$AH$2694,11,0)&lt;8,0))))</f>
        <v>0</v>
      </c>
      <c r="N115" s="12">
        <f ca="1">IF(VLOOKUP($C115,工时汇总!$B$2:$AH$2694,12,0)&gt;15,12,IF(VLOOKUP($C115,工时汇总!$B$2:$AH$2694,12,0)&gt;10,8,IF(VLOOKUP($C115,工时汇总!$B$2:$AH$2694,12,0)&gt;=8,4,IF(VLOOKUP($C115,工时汇总!$B$2:$AH$2694,12,0)&lt;8,0))))</f>
        <v>0</v>
      </c>
      <c r="O115" s="12">
        <f ca="1">IF(VLOOKUP($C115,工时汇总!$B$2:$AH$2694,13,0)&gt;15,12,IF(VLOOKUP($C115,工时汇总!$B$2:$AH$2694,13,0)&gt;10,8,IF(VLOOKUP($C115,工时汇总!$B$2:$AH$2694,13,0)&gt;=8,4,IF(VLOOKUP($C115,工时汇总!$B$2:$AH$2694,13,0)&lt;8,0))))</f>
        <v>4</v>
      </c>
      <c r="P115" s="12">
        <f ca="1">IF(VLOOKUP($C115,工时汇总!$B$2:$AH$2694,14,0)&gt;15,12,IF(VLOOKUP($C115,工时汇总!$B$2:$AH$2694,14,0)&gt;10,8,IF(VLOOKUP($C115,工时汇总!$B$2:$AH$2694,14,0)&gt;=8,4,IF(VLOOKUP($C115,工时汇总!$B$2:$AH$2694,14,0)&lt;8,0))))</f>
        <v>4</v>
      </c>
      <c r="Q115" s="12">
        <f ca="1">IF(VLOOKUP($C115,工时汇总!$B$2:$AH$2694,15,0)&gt;15,12,IF(VLOOKUP($C115,工时汇总!$B$2:$AH$2694,15,0)&gt;10,8,IF(VLOOKUP($C115,工时汇总!$B$2:$AH$2694,15,0)&gt;=8,4,IF(VLOOKUP($C115,工时汇总!$B$2:$AH$2694,15,0)&lt;8,0))))</f>
        <v>4</v>
      </c>
      <c r="R115" s="12">
        <f ca="1">IF(VLOOKUP($C115,工时汇总!$B$2:$AH$2694,16,0)&gt;15,12,IF(VLOOKUP($C115,工时汇总!$B$2:$AH$2694,16,0)&gt;10,8,IF(VLOOKUP($C115,工时汇总!$B$2:$AH$2694,16,0)&gt;=8,4,IF(VLOOKUP($C115,工时汇总!$B$2:$AH$2694,16,0)&lt;8,0))))</f>
        <v>4</v>
      </c>
      <c r="S115" s="12">
        <f ca="1">IF(VLOOKUP($C115,工时汇总!$B$2:$AH$2694,17,0)&gt;15,12,IF(VLOOKUP($C115,工时汇总!$B$2:$AH$2694,17,0)&gt;10,8,IF(VLOOKUP($C115,工时汇总!$B$2:$AH$2694,17,0)&gt;=8,4,IF(VLOOKUP($C115,工时汇总!$B$2:$AH$2694,17,0)&lt;8,0))))</f>
        <v>4</v>
      </c>
      <c r="T115" s="12">
        <f ca="1">IF(VLOOKUP($C115,工时汇总!$B$2:$AH$2694,18,0)&gt;15,12,IF(VLOOKUP($C115,工时汇总!$B$2:$AH$2694,18,0)&gt;10,8,IF(VLOOKUP($C115,工时汇总!$B$2:$AH$2694,18,0)&gt;=8,4,IF(VLOOKUP($C115,工时汇总!$B$2:$AH$2694,18,0)&lt;8,0))))</f>
        <v>4</v>
      </c>
      <c r="U115" s="12">
        <f ca="1">IF(VLOOKUP($C115,工时汇总!$B$2:$AH$2694,19,0)&gt;15,12,IF(VLOOKUP($C115,工时汇总!$B$2:$AH$2694,19,0)&gt;10,8,IF(VLOOKUP($C115,工时汇总!$B$2:$AH$2694,19,0)&gt;=8,4,IF(VLOOKUP($C115,工时汇总!$B$2:$AH$2694,19,0)&lt;8,0))))</f>
        <v>4</v>
      </c>
      <c r="V115" s="12">
        <f ca="1">IF(VLOOKUP($C115,工时汇总!$B$2:$AH$2694,20,0)&gt;15,12,IF(VLOOKUP($C115,工时汇总!$B$2:$AH$2694,20,0)&gt;10,8,IF(VLOOKUP($C115,工时汇总!$B$2:$AH$2694,20,0)&gt;=8,4,IF(VLOOKUP($C115,工时汇总!$B$2:$AH$2694,20,0)&lt;8,0))))</f>
        <v>4</v>
      </c>
      <c r="W115" s="12">
        <f ca="1">IF(VLOOKUP($C115,工时汇总!$B$2:$AH$2694,21,0)&gt;15,12,IF(VLOOKUP($C115,工时汇总!$B$2:$AH$2694,21,0)&gt;10,8,IF(VLOOKUP($C115,工时汇总!$B$2:$AH$2694,21,0)&gt;=8,4,IF(VLOOKUP($C115,工时汇总!$B$2:$AH$2694,21,0)&lt;8,0))))</f>
        <v>0</v>
      </c>
      <c r="X115" s="12">
        <f ca="1">IF(VLOOKUP($C115,工时汇总!$B$2:$AH$2694,22,0)&gt;15,12,IF(VLOOKUP($C115,工时汇总!$B$2:$AH$2694,22,0)&gt;10,8,IF(VLOOKUP($C115,工时汇总!$B$2:$AH$2694,22,0)&gt;=8,4,IF(VLOOKUP($C115,工时汇总!$B$2:$AH$2694,22,0)&lt;8,0))))</f>
        <v>4</v>
      </c>
      <c r="Y115" s="12">
        <f ca="1">IF(VLOOKUP($C115,工时汇总!$B$2:$AH$2694,23,0)&gt;15,12,IF(VLOOKUP($C115,工时汇总!$B$2:$AH$2694,23,0)&gt;10,8,IF(VLOOKUP($C115,工时汇总!$B$2:$AH$2694,23,0)&gt;=8,4,IF(VLOOKUP($C115,工时汇总!$B$2:$AH$2694,23,0)&lt;8,0))))</f>
        <v>4</v>
      </c>
      <c r="Z115" s="12">
        <f ca="1">IF(VLOOKUP($C115,工时汇总!$B$2:$AH$2694,24,0)&gt;15,12,IF(VLOOKUP($C115,工时汇总!$B$2:$AH$2694,24,0)&gt;10,8,IF(VLOOKUP($C115,工时汇总!$B$2:$AH$2694,24,0)&gt;=8,4,IF(VLOOKUP($C115,工时汇总!$B$2:$AH$2694,24,0)&lt;8,0))))</f>
        <v>4</v>
      </c>
      <c r="AA115" s="12">
        <f ca="1">IF(VLOOKUP($C115,工时汇总!$B$2:$AH$2694,25,0)&gt;15,12,IF(VLOOKUP($C115,工时汇总!$B$2:$AH$2694,25,0)&gt;10,8,IF(VLOOKUP($C115,工时汇总!$B$2:$AH$2694,25,0)&gt;=8,4,IF(VLOOKUP($C115,工时汇总!$B$2:$AH$2694,25,0)&lt;8,0))))</f>
        <v>8</v>
      </c>
      <c r="AB115" s="12">
        <f ca="1">IF(VLOOKUP($C115,工时汇总!$B$2:$AH$2694,26,0)&gt;15,12,IF(VLOOKUP($C115,工时汇总!$B$2:$AH$2694,26,0)&gt;10,8,IF(VLOOKUP($C115,工时汇总!$B$2:$AH$2694,26,0)&gt;=8,4,IF(VLOOKUP($C115,工时汇总!$B$2:$AH$2694,26,0)&lt;8,0))))</f>
        <v>4</v>
      </c>
      <c r="AC115" s="12">
        <f ca="1">IF(VLOOKUP($C115,工时汇总!$B$2:$AH$2694,27,0)&gt;15,12,IF(VLOOKUP($C115,工时汇总!$B$2:$AH$2694,27,0)&gt;10,8,IF(VLOOKUP($C115,工时汇总!$B$2:$AH$2694,27,0)&gt;=8,4,IF(VLOOKUP($C115,工时汇总!$B$2:$AH$2694,27,0)&lt;8,0))))</f>
        <v>8</v>
      </c>
      <c r="AD115" s="12">
        <f ca="1">IF(VLOOKUP($C115,工时汇总!$B$2:$AH$2694,28,0)&gt;15,12,IF(VLOOKUP($C115,工时汇总!$B$2:$AH$2694,28,0)&gt;10,8,IF(VLOOKUP($C115,工时汇总!$B$2:$AH$2694,28,0)&gt;=8,4,IF(VLOOKUP($C115,工时汇总!$B$2:$AH$2694,28,0)&lt;8,0))))</f>
        <v>8</v>
      </c>
      <c r="AE115" s="12">
        <f ca="1">IF(VLOOKUP($C115,工时汇总!$B$2:$AH$2694,29,0)&gt;15,12,IF(VLOOKUP($C115,工时汇总!$B$2:$AH$2694,29,0)&gt;10,8,IF(VLOOKUP($C115,工时汇总!$B$2:$AH$2694,29,0)&gt;=8,4,IF(VLOOKUP($C115,工时汇总!$B$2:$AH$2694,29,0)&lt;8,0))))</f>
        <v>8</v>
      </c>
      <c r="AF115" s="12">
        <f ca="1">IF(VLOOKUP($C115,工时汇总!$B$2:$AH$2694,30,0)&gt;15,12,IF(VLOOKUP($C115,工时汇总!$B$2:$AH$2694,30,0)&gt;10,8,IF(VLOOKUP($C115,工时汇总!$B$2:$AH$2694,30,0)&gt;=8,4,IF(VLOOKUP($C115,工时汇总!$B$2:$AH$2694,30,0)&lt;8,0))))</f>
        <v>0</v>
      </c>
      <c r="AG115" s="12">
        <f ca="1">IF(VLOOKUP($C115,工时汇总!$B$2:$AH$2694,31,0)&gt;15,12,IF(VLOOKUP($C115,工时汇总!$B$2:$AH$2694,31,0)&gt;10,8,IF(VLOOKUP($C115,工时汇总!$B$2:$AH$2694,31,0)&gt;=8,4,IF(VLOOKUP($C115,工时汇总!$B$2:$AH$2694,31,0)&lt;8,0))))</f>
        <v>0</v>
      </c>
      <c r="AH115" s="12">
        <f ca="1">IF(VLOOKUP($C115,工时汇总!$B$2:$AH$2694,32,0)&gt;15,12,IF(VLOOKUP($C115,工时汇总!$B$2:$AH$2694,32,0)&gt;10,8,IF(VLOOKUP($C115,工时汇总!$B$2:$AH$2694,32,0)&gt;=8,4,IF(VLOOKUP($C115,工时汇总!$B$2:$AH$2694,32,0)&lt;8,0))))</f>
        <v>0</v>
      </c>
      <c r="AI115" s="12">
        <f ca="1">IF(VLOOKUP($C115,工时汇总!$B$2:$AH$2694,33,0)&gt;15,12,IF(VLOOKUP($C115,工时汇总!$B$2:$AH$2694,33,0)&gt;10,8,IF(VLOOKUP($C115,工时汇总!$B$2:$AH$2694,33,0)&gt;=8,4,IF(VLOOKUP($C115,工时汇总!$B$2:$AH$2694,33,0)&lt;8,0))))</f>
        <v>0</v>
      </c>
    </row>
    <row r="116" customHeight="1" spans="1:35">
      <c r="A116" s="42" t="s">
        <v>635</v>
      </c>
      <c r="B116" s="18" t="s">
        <v>813</v>
      </c>
      <c r="C116" s="17" t="s">
        <v>814</v>
      </c>
      <c r="D116" s="43">
        <f ca="1" t="shared" si="25"/>
        <v>0</v>
      </c>
      <c r="E116" s="12">
        <f ca="1">IF(VLOOKUP($C116,工时汇总!$B$2:$AH$2694,3,0)&gt;15,12,IF(VLOOKUP($C116,工时汇总!$B$2:$AH$2694,3,0)&gt;10,8,IF(VLOOKUP($C116,工时汇总!$B$2:$AH$2694,3,0)&gt;=8,4,IF(VLOOKUP($C116,工时汇总!$B$2:$AH$2694,3,0)&lt;8,0))))</f>
        <v>0</v>
      </c>
      <c r="F116" s="12">
        <f ca="1">IF(VLOOKUP($C116,工时汇总!$B$2:$AH$2694,4,0)&gt;15,12,IF(VLOOKUP($C116,工时汇总!$B$2:$AH$2694,4,0)&gt;10,8,IF(VLOOKUP($C116,工时汇总!$B$2:$AH$2694,4,0)&gt;=8,4,IF(VLOOKUP($C116,工时汇总!$B$2:$AH$2694,4,0)&lt;8,0))))</f>
        <v>0</v>
      </c>
      <c r="G116" s="12">
        <f ca="1">IF(VLOOKUP($C116,工时汇总!$B$2:$AH$2694,5,0)&gt;15,12,IF(VLOOKUP($C116,工时汇总!$B$2:$AH$2694,5,0)&gt;10,8,IF(VLOOKUP($C116,工时汇总!$B$2:$AH$2694,5,0)&gt;=8,4,IF(VLOOKUP($C116,工时汇总!$B$2:$AH$2694,5,0)&lt;8,0))))</f>
        <v>0</v>
      </c>
      <c r="H116" s="12">
        <f ca="1">IF(VLOOKUP($C116,工时汇总!$B$2:$AH$2694,6,0)&gt;15,12,IF(VLOOKUP($C116,工时汇总!$B$2:$AH$2694,6,0)&gt;10,8,IF(VLOOKUP($C116,工时汇总!$B$2:$AH$2694,6,0)&gt;=8,4,IF(VLOOKUP($C116,工时汇总!$B$2:$AH$2694,6,0)&lt;8,0))))</f>
        <v>0</v>
      </c>
      <c r="I116" s="12">
        <f ca="1">IF(VLOOKUP($C116,工时汇总!$B$2:$AH$2694,7,0)&gt;15,12,IF(VLOOKUP($C116,工时汇总!$B$2:$AH$2694,7,0)&gt;10,8,IF(VLOOKUP($C116,工时汇总!$B$2:$AH$2694,7,0)&gt;=8,4,IF(VLOOKUP($C116,工时汇总!$B$2:$AH$2694,7,0)&lt;8,0))))</f>
        <v>0</v>
      </c>
      <c r="J116" s="12">
        <f ca="1">IF(VLOOKUP($C116,工时汇总!$B$2:$AH$2694,8,0)&gt;15,12,IF(VLOOKUP($C116,工时汇总!$B$2:$AH$2694,8,0)&gt;10,8,IF(VLOOKUP($C116,工时汇总!$B$2:$AH$2694,8,0)&gt;=8,4,IF(VLOOKUP($C116,工时汇总!$B$2:$AH$2694,8,0)&lt;8,0))))</f>
        <v>0</v>
      </c>
      <c r="K116" s="12">
        <f ca="1">IF(VLOOKUP($C116,工时汇总!$B$2:$AH$2694,9,0)&gt;15,12,IF(VLOOKUP($C116,工时汇总!$B$2:$AH$2694,9,0)&gt;10,8,IF(VLOOKUP($C116,工时汇总!$B$2:$AH$2694,9,0)&gt;=8,4,IF(VLOOKUP($C116,工时汇总!$B$2:$AH$2694,9,0)&lt;8,0))))</f>
        <v>0</v>
      </c>
      <c r="L116" s="12">
        <f ca="1">IF(VLOOKUP($C116,工时汇总!$B$2:$AH$2694,10,0)&gt;15,12,IF(VLOOKUP($C116,工时汇总!$B$2:$AH$2694,10,0)&gt;10,8,IF(VLOOKUP($C116,工时汇总!$B$2:$AH$2694,10,0)&gt;=8,4,IF(VLOOKUP($C116,工时汇总!$B$2:$AH$2694,10,0)&lt;8,0))))</f>
        <v>0</v>
      </c>
      <c r="M116" s="12">
        <f ca="1">IF(VLOOKUP($C116,工时汇总!$B$2:$AH$2694,11,0)&gt;15,12,IF(VLOOKUP($C116,工时汇总!$B$2:$AH$2694,11,0)&gt;10,8,IF(VLOOKUP($C116,工时汇总!$B$2:$AH$2694,11,0)&gt;=8,4,IF(VLOOKUP($C116,工时汇总!$B$2:$AH$2694,11,0)&lt;8,0))))</f>
        <v>0</v>
      </c>
      <c r="N116" s="12">
        <f ca="1">IF(VLOOKUP($C116,工时汇总!$B$2:$AH$2694,12,0)&gt;15,12,IF(VLOOKUP($C116,工时汇总!$B$2:$AH$2694,12,0)&gt;10,8,IF(VLOOKUP($C116,工时汇总!$B$2:$AH$2694,12,0)&gt;=8,4,IF(VLOOKUP($C116,工时汇总!$B$2:$AH$2694,12,0)&lt;8,0))))</f>
        <v>0</v>
      </c>
      <c r="O116" s="12">
        <f ca="1">IF(VLOOKUP($C116,工时汇总!$B$2:$AH$2694,13,0)&gt;15,12,IF(VLOOKUP($C116,工时汇总!$B$2:$AH$2694,13,0)&gt;10,8,IF(VLOOKUP($C116,工时汇总!$B$2:$AH$2694,13,0)&gt;=8,4,IF(VLOOKUP($C116,工时汇总!$B$2:$AH$2694,13,0)&lt;8,0))))</f>
        <v>0</v>
      </c>
      <c r="P116" s="12">
        <f ca="1">IF(VLOOKUP($C116,工时汇总!$B$2:$AH$2694,14,0)&gt;15,12,IF(VLOOKUP($C116,工时汇总!$B$2:$AH$2694,14,0)&gt;10,8,IF(VLOOKUP($C116,工时汇总!$B$2:$AH$2694,14,0)&gt;=8,4,IF(VLOOKUP($C116,工时汇总!$B$2:$AH$2694,14,0)&lt;8,0))))</f>
        <v>0</v>
      </c>
      <c r="Q116" s="12">
        <f ca="1">IF(VLOOKUP($C116,工时汇总!$B$2:$AH$2694,15,0)&gt;15,12,IF(VLOOKUP($C116,工时汇总!$B$2:$AH$2694,15,0)&gt;10,8,IF(VLOOKUP($C116,工时汇总!$B$2:$AH$2694,15,0)&gt;=8,4,IF(VLOOKUP($C116,工时汇总!$B$2:$AH$2694,15,0)&lt;8,0))))</f>
        <v>0</v>
      </c>
      <c r="R116" s="12">
        <f ca="1">IF(VLOOKUP($C116,工时汇总!$B$2:$AH$2694,16,0)&gt;15,12,IF(VLOOKUP($C116,工时汇总!$B$2:$AH$2694,16,0)&gt;10,8,IF(VLOOKUP($C116,工时汇总!$B$2:$AH$2694,16,0)&gt;=8,4,IF(VLOOKUP($C116,工时汇总!$B$2:$AH$2694,16,0)&lt;8,0))))</f>
        <v>0</v>
      </c>
      <c r="S116" s="12">
        <f ca="1">IF(VLOOKUP($C116,工时汇总!$B$2:$AH$2694,17,0)&gt;15,12,IF(VLOOKUP($C116,工时汇总!$B$2:$AH$2694,17,0)&gt;10,8,IF(VLOOKUP($C116,工时汇总!$B$2:$AH$2694,17,0)&gt;=8,4,IF(VLOOKUP($C116,工时汇总!$B$2:$AH$2694,17,0)&lt;8,0))))</f>
        <v>0</v>
      </c>
      <c r="T116" s="12">
        <f ca="1">IF(VLOOKUP($C116,工时汇总!$B$2:$AH$2694,18,0)&gt;15,12,IF(VLOOKUP($C116,工时汇总!$B$2:$AH$2694,18,0)&gt;10,8,IF(VLOOKUP($C116,工时汇总!$B$2:$AH$2694,18,0)&gt;=8,4,IF(VLOOKUP($C116,工时汇总!$B$2:$AH$2694,18,0)&lt;8,0))))</f>
        <v>0</v>
      </c>
      <c r="U116" s="12">
        <f ca="1">IF(VLOOKUP($C116,工时汇总!$B$2:$AH$2694,19,0)&gt;15,12,IF(VLOOKUP($C116,工时汇总!$B$2:$AH$2694,19,0)&gt;10,8,IF(VLOOKUP($C116,工时汇总!$B$2:$AH$2694,19,0)&gt;=8,4,IF(VLOOKUP($C116,工时汇总!$B$2:$AH$2694,19,0)&lt;8,0))))</f>
        <v>0</v>
      </c>
      <c r="V116" s="12">
        <f ca="1">IF(VLOOKUP($C116,工时汇总!$B$2:$AH$2694,20,0)&gt;15,12,IF(VLOOKUP($C116,工时汇总!$B$2:$AH$2694,20,0)&gt;10,8,IF(VLOOKUP($C116,工时汇总!$B$2:$AH$2694,20,0)&gt;=8,4,IF(VLOOKUP($C116,工时汇总!$B$2:$AH$2694,20,0)&lt;8,0))))</f>
        <v>0</v>
      </c>
      <c r="W116" s="12">
        <f ca="1">IF(VLOOKUP($C116,工时汇总!$B$2:$AH$2694,21,0)&gt;15,12,IF(VLOOKUP($C116,工时汇总!$B$2:$AH$2694,21,0)&gt;10,8,IF(VLOOKUP($C116,工时汇总!$B$2:$AH$2694,21,0)&gt;=8,4,IF(VLOOKUP($C116,工时汇总!$B$2:$AH$2694,21,0)&lt;8,0))))</f>
        <v>0</v>
      </c>
      <c r="X116" s="12">
        <f ca="1">IF(VLOOKUP($C116,工时汇总!$B$2:$AH$2694,22,0)&gt;15,12,IF(VLOOKUP($C116,工时汇总!$B$2:$AH$2694,22,0)&gt;10,8,IF(VLOOKUP($C116,工时汇总!$B$2:$AH$2694,22,0)&gt;=8,4,IF(VLOOKUP($C116,工时汇总!$B$2:$AH$2694,22,0)&lt;8,0))))</f>
        <v>0</v>
      </c>
      <c r="Y116" s="12">
        <f ca="1">IF(VLOOKUP($C116,工时汇总!$B$2:$AH$2694,23,0)&gt;15,12,IF(VLOOKUP($C116,工时汇总!$B$2:$AH$2694,23,0)&gt;10,8,IF(VLOOKUP($C116,工时汇总!$B$2:$AH$2694,23,0)&gt;=8,4,IF(VLOOKUP($C116,工时汇总!$B$2:$AH$2694,23,0)&lt;8,0))))</f>
        <v>0</v>
      </c>
      <c r="Z116" s="12">
        <f ca="1">IF(VLOOKUP($C116,工时汇总!$B$2:$AH$2694,24,0)&gt;15,12,IF(VLOOKUP($C116,工时汇总!$B$2:$AH$2694,24,0)&gt;10,8,IF(VLOOKUP($C116,工时汇总!$B$2:$AH$2694,24,0)&gt;=8,4,IF(VLOOKUP($C116,工时汇总!$B$2:$AH$2694,24,0)&lt;8,0))))</f>
        <v>0</v>
      </c>
      <c r="AA116" s="12">
        <f ca="1">IF(VLOOKUP($C116,工时汇总!$B$2:$AH$2694,25,0)&gt;15,12,IF(VLOOKUP($C116,工时汇总!$B$2:$AH$2694,25,0)&gt;10,8,IF(VLOOKUP($C116,工时汇总!$B$2:$AH$2694,25,0)&gt;=8,4,IF(VLOOKUP($C116,工时汇总!$B$2:$AH$2694,25,0)&lt;8,0))))</f>
        <v>0</v>
      </c>
      <c r="AB116" s="12">
        <f ca="1">IF(VLOOKUP($C116,工时汇总!$B$2:$AH$2694,26,0)&gt;15,12,IF(VLOOKUP($C116,工时汇总!$B$2:$AH$2694,26,0)&gt;10,8,IF(VLOOKUP($C116,工时汇总!$B$2:$AH$2694,26,0)&gt;=8,4,IF(VLOOKUP($C116,工时汇总!$B$2:$AH$2694,26,0)&lt;8,0))))</f>
        <v>0</v>
      </c>
      <c r="AC116" s="12">
        <f ca="1">IF(VLOOKUP($C116,工时汇总!$B$2:$AH$2694,27,0)&gt;15,12,IF(VLOOKUP($C116,工时汇总!$B$2:$AH$2694,27,0)&gt;10,8,IF(VLOOKUP($C116,工时汇总!$B$2:$AH$2694,27,0)&gt;=8,4,IF(VLOOKUP($C116,工时汇总!$B$2:$AH$2694,27,0)&lt;8,0))))</f>
        <v>0</v>
      </c>
      <c r="AD116" s="12">
        <f ca="1">IF(VLOOKUP($C116,工时汇总!$B$2:$AH$2694,28,0)&gt;15,12,IF(VLOOKUP($C116,工时汇总!$B$2:$AH$2694,28,0)&gt;10,8,IF(VLOOKUP($C116,工时汇总!$B$2:$AH$2694,28,0)&gt;=8,4,IF(VLOOKUP($C116,工时汇总!$B$2:$AH$2694,28,0)&lt;8,0))))</f>
        <v>0</v>
      </c>
      <c r="AE116" s="12">
        <f ca="1">IF(VLOOKUP($C116,工时汇总!$B$2:$AH$2694,29,0)&gt;15,12,IF(VLOOKUP($C116,工时汇总!$B$2:$AH$2694,29,0)&gt;10,8,IF(VLOOKUP($C116,工时汇总!$B$2:$AH$2694,29,0)&gt;=8,4,IF(VLOOKUP($C116,工时汇总!$B$2:$AH$2694,29,0)&lt;8,0))))</f>
        <v>0</v>
      </c>
      <c r="AF116" s="12">
        <f ca="1">IF(VLOOKUP($C116,工时汇总!$B$2:$AH$2694,30,0)&gt;15,12,IF(VLOOKUP($C116,工时汇总!$B$2:$AH$2694,30,0)&gt;10,8,IF(VLOOKUP($C116,工时汇总!$B$2:$AH$2694,30,0)&gt;=8,4,IF(VLOOKUP($C116,工时汇总!$B$2:$AH$2694,30,0)&lt;8,0))))</f>
        <v>0</v>
      </c>
      <c r="AG116" s="12">
        <f ca="1">IF(VLOOKUP($C116,工时汇总!$B$2:$AH$2694,31,0)&gt;15,12,IF(VLOOKUP($C116,工时汇总!$B$2:$AH$2694,31,0)&gt;10,8,IF(VLOOKUP($C116,工时汇总!$B$2:$AH$2694,31,0)&gt;=8,4,IF(VLOOKUP($C116,工时汇总!$B$2:$AH$2694,31,0)&lt;8,0))))</f>
        <v>0</v>
      </c>
      <c r="AH116" s="12">
        <f ca="1">IF(VLOOKUP($C116,工时汇总!$B$2:$AH$2694,32,0)&gt;15,12,IF(VLOOKUP($C116,工时汇总!$B$2:$AH$2694,32,0)&gt;10,8,IF(VLOOKUP($C116,工时汇总!$B$2:$AH$2694,32,0)&gt;=8,4,IF(VLOOKUP($C116,工时汇总!$B$2:$AH$2694,32,0)&lt;8,0))))</f>
        <v>0</v>
      </c>
      <c r="AI116" s="12">
        <f ca="1">IF(VLOOKUP($C116,工时汇总!$B$2:$AH$2694,33,0)&gt;15,12,IF(VLOOKUP($C116,工时汇总!$B$2:$AH$2694,33,0)&gt;10,8,IF(VLOOKUP($C116,工时汇总!$B$2:$AH$2694,33,0)&gt;=8,4,IF(VLOOKUP($C116,工时汇总!$B$2:$AH$2694,33,0)&lt;8,0))))</f>
        <v>0</v>
      </c>
    </row>
    <row r="117" customHeight="1" spans="1:35">
      <c r="A117" s="42" t="s">
        <v>635</v>
      </c>
      <c r="B117" s="18" t="s">
        <v>815</v>
      </c>
      <c r="C117" s="17" t="s">
        <v>816</v>
      </c>
      <c r="D117" s="43">
        <f ca="1" t="shared" si="25"/>
        <v>0</v>
      </c>
      <c r="E117" s="12">
        <f ca="1">IF(VLOOKUP($C117,工时汇总!$B$2:$AH$2694,3,0)&gt;15,12,IF(VLOOKUP($C117,工时汇总!$B$2:$AH$2694,3,0)&gt;10,8,IF(VLOOKUP($C117,工时汇总!$B$2:$AH$2694,3,0)&gt;=8,4,IF(VLOOKUP($C117,工时汇总!$B$2:$AH$2694,3,0)&lt;8,0))))</f>
        <v>0</v>
      </c>
      <c r="F117" s="12">
        <f ca="1">IF(VLOOKUP($C117,工时汇总!$B$2:$AH$2694,4,0)&gt;15,12,IF(VLOOKUP($C117,工时汇总!$B$2:$AH$2694,4,0)&gt;10,8,IF(VLOOKUP($C117,工时汇总!$B$2:$AH$2694,4,0)&gt;=8,4,IF(VLOOKUP($C117,工时汇总!$B$2:$AH$2694,4,0)&lt;8,0))))</f>
        <v>0</v>
      </c>
      <c r="G117" s="12">
        <f ca="1">IF(VLOOKUP($C117,工时汇总!$B$2:$AH$2694,5,0)&gt;15,12,IF(VLOOKUP($C117,工时汇总!$B$2:$AH$2694,5,0)&gt;10,8,IF(VLOOKUP($C117,工时汇总!$B$2:$AH$2694,5,0)&gt;=8,4,IF(VLOOKUP($C117,工时汇总!$B$2:$AH$2694,5,0)&lt;8,0))))</f>
        <v>0</v>
      </c>
      <c r="H117" s="12">
        <f ca="1">IF(VLOOKUP($C117,工时汇总!$B$2:$AH$2694,6,0)&gt;15,12,IF(VLOOKUP($C117,工时汇总!$B$2:$AH$2694,6,0)&gt;10,8,IF(VLOOKUP($C117,工时汇总!$B$2:$AH$2694,6,0)&gt;=8,4,IF(VLOOKUP($C117,工时汇总!$B$2:$AH$2694,6,0)&lt;8,0))))</f>
        <v>0</v>
      </c>
      <c r="I117" s="12">
        <f ca="1">IF(VLOOKUP($C117,工时汇总!$B$2:$AH$2694,7,0)&gt;15,12,IF(VLOOKUP($C117,工时汇总!$B$2:$AH$2694,7,0)&gt;10,8,IF(VLOOKUP($C117,工时汇总!$B$2:$AH$2694,7,0)&gt;=8,4,IF(VLOOKUP($C117,工时汇总!$B$2:$AH$2694,7,0)&lt;8,0))))</f>
        <v>0</v>
      </c>
      <c r="J117" s="12">
        <f ca="1">IF(VLOOKUP($C117,工时汇总!$B$2:$AH$2694,8,0)&gt;15,12,IF(VLOOKUP($C117,工时汇总!$B$2:$AH$2694,8,0)&gt;10,8,IF(VLOOKUP($C117,工时汇总!$B$2:$AH$2694,8,0)&gt;=8,4,IF(VLOOKUP($C117,工时汇总!$B$2:$AH$2694,8,0)&lt;8,0))))</f>
        <v>0</v>
      </c>
      <c r="K117" s="12">
        <f ca="1">IF(VLOOKUP($C117,工时汇总!$B$2:$AH$2694,9,0)&gt;15,12,IF(VLOOKUP($C117,工时汇总!$B$2:$AH$2694,9,0)&gt;10,8,IF(VLOOKUP($C117,工时汇总!$B$2:$AH$2694,9,0)&gt;=8,4,IF(VLOOKUP($C117,工时汇总!$B$2:$AH$2694,9,0)&lt;8,0))))</f>
        <v>0</v>
      </c>
      <c r="L117" s="12">
        <f ca="1">IF(VLOOKUP($C117,工时汇总!$B$2:$AH$2694,10,0)&gt;15,12,IF(VLOOKUP($C117,工时汇总!$B$2:$AH$2694,10,0)&gt;10,8,IF(VLOOKUP($C117,工时汇总!$B$2:$AH$2694,10,0)&gt;=8,4,IF(VLOOKUP($C117,工时汇总!$B$2:$AH$2694,10,0)&lt;8,0))))</f>
        <v>0</v>
      </c>
      <c r="M117" s="12">
        <f ca="1">IF(VLOOKUP($C117,工时汇总!$B$2:$AH$2694,11,0)&gt;15,12,IF(VLOOKUP($C117,工时汇总!$B$2:$AH$2694,11,0)&gt;10,8,IF(VLOOKUP($C117,工时汇总!$B$2:$AH$2694,11,0)&gt;=8,4,IF(VLOOKUP($C117,工时汇总!$B$2:$AH$2694,11,0)&lt;8,0))))</f>
        <v>0</v>
      </c>
      <c r="N117" s="12">
        <f ca="1">IF(VLOOKUP($C117,工时汇总!$B$2:$AH$2694,12,0)&gt;15,12,IF(VLOOKUP($C117,工时汇总!$B$2:$AH$2694,12,0)&gt;10,8,IF(VLOOKUP($C117,工时汇总!$B$2:$AH$2694,12,0)&gt;=8,4,IF(VLOOKUP($C117,工时汇总!$B$2:$AH$2694,12,0)&lt;8,0))))</f>
        <v>0</v>
      </c>
      <c r="O117" s="12">
        <f ca="1">IF(VLOOKUP($C117,工时汇总!$B$2:$AH$2694,13,0)&gt;15,12,IF(VLOOKUP($C117,工时汇总!$B$2:$AH$2694,13,0)&gt;10,8,IF(VLOOKUP($C117,工时汇总!$B$2:$AH$2694,13,0)&gt;=8,4,IF(VLOOKUP($C117,工时汇总!$B$2:$AH$2694,13,0)&lt;8,0))))</f>
        <v>0</v>
      </c>
      <c r="P117" s="12">
        <f ca="1">IF(VLOOKUP($C117,工时汇总!$B$2:$AH$2694,14,0)&gt;15,12,IF(VLOOKUP($C117,工时汇总!$B$2:$AH$2694,14,0)&gt;10,8,IF(VLOOKUP($C117,工时汇总!$B$2:$AH$2694,14,0)&gt;=8,4,IF(VLOOKUP($C117,工时汇总!$B$2:$AH$2694,14,0)&lt;8,0))))</f>
        <v>0</v>
      </c>
      <c r="Q117" s="12">
        <f ca="1">IF(VLOOKUP($C117,工时汇总!$B$2:$AH$2694,15,0)&gt;15,12,IF(VLOOKUP($C117,工时汇总!$B$2:$AH$2694,15,0)&gt;10,8,IF(VLOOKUP($C117,工时汇总!$B$2:$AH$2694,15,0)&gt;=8,4,IF(VLOOKUP($C117,工时汇总!$B$2:$AH$2694,15,0)&lt;8,0))))</f>
        <v>0</v>
      </c>
      <c r="R117" s="12">
        <f ca="1">IF(VLOOKUP($C117,工时汇总!$B$2:$AH$2694,16,0)&gt;15,12,IF(VLOOKUP($C117,工时汇总!$B$2:$AH$2694,16,0)&gt;10,8,IF(VLOOKUP($C117,工时汇总!$B$2:$AH$2694,16,0)&gt;=8,4,IF(VLOOKUP($C117,工时汇总!$B$2:$AH$2694,16,0)&lt;8,0))))</f>
        <v>0</v>
      </c>
      <c r="S117" s="12">
        <f ca="1">IF(VLOOKUP($C117,工时汇总!$B$2:$AH$2694,17,0)&gt;15,12,IF(VLOOKUP($C117,工时汇总!$B$2:$AH$2694,17,0)&gt;10,8,IF(VLOOKUP($C117,工时汇总!$B$2:$AH$2694,17,0)&gt;=8,4,IF(VLOOKUP($C117,工时汇总!$B$2:$AH$2694,17,0)&lt;8,0))))</f>
        <v>0</v>
      </c>
      <c r="T117" s="12">
        <f ca="1">IF(VLOOKUP($C117,工时汇总!$B$2:$AH$2694,18,0)&gt;15,12,IF(VLOOKUP($C117,工时汇总!$B$2:$AH$2694,18,0)&gt;10,8,IF(VLOOKUP($C117,工时汇总!$B$2:$AH$2694,18,0)&gt;=8,4,IF(VLOOKUP($C117,工时汇总!$B$2:$AH$2694,18,0)&lt;8,0))))</f>
        <v>0</v>
      </c>
      <c r="U117" s="12">
        <f ca="1">IF(VLOOKUP($C117,工时汇总!$B$2:$AH$2694,19,0)&gt;15,12,IF(VLOOKUP($C117,工时汇总!$B$2:$AH$2694,19,0)&gt;10,8,IF(VLOOKUP($C117,工时汇总!$B$2:$AH$2694,19,0)&gt;=8,4,IF(VLOOKUP($C117,工时汇总!$B$2:$AH$2694,19,0)&lt;8,0))))</f>
        <v>0</v>
      </c>
      <c r="V117" s="12">
        <f ca="1">IF(VLOOKUP($C117,工时汇总!$B$2:$AH$2694,20,0)&gt;15,12,IF(VLOOKUP($C117,工时汇总!$B$2:$AH$2694,20,0)&gt;10,8,IF(VLOOKUP($C117,工时汇总!$B$2:$AH$2694,20,0)&gt;=8,4,IF(VLOOKUP($C117,工时汇总!$B$2:$AH$2694,20,0)&lt;8,0))))</f>
        <v>0</v>
      </c>
      <c r="W117" s="12">
        <f ca="1">IF(VLOOKUP($C117,工时汇总!$B$2:$AH$2694,21,0)&gt;15,12,IF(VLOOKUP($C117,工时汇总!$B$2:$AH$2694,21,0)&gt;10,8,IF(VLOOKUP($C117,工时汇总!$B$2:$AH$2694,21,0)&gt;=8,4,IF(VLOOKUP($C117,工时汇总!$B$2:$AH$2694,21,0)&lt;8,0))))</f>
        <v>0</v>
      </c>
      <c r="X117" s="12">
        <f ca="1">IF(VLOOKUP($C117,工时汇总!$B$2:$AH$2694,22,0)&gt;15,12,IF(VLOOKUP($C117,工时汇总!$B$2:$AH$2694,22,0)&gt;10,8,IF(VLOOKUP($C117,工时汇总!$B$2:$AH$2694,22,0)&gt;=8,4,IF(VLOOKUP($C117,工时汇总!$B$2:$AH$2694,22,0)&lt;8,0))))</f>
        <v>0</v>
      </c>
      <c r="Y117" s="12">
        <f ca="1">IF(VLOOKUP($C117,工时汇总!$B$2:$AH$2694,23,0)&gt;15,12,IF(VLOOKUP($C117,工时汇总!$B$2:$AH$2694,23,0)&gt;10,8,IF(VLOOKUP($C117,工时汇总!$B$2:$AH$2694,23,0)&gt;=8,4,IF(VLOOKUP($C117,工时汇总!$B$2:$AH$2694,23,0)&lt;8,0))))</f>
        <v>0</v>
      </c>
      <c r="Z117" s="12">
        <f ca="1">IF(VLOOKUP($C117,工时汇总!$B$2:$AH$2694,24,0)&gt;15,12,IF(VLOOKUP($C117,工时汇总!$B$2:$AH$2694,24,0)&gt;10,8,IF(VLOOKUP($C117,工时汇总!$B$2:$AH$2694,24,0)&gt;=8,4,IF(VLOOKUP($C117,工时汇总!$B$2:$AH$2694,24,0)&lt;8,0))))</f>
        <v>0</v>
      </c>
      <c r="AA117" s="12">
        <f ca="1">IF(VLOOKUP($C117,工时汇总!$B$2:$AH$2694,25,0)&gt;15,12,IF(VLOOKUP($C117,工时汇总!$B$2:$AH$2694,25,0)&gt;10,8,IF(VLOOKUP($C117,工时汇总!$B$2:$AH$2694,25,0)&gt;=8,4,IF(VLOOKUP($C117,工时汇总!$B$2:$AH$2694,25,0)&lt;8,0))))</f>
        <v>0</v>
      </c>
      <c r="AB117" s="12">
        <f ca="1">IF(VLOOKUP($C117,工时汇总!$B$2:$AH$2694,26,0)&gt;15,12,IF(VLOOKUP($C117,工时汇总!$B$2:$AH$2694,26,0)&gt;10,8,IF(VLOOKUP($C117,工时汇总!$B$2:$AH$2694,26,0)&gt;=8,4,IF(VLOOKUP($C117,工时汇总!$B$2:$AH$2694,26,0)&lt;8,0))))</f>
        <v>0</v>
      </c>
      <c r="AC117" s="12">
        <f ca="1">IF(VLOOKUP($C117,工时汇总!$B$2:$AH$2694,27,0)&gt;15,12,IF(VLOOKUP($C117,工时汇总!$B$2:$AH$2694,27,0)&gt;10,8,IF(VLOOKUP($C117,工时汇总!$B$2:$AH$2694,27,0)&gt;=8,4,IF(VLOOKUP($C117,工时汇总!$B$2:$AH$2694,27,0)&lt;8,0))))</f>
        <v>0</v>
      </c>
      <c r="AD117" s="12">
        <f ca="1">IF(VLOOKUP($C117,工时汇总!$B$2:$AH$2694,28,0)&gt;15,12,IF(VLOOKUP($C117,工时汇总!$B$2:$AH$2694,28,0)&gt;10,8,IF(VLOOKUP($C117,工时汇总!$B$2:$AH$2694,28,0)&gt;=8,4,IF(VLOOKUP($C117,工时汇总!$B$2:$AH$2694,28,0)&lt;8,0))))</f>
        <v>0</v>
      </c>
      <c r="AE117" s="12">
        <f ca="1">IF(VLOOKUP($C117,工时汇总!$B$2:$AH$2694,29,0)&gt;15,12,IF(VLOOKUP($C117,工时汇总!$B$2:$AH$2694,29,0)&gt;10,8,IF(VLOOKUP($C117,工时汇总!$B$2:$AH$2694,29,0)&gt;=8,4,IF(VLOOKUP($C117,工时汇总!$B$2:$AH$2694,29,0)&lt;8,0))))</f>
        <v>0</v>
      </c>
      <c r="AF117" s="12">
        <f ca="1">IF(VLOOKUP($C117,工时汇总!$B$2:$AH$2694,30,0)&gt;15,12,IF(VLOOKUP($C117,工时汇总!$B$2:$AH$2694,30,0)&gt;10,8,IF(VLOOKUP($C117,工时汇总!$B$2:$AH$2694,30,0)&gt;=8,4,IF(VLOOKUP($C117,工时汇总!$B$2:$AH$2694,30,0)&lt;8,0))))</f>
        <v>0</v>
      </c>
      <c r="AG117" s="12">
        <f ca="1">IF(VLOOKUP($C117,工时汇总!$B$2:$AH$2694,31,0)&gt;15,12,IF(VLOOKUP($C117,工时汇总!$B$2:$AH$2694,31,0)&gt;10,8,IF(VLOOKUP($C117,工时汇总!$B$2:$AH$2694,31,0)&gt;=8,4,IF(VLOOKUP($C117,工时汇总!$B$2:$AH$2694,31,0)&lt;8,0))))</f>
        <v>0</v>
      </c>
      <c r="AH117" s="12">
        <f ca="1">IF(VLOOKUP($C117,工时汇总!$B$2:$AH$2694,32,0)&gt;15,12,IF(VLOOKUP($C117,工时汇总!$B$2:$AH$2694,32,0)&gt;10,8,IF(VLOOKUP($C117,工时汇总!$B$2:$AH$2694,32,0)&gt;=8,4,IF(VLOOKUP($C117,工时汇总!$B$2:$AH$2694,32,0)&lt;8,0))))</f>
        <v>0</v>
      </c>
      <c r="AI117" s="12">
        <f ca="1">IF(VLOOKUP($C117,工时汇总!$B$2:$AH$2694,33,0)&gt;15,12,IF(VLOOKUP($C117,工时汇总!$B$2:$AH$2694,33,0)&gt;10,8,IF(VLOOKUP($C117,工时汇总!$B$2:$AH$2694,33,0)&gt;=8,4,IF(VLOOKUP($C117,工时汇总!$B$2:$AH$2694,33,0)&lt;8,0))))</f>
        <v>0</v>
      </c>
    </row>
    <row r="118" customHeight="1" spans="1:35">
      <c r="A118" s="42" t="s">
        <v>635</v>
      </c>
      <c r="B118" s="18" t="s">
        <v>817</v>
      </c>
      <c r="C118" s="17" t="s">
        <v>818</v>
      </c>
      <c r="D118" s="43">
        <f ca="1" t="shared" si="25"/>
        <v>12</v>
      </c>
      <c r="E118" s="12">
        <f ca="1">IF(VLOOKUP($C118,工时汇总!$B$2:$AH$2694,3,0)&gt;15,12,IF(VLOOKUP($C118,工时汇总!$B$2:$AH$2694,3,0)&gt;10,8,IF(VLOOKUP($C118,工时汇总!$B$2:$AH$2694,3,0)&gt;=8,4,IF(VLOOKUP($C118,工时汇总!$B$2:$AH$2694,3,0)&lt;8,0))))</f>
        <v>0</v>
      </c>
      <c r="F118" s="12">
        <f ca="1">IF(VLOOKUP($C118,工时汇总!$B$2:$AH$2694,4,0)&gt;15,12,IF(VLOOKUP($C118,工时汇总!$B$2:$AH$2694,4,0)&gt;10,8,IF(VLOOKUP($C118,工时汇总!$B$2:$AH$2694,4,0)&gt;=8,4,IF(VLOOKUP($C118,工时汇总!$B$2:$AH$2694,4,0)&lt;8,0))))</f>
        <v>4</v>
      </c>
      <c r="G118" s="12">
        <f ca="1">IF(VLOOKUP($C118,工时汇总!$B$2:$AH$2694,5,0)&gt;15,12,IF(VLOOKUP($C118,工时汇总!$B$2:$AH$2694,5,0)&gt;10,8,IF(VLOOKUP($C118,工时汇总!$B$2:$AH$2694,5,0)&gt;=8,4,IF(VLOOKUP($C118,工时汇总!$B$2:$AH$2694,5,0)&lt;8,0))))</f>
        <v>4</v>
      </c>
      <c r="H118" s="12">
        <f ca="1">IF(VLOOKUP($C118,工时汇总!$B$2:$AH$2694,6,0)&gt;15,12,IF(VLOOKUP($C118,工时汇总!$B$2:$AH$2694,6,0)&gt;10,8,IF(VLOOKUP($C118,工时汇总!$B$2:$AH$2694,6,0)&gt;=8,4,IF(VLOOKUP($C118,工时汇总!$B$2:$AH$2694,6,0)&lt;8,0))))</f>
        <v>0</v>
      </c>
      <c r="I118" s="12">
        <f ca="1">IF(VLOOKUP($C118,工时汇总!$B$2:$AH$2694,7,0)&gt;15,12,IF(VLOOKUP($C118,工时汇总!$B$2:$AH$2694,7,0)&gt;10,8,IF(VLOOKUP($C118,工时汇总!$B$2:$AH$2694,7,0)&gt;=8,4,IF(VLOOKUP($C118,工时汇总!$B$2:$AH$2694,7,0)&lt;8,0))))</f>
        <v>0</v>
      </c>
      <c r="J118" s="12">
        <f ca="1">IF(VLOOKUP($C118,工时汇总!$B$2:$AH$2694,8,0)&gt;15,12,IF(VLOOKUP($C118,工时汇总!$B$2:$AH$2694,8,0)&gt;10,8,IF(VLOOKUP($C118,工时汇总!$B$2:$AH$2694,8,0)&gt;=8,4,IF(VLOOKUP($C118,工时汇总!$B$2:$AH$2694,8,0)&lt;8,0))))</f>
        <v>0</v>
      </c>
      <c r="K118" s="12">
        <f ca="1">IF(VLOOKUP($C118,工时汇总!$B$2:$AH$2694,9,0)&gt;15,12,IF(VLOOKUP($C118,工时汇总!$B$2:$AH$2694,9,0)&gt;10,8,IF(VLOOKUP($C118,工时汇总!$B$2:$AH$2694,9,0)&gt;=8,4,IF(VLOOKUP($C118,工时汇总!$B$2:$AH$2694,9,0)&lt;8,0))))</f>
        <v>0</v>
      </c>
      <c r="L118" s="12">
        <f ca="1">IF(VLOOKUP($C118,工时汇总!$B$2:$AH$2694,10,0)&gt;15,12,IF(VLOOKUP($C118,工时汇总!$B$2:$AH$2694,10,0)&gt;10,8,IF(VLOOKUP($C118,工时汇总!$B$2:$AH$2694,10,0)&gt;=8,4,IF(VLOOKUP($C118,工时汇总!$B$2:$AH$2694,10,0)&lt;8,0))))</f>
        <v>0</v>
      </c>
      <c r="M118" s="12">
        <f ca="1">IF(VLOOKUP($C118,工时汇总!$B$2:$AH$2694,11,0)&gt;15,12,IF(VLOOKUP($C118,工时汇总!$B$2:$AH$2694,11,0)&gt;10,8,IF(VLOOKUP($C118,工时汇总!$B$2:$AH$2694,11,0)&gt;=8,4,IF(VLOOKUP($C118,工时汇总!$B$2:$AH$2694,11,0)&lt;8,0))))</f>
        <v>0</v>
      </c>
      <c r="N118" s="12">
        <f ca="1">IF(VLOOKUP($C118,工时汇总!$B$2:$AH$2694,12,0)&gt;15,12,IF(VLOOKUP($C118,工时汇总!$B$2:$AH$2694,12,0)&gt;10,8,IF(VLOOKUP($C118,工时汇总!$B$2:$AH$2694,12,0)&gt;=8,4,IF(VLOOKUP($C118,工时汇总!$B$2:$AH$2694,12,0)&lt;8,0))))</f>
        <v>0</v>
      </c>
      <c r="O118" s="12">
        <f ca="1">IF(VLOOKUP($C118,工时汇总!$B$2:$AH$2694,13,0)&gt;15,12,IF(VLOOKUP($C118,工时汇总!$B$2:$AH$2694,13,0)&gt;10,8,IF(VLOOKUP($C118,工时汇总!$B$2:$AH$2694,13,0)&gt;=8,4,IF(VLOOKUP($C118,工时汇总!$B$2:$AH$2694,13,0)&lt;8,0))))</f>
        <v>4</v>
      </c>
      <c r="P118" s="12">
        <f ca="1">IF(VLOOKUP($C118,工时汇总!$B$2:$AH$2694,14,0)&gt;15,12,IF(VLOOKUP($C118,工时汇总!$B$2:$AH$2694,14,0)&gt;10,8,IF(VLOOKUP($C118,工时汇总!$B$2:$AH$2694,14,0)&gt;=8,4,IF(VLOOKUP($C118,工时汇总!$B$2:$AH$2694,14,0)&lt;8,0))))</f>
        <v>0</v>
      </c>
      <c r="Q118" s="12">
        <f ca="1">IF(VLOOKUP($C118,工时汇总!$B$2:$AH$2694,15,0)&gt;15,12,IF(VLOOKUP($C118,工时汇总!$B$2:$AH$2694,15,0)&gt;10,8,IF(VLOOKUP($C118,工时汇总!$B$2:$AH$2694,15,0)&gt;=8,4,IF(VLOOKUP($C118,工时汇总!$B$2:$AH$2694,15,0)&lt;8,0))))</f>
        <v>0</v>
      </c>
      <c r="R118" s="12">
        <f ca="1">IF(VLOOKUP($C118,工时汇总!$B$2:$AH$2694,16,0)&gt;15,12,IF(VLOOKUP($C118,工时汇总!$B$2:$AH$2694,16,0)&gt;10,8,IF(VLOOKUP($C118,工时汇总!$B$2:$AH$2694,16,0)&gt;=8,4,IF(VLOOKUP($C118,工时汇总!$B$2:$AH$2694,16,0)&lt;8,0))))</f>
        <v>0</v>
      </c>
      <c r="S118" s="12">
        <f ca="1">IF(VLOOKUP($C118,工时汇总!$B$2:$AH$2694,17,0)&gt;15,12,IF(VLOOKUP($C118,工时汇总!$B$2:$AH$2694,17,0)&gt;10,8,IF(VLOOKUP($C118,工时汇总!$B$2:$AH$2694,17,0)&gt;=8,4,IF(VLOOKUP($C118,工时汇总!$B$2:$AH$2694,17,0)&lt;8,0))))</f>
        <v>0</v>
      </c>
      <c r="T118" s="12">
        <f ca="1">IF(VLOOKUP($C118,工时汇总!$B$2:$AH$2694,18,0)&gt;15,12,IF(VLOOKUP($C118,工时汇总!$B$2:$AH$2694,18,0)&gt;10,8,IF(VLOOKUP($C118,工时汇总!$B$2:$AH$2694,18,0)&gt;=8,4,IF(VLOOKUP($C118,工时汇总!$B$2:$AH$2694,18,0)&lt;8,0))))</f>
        <v>0</v>
      </c>
      <c r="U118" s="12">
        <f ca="1">IF(VLOOKUP($C118,工时汇总!$B$2:$AH$2694,19,0)&gt;15,12,IF(VLOOKUP($C118,工时汇总!$B$2:$AH$2694,19,0)&gt;10,8,IF(VLOOKUP($C118,工时汇总!$B$2:$AH$2694,19,0)&gt;=8,4,IF(VLOOKUP($C118,工时汇总!$B$2:$AH$2694,19,0)&lt;8,0))))</f>
        <v>0</v>
      </c>
      <c r="V118" s="12">
        <f ca="1">IF(VLOOKUP($C118,工时汇总!$B$2:$AH$2694,20,0)&gt;15,12,IF(VLOOKUP($C118,工时汇总!$B$2:$AH$2694,20,0)&gt;10,8,IF(VLOOKUP($C118,工时汇总!$B$2:$AH$2694,20,0)&gt;=8,4,IF(VLOOKUP($C118,工时汇总!$B$2:$AH$2694,20,0)&lt;8,0))))</f>
        <v>0</v>
      </c>
      <c r="W118" s="12">
        <f ca="1">IF(VLOOKUP($C118,工时汇总!$B$2:$AH$2694,21,0)&gt;15,12,IF(VLOOKUP($C118,工时汇总!$B$2:$AH$2694,21,0)&gt;10,8,IF(VLOOKUP($C118,工时汇总!$B$2:$AH$2694,21,0)&gt;=8,4,IF(VLOOKUP($C118,工时汇总!$B$2:$AH$2694,21,0)&lt;8,0))))</f>
        <v>0</v>
      </c>
      <c r="X118" s="12">
        <f ca="1">IF(VLOOKUP($C118,工时汇总!$B$2:$AH$2694,22,0)&gt;15,12,IF(VLOOKUP($C118,工时汇总!$B$2:$AH$2694,22,0)&gt;10,8,IF(VLOOKUP($C118,工时汇总!$B$2:$AH$2694,22,0)&gt;=8,4,IF(VLOOKUP($C118,工时汇总!$B$2:$AH$2694,22,0)&lt;8,0))))</f>
        <v>0</v>
      </c>
      <c r="Y118" s="12">
        <f ca="1">IF(VLOOKUP($C118,工时汇总!$B$2:$AH$2694,23,0)&gt;15,12,IF(VLOOKUP($C118,工时汇总!$B$2:$AH$2694,23,0)&gt;10,8,IF(VLOOKUP($C118,工时汇总!$B$2:$AH$2694,23,0)&gt;=8,4,IF(VLOOKUP($C118,工时汇总!$B$2:$AH$2694,23,0)&lt;8,0))))</f>
        <v>0</v>
      </c>
      <c r="Z118" s="12">
        <f ca="1">IF(VLOOKUP($C118,工时汇总!$B$2:$AH$2694,24,0)&gt;15,12,IF(VLOOKUP($C118,工时汇总!$B$2:$AH$2694,24,0)&gt;10,8,IF(VLOOKUP($C118,工时汇总!$B$2:$AH$2694,24,0)&gt;=8,4,IF(VLOOKUP($C118,工时汇总!$B$2:$AH$2694,24,0)&lt;8,0))))</f>
        <v>0</v>
      </c>
      <c r="AA118" s="12">
        <f ca="1">IF(VLOOKUP($C118,工时汇总!$B$2:$AH$2694,25,0)&gt;15,12,IF(VLOOKUP($C118,工时汇总!$B$2:$AH$2694,25,0)&gt;10,8,IF(VLOOKUP($C118,工时汇总!$B$2:$AH$2694,25,0)&gt;=8,4,IF(VLOOKUP($C118,工时汇总!$B$2:$AH$2694,25,0)&lt;8,0))))</f>
        <v>0</v>
      </c>
      <c r="AB118" s="12">
        <f ca="1">IF(VLOOKUP($C118,工时汇总!$B$2:$AH$2694,26,0)&gt;15,12,IF(VLOOKUP($C118,工时汇总!$B$2:$AH$2694,26,0)&gt;10,8,IF(VLOOKUP($C118,工时汇总!$B$2:$AH$2694,26,0)&gt;=8,4,IF(VLOOKUP($C118,工时汇总!$B$2:$AH$2694,26,0)&lt;8,0))))</f>
        <v>0</v>
      </c>
      <c r="AC118" s="12">
        <f ca="1">IF(VLOOKUP($C118,工时汇总!$B$2:$AH$2694,27,0)&gt;15,12,IF(VLOOKUP($C118,工时汇总!$B$2:$AH$2694,27,0)&gt;10,8,IF(VLOOKUP($C118,工时汇总!$B$2:$AH$2694,27,0)&gt;=8,4,IF(VLOOKUP($C118,工时汇总!$B$2:$AH$2694,27,0)&lt;8,0))))</f>
        <v>0</v>
      </c>
      <c r="AD118" s="12">
        <f ca="1">IF(VLOOKUP($C118,工时汇总!$B$2:$AH$2694,28,0)&gt;15,12,IF(VLOOKUP($C118,工时汇总!$B$2:$AH$2694,28,0)&gt;10,8,IF(VLOOKUP($C118,工时汇总!$B$2:$AH$2694,28,0)&gt;=8,4,IF(VLOOKUP($C118,工时汇总!$B$2:$AH$2694,28,0)&lt;8,0))))</f>
        <v>0</v>
      </c>
      <c r="AE118" s="12">
        <f ca="1">IF(VLOOKUP($C118,工时汇总!$B$2:$AH$2694,29,0)&gt;15,12,IF(VLOOKUP($C118,工时汇总!$B$2:$AH$2694,29,0)&gt;10,8,IF(VLOOKUP($C118,工时汇总!$B$2:$AH$2694,29,0)&gt;=8,4,IF(VLOOKUP($C118,工时汇总!$B$2:$AH$2694,29,0)&lt;8,0))))</f>
        <v>0</v>
      </c>
      <c r="AF118" s="12">
        <f ca="1">IF(VLOOKUP($C118,工时汇总!$B$2:$AH$2694,30,0)&gt;15,12,IF(VLOOKUP($C118,工时汇总!$B$2:$AH$2694,30,0)&gt;10,8,IF(VLOOKUP($C118,工时汇总!$B$2:$AH$2694,30,0)&gt;=8,4,IF(VLOOKUP($C118,工时汇总!$B$2:$AH$2694,30,0)&lt;8,0))))</f>
        <v>0</v>
      </c>
      <c r="AG118" s="12">
        <f ca="1">IF(VLOOKUP($C118,工时汇总!$B$2:$AH$2694,31,0)&gt;15,12,IF(VLOOKUP($C118,工时汇总!$B$2:$AH$2694,31,0)&gt;10,8,IF(VLOOKUP($C118,工时汇总!$B$2:$AH$2694,31,0)&gt;=8,4,IF(VLOOKUP($C118,工时汇总!$B$2:$AH$2694,31,0)&lt;8,0))))</f>
        <v>0</v>
      </c>
      <c r="AH118" s="12">
        <f ca="1">IF(VLOOKUP($C118,工时汇总!$B$2:$AH$2694,32,0)&gt;15,12,IF(VLOOKUP($C118,工时汇总!$B$2:$AH$2694,32,0)&gt;10,8,IF(VLOOKUP($C118,工时汇总!$B$2:$AH$2694,32,0)&gt;=8,4,IF(VLOOKUP($C118,工时汇总!$B$2:$AH$2694,32,0)&lt;8,0))))</f>
        <v>0</v>
      </c>
      <c r="AI118" s="12">
        <f ca="1">IF(VLOOKUP($C118,工时汇总!$B$2:$AH$2694,33,0)&gt;15,12,IF(VLOOKUP($C118,工时汇总!$B$2:$AH$2694,33,0)&gt;10,8,IF(VLOOKUP($C118,工时汇总!$B$2:$AH$2694,33,0)&gt;=8,4,IF(VLOOKUP($C118,工时汇总!$B$2:$AH$2694,33,0)&lt;8,0))))</f>
        <v>0</v>
      </c>
    </row>
    <row r="119" customHeight="1" spans="1:35">
      <c r="A119" s="42" t="s">
        <v>635</v>
      </c>
      <c r="B119" s="18" t="s">
        <v>819</v>
      </c>
      <c r="C119" s="17" t="s">
        <v>820</v>
      </c>
      <c r="D119" s="43">
        <f ca="1" t="shared" si="25"/>
        <v>124</v>
      </c>
      <c r="E119" s="12">
        <f ca="1">IF(VLOOKUP($C119,工时汇总!$B$2:$AH$2694,3,0)&gt;15,12,IF(VLOOKUP($C119,工时汇总!$B$2:$AH$2694,3,0)&gt;10,8,IF(VLOOKUP($C119,工时汇总!$B$2:$AH$2694,3,0)&gt;=8,4,IF(VLOOKUP($C119,工时汇总!$B$2:$AH$2694,3,0)&lt;8,0))))</f>
        <v>0</v>
      </c>
      <c r="F119" s="12">
        <f ca="1">IF(VLOOKUP($C119,工时汇总!$B$2:$AH$2694,4,0)&gt;15,12,IF(VLOOKUP($C119,工时汇总!$B$2:$AH$2694,4,0)&gt;10,8,IF(VLOOKUP($C119,工时汇总!$B$2:$AH$2694,4,0)&gt;=8,4,IF(VLOOKUP($C119,工时汇总!$B$2:$AH$2694,4,0)&lt;8,0))))</f>
        <v>4</v>
      </c>
      <c r="G119" s="12">
        <f ca="1">IF(VLOOKUP($C119,工时汇总!$B$2:$AH$2694,5,0)&gt;15,12,IF(VLOOKUP($C119,工时汇总!$B$2:$AH$2694,5,0)&gt;10,8,IF(VLOOKUP($C119,工时汇总!$B$2:$AH$2694,5,0)&gt;=8,4,IF(VLOOKUP($C119,工时汇总!$B$2:$AH$2694,5,0)&lt;8,0))))</f>
        <v>4</v>
      </c>
      <c r="H119" s="12">
        <f ca="1">IF(VLOOKUP($C119,工时汇总!$B$2:$AH$2694,6,0)&gt;15,12,IF(VLOOKUP($C119,工时汇总!$B$2:$AH$2694,6,0)&gt;10,8,IF(VLOOKUP($C119,工时汇总!$B$2:$AH$2694,6,0)&gt;=8,4,IF(VLOOKUP($C119,工时汇总!$B$2:$AH$2694,6,0)&lt;8,0))))</f>
        <v>4</v>
      </c>
      <c r="I119" s="12">
        <f ca="1">IF(VLOOKUP($C119,工时汇总!$B$2:$AH$2694,7,0)&gt;15,12,IF(VLOOKUP($C119,工时汇总!$B$2:$AH$2694,7,0)&gt;10,8,IF(VLOOKUP($C119,工时汇总!$B$2:$AH$2694,7,0)&gt;=8,4,IF(VLOOKUP($C119,工时汇总!$B$2:$AH$2694,7,0)&lt;8,0))))</f>
        <v>0</v>
      </c>
      <c r="J119" s="12">
        <f ca="1">IF(VLOOKUP($C119,工时汇总!$B$2:$AH$2694,8,0)&gt;15,12,IF(VLOOKUP($C119,工时汇总!$B$2:$AH$2694,8,0)&gt;10,8,IF(VLOOKUP($C119,工时汇总!$B$2:$AH$2694,8,0)&gt;=8,4,IF(VLOOKUP($C119,工时汇总!$B$2:$AH$2694,8,0)&lt;8,0))))</f>
        <v>0</v>
      </c>
      <c r="K119" s="12">
        <f ca="1">IF(VLOOKUP($C119,工时汇总!$B$2:$AH$2694,9,0)&gt;15,12,IF(VLOOKUP($C119,工时汇总!$B$2:$AH$2694,9,0)&gt;10,8,IF(VLOOKUP($C119,工时汇总!$B$2:$AH$2694,9,0)&gt;=8,4,IF(VLOOKUP($C119,工时汇总!$B$2:$AH$2694,9,0)&lt;8,0))))</f>
        <v>0</v>
      </c>
      <c r="L119" s="12">
        <f ca="1">IF(VLOOKUP($C119,工时汇总!$B$2:$AH$2694,10,0)&gt;15,12,IF(VLOOKUP($C119,工时汇总!$B$2:$AH$2694,10,0)&gt;10,8,IF(VLOOKUP($C119,工时汇总!$B$2:$AH$2694,10,0)&gt;=8,4,IF(VLOOKUP($C119,工时汇总!$B$2:$AH$2694,10,0)&lt;8,0))))</f>
        <v>0</v>
      </c>
      <c r="M119" s="12">
        <f ca="1">IF(VLOOKUP($C119,工时汇总!$B$2:$AH$2694,11,0)&gt;15,12,IF(VLOOKUP($C119,工时汇总!$B$2:$AH$2694,11,0)&gt;10,8,IF(VLOOKUP($C119,工时汇总!$B$2:$AH$2694,11,0)&gt;=8,4,IF(VLOOKUP($C119,工时汇总!$B$2:$AH$2694,11,0)&lt;8,0))))</f>
        <v>4</v>
      </c>
      <c r="N119" s="12">
        <f ca="1">IF(VLOOKUP($C119,工时汇总!$B$2:$AH$2694,12,0)&gt;15,12,IF(VLOOKUP($C119,工时汇总!$B$2:$AH$2694,12,0)&gt;10,8,IF(VLOOKUP($C119,工时汇总!$B$2:$AH$2694,12,0)&gt;=8,4,IF(VLOOKUP($C119,工时汇总!$B$2:$AH$2694,12,0)&lt;8,0))))</f>
        <v>8</v>
      </c>
      <c r="O119" s="12">
        <f ca="1">IF(VLOOKUP($C119,工时汇总!$B$2:$AH$2694,13,0)&gt;15,12,IF(VLOOKUP($C119,工时汇总!$B$2:$AH$2694,13,0)&gt;10,8,IF(VLOOKUP($C119,工时汇总!$B$2:$AH$2694,13,0)&gt;=8,4,IF(VLOOKUP($C119,工时汇总!$B$2:$AH$2694,13,0)&lt;8,0))))</f>
        <v>8</v>
      </c>
      <c r="P119" s="12">
        <f ca="1">IF(VLOOKUP($C119,工时汇总!$B$2:$AH$2694,14,0)&gt;15,12,IF(VLOOKUP($C119,工时汇总!$B$2:$AH$2694,14,0)&gt;10,8,IF(VLOOKUP($C119,工时汇总!$B$2:$AH$2694,14,0)&gt;=8,4,IF(VLOOKUP($C119,工时汇总!$B$2:$AH$2694,14,0)&lt;8,0))))</f>
        <v>4</v>
      </c>
      <c r="Q119" s="12">
        <f ca="1">IF(VLOOKUP($C119,工时汇总!$B$2:$AH$2694,15,0)&gt;15,12,IF(VLOOKUP($C119,工时汇总!$B$2:$AH$2694,15,0)&gt;10,8,IF(VLOOKUP($C119,工时汇总!$B$2:$AH$2694,15,0)&gt;=8,4,IF(VLOOKUP($C119,工时汇总!$B$2:$AH$2694,15,0)&lt;8,0))))</f>
        <v>8</v>
      </c>
      <c r="R119" s="12">
        <f ca="1">IF(VLOOKUP($C119,工时汇总!$B$2:$AH$2694,16,0)&gt;15,12,IF(VLOOKUP($C119,工时汇总!$B$2:$AH$2694,16,0)&gt;10,8,IF(VLOOKUP($C119,工时汇总!$B$2:$AH$2694,16,0)&gt;=8,4,IF(VLOOKUP($C119,工时汇总!$B$2:$AH$2694,16,0)&lt;8,0))))</f>
        <v>8</v>
      </c>
      <c r="S119" s="12">
        <f ca="1">IF(VLOOKUP($C119,工时汇总!$B$2:$AH$2694,17,0)&gt;15,12,IF(VLOOKUP($C119,工时汇总!$B$2:$AH$2694,17,0)&gt;10,8,IF(VLOOKUP($C119,工时汇总!$B$2:$AH$2694,17,0)&gt;=8,4,IF(VLOOKUP($C119,工时汇总!$B$2:$AH$2694,17,0)&lt;8,0))))</f>
        <v>8</v>
      </c>
      <c r="T119" s="12">
        <f ca="1">IF(VLOOKUP($C119,工时汇总!$B$2:$AH$2694,18,0)&gt;15,12,IF(VLOOKUP($C119,工时汇总!$B$2:$AH$2694,18,0)&gt;10,8,IF(VLOOKUP($C119,工时汇总!$B$2:$AH$2694,18,0)&gt;=8,4,IF(VLOOKUP($C119,工时汇总!$B$2:$AH$2694,18,0)&lt;8,0))))</f>
        <v>8</v>
      </c>
      <c r="U119" s="12">
        <f ca="1">IF(VLOOKUP($C119,工时汇总!$B$2:$AH$2694,19,0)&gt;15,12,IF(VLOOKUP($C119,工时汇总!$B$2:$AH$2694,19,0)&gt;10,8,IF(VLOOKUP($C119,工时汇总!$B$2:$AH$2694,19,0)&gt;=8,4,IF(VLOOKUP($C119,工时汇总!$B$2:$AH$2694,19,0)&lt;8,0))))</f>
        <v>8</v>
      </c>
      <c r="V119" s="12">
        <f ca="1">IF(VLOOKUP($C119,工时汇总!$B$2:$AH$2694,20,0)&gt;15,12,IF(VLOOKUP($C119,工时汇总!$B$2:$AH$2694,20,0)&gt;10,8,IF(VLOOKUP($C119,工时汇总!$B$2:$AH$2694,20,0)&gt;=8,4,IF(VLOOKUP($C119,工时汇总!$B$2:$AH$2694,20,0)&lt;8,0))))</f>
        <v>8</v>
      </c>
      <c r="W119" s="12">
        <f ca="1">IF(VLOOKUP($C119,工时汇总!$B$2:$AH$2694,21,0)&gt;15,12,IF(VLOOKUP($C119,工时汇总!$B$2:$AH$2694,21,0)&gt;10,8,IF(VLOOKUP($C119,工时汇总!$B$2:$AH$2694,21,0)&gt;=8,4,IF(VLOOKUP($C119,工时汇总!$B$2:$AH$2694,21,0)&lt;8,0))))</f>
        <v>0</v>
      </c>
      <c r="X119" s="12">
        <f ca="1">IF(VLOOKUP($C119,工时汇总!$B$2:$AH$2694,22,0)&gt;15,12,IF(VLOOKUP($C119,工时汇总!$B$2:$AH$2694,22,0)&gt;10,8,IF(VLOOKUP($C119,工时汇总!$B$2:$AH$2694,22,0)&gt;=8,4,IF(VLOOKUP($C119,工时汇总!$B$2:$AH$2694,22,0)&lt;8,0))))</f>
        <v>8</v>
      </c>
      <c r="Y119" s="12">
        <f ca="1">IF(VLOOKUP($C119,工时汇总!$B$2:$AH$2694,23,0)&gt;15,12,IF(VLOOKUP($C119,工时汇总!$B$2:$AH$2694,23,0)&gt;10,8,IF(VLOOKUP($C119,工时汇总!$B$2:$AH$2694,23,0)&gt;=8,4,IF(VLOOKUP($C119,工时汇总!$B$2:$AH$2694,23,0)&lt;8,0))))</f>
        <v>8</v>
      </c>
      <c r="Z119" s="12">
        <f ca="1">IF(VLOOKUP($C119,工时汇总!$B$2:$AH$2694,24,0)&gt;15,12,IF(VLOOKUP($C119,工时汇总!$B$2:$AH$2694,24,0)&gt;10,8,IF(VLOOKUP($C119,工时汇总!$B$2:$AH$2694,24,0)&gt;=8,4,IF(VLOOKUP($C119,工时汇总!$B$2:$AH$2694,24,0)&lt;8,0))))</f>
        <v>4</v>
      </c>
      <c r="AA119" s="12">
        <f ca="1">IF(VLOOKUP($C119,工时汇总!$B$2:$AH$2694,25,0)&gt;15,12,IF(VLOOKUP($C119,工时汇总!$B$2:$AH$2694,25,0)&gt;10,8,IF(VLOOKUP($C119,工时汇总!$B$2:$AH$2694,25,0)&gt;=8,4,IF(VLOOKUP($C119,工时汇总!$B$2:$AH$2694,25,0)&lt;8,0))))</f>
        <v>4</v>
      </c>
      <c r="AB119" s="12">
        <f ca="1">IF(VLOOKUP($C119,工时汇总!$B$2:$AH$2694,26,0)&gt;15,12,IF(VLOOKUP($C119,工时汇总!$B$2:$AH$2694,26,0)&gt;10,8,IF(VLOOKUP($C119,工时汇总!$B$2:$AH$2694,26,0)&gt;=8,4,IF(VLOOKUP($C119,工时汇总!$B$2:$AH$2694,26,0)&lt;8,0))))</f>
        <v>0</v>
      </c>
      <c r="AC119" s="12">
        <f ca="1">IF(VLOOKUP($C119,工时汇总!$B$2:$AH$2694,27,0)&gt;15,12,IF(VLOOKUP($C119,工时汇总!$B$2:$AH$2694,27,0)&gt;10,8,IF(VLOOKUP($C119,工时汇总!$B$2:$AH$2694,27,0)&gt;=8,4,IF(VLOOKUP($C119,工时汇总!$B$2:$AH$2694,27,0)&lt;8,0))))</f>
        <v>4</v>
      </c>
      <c r="AD119" s="12">
        <f ca="1">IF(VLOOKUP($C119,工时汇总!$B$2:$AH$2694,28,0)&gt;15,12,IF(VLOOKUP($C119,工时汇总!$B$2:$AH$2694,28,0)&gt;10,8,IF(VLOOKUP($C119,工时汇总!$B$2:$AH$2694,28,0)&gt;=8,4,IF(VLOOKUP($C119,工时汇总!$B$2:$AH$2694,28,0)&lt;8,0))))</f>
        <v>4</v>
      </c>
      <c r="AE119" s="12">
        <f ca="1">IF(VLOOKUP($C119,工时汇总!$B$2:$AH$2694,29,0)&gt;15,12,IF(VLOOKUP($C119,工时汇总!$B$2:$AH$2694,29,0)&gt;10,8,IF(VLOOKUP($C119,工时汇总!$B$2:$AH$2694,29,0)&gt;=8,4,IF(VLOOKUP($C119,工时汇总!$B$2:$AH$2694,29,0)&lt;8,0))))</f>
        <v>0</v>
      </c>
      <c r="AF119" s="12">
        <f ca="1">IF(VLOOKUP($C119,工时汇总!$B$2:$AH$2694,30,0)&gt;15,12,IF(VLOOKUP($C119,工时汇总!$B$2:$AH$2694,30,0)&gt;10,8,IF(VLOOKUP($C119,工时汇总!$B$2:$AH$2694,30,0)&gt;=8,4,IF(VLOOKUP($C119,工时汇总!$B$2:$AH$2694,30,0)&lt;8,0))))</f>
        <v>8</v>
      </c>
      <c r="AG119" s="12">
        <f ca="1">IF(VLOOKUP($C119,工时汇总!$B$2:$AH$2694,31,0)&gt;15,12,IF(VLOOKUP($C119,工时汇总!$B$2:$AH$2694,31,0)&gt;10,8,IF(VLOOKUP($C119,工时汇总!$B$2:$AH$2694,31,0)&gt;=8,4,IF(VLOOKUP($C119,工时汇总!$B$2:$AH$2694,31,0)&lt;8,0))))</f>
        <v>0</v>
      </c>
      <c r="AH119" s="12">
        <f ca="1">IF(VLOOKUP($C119,工时汇总!$B$2:$AH$2694,32,0)&gt;15,12,IF(VLOOKUP($C119,工时汇总!$B$2:$AH$2694,32,0)&gt;10,8,IF(VLOOKUP($C119,工时汇总!$B$2:$AH$2694,32,0)&gt;=8,4,IF(VLOOKUP($C119,工时汇总!$B$2:$AH$2694,32,0)&lt;8,0))))</f>
        <v>0</v>
      </c>
      <c r="AI119" s="12">
        <f ca="1">IF(VLOOKUP($C119,工时汇总!$B$2:$AH$2694,33,0)&gt;15,12,IF(VLOOKUP($C119,工时汇总!$B$2:$AH$2694,33,0)&gt;10,8,IF(VLOOKUP($C119,工时汇总!$B$2:$AH$2694,33,0)&gt;=8,4,IF(VLOOKUP($C119,工时汇总!$B$2:$AH$2694,33,0)&lt;8,0))))</f>
        <v>0</v>
      </c>
    </row>
    <row r="120" customHeight="1" spans="1:35">
      <c r="A120" s="42" t="s">
        <v>635</v>
      </c>
      <c r="B120" s="18" t="s">
        <v>821</v>
      </c>
      <c r="C120" s="17" t="s">
        <v>369</v>
      </c>
      <c r="D120" s="43">
        <f ca="1" t="shared" si="25"/>
        <v>72</v>
      </c>
      <c r="E120" s="12">
        <f ca="1">IF(VLOOKUP($C120,工时汇总!$B$2:$AH$2694,3,0)&gt;15,12,IF(VLOOKUP($C120,工时汇总!$B$2:$AH$2694,3,0)&gt;10,8,IF(VLOOKUP($C120,工时汇总!$B$2:$AH$2694,3,0)&gt;=8,4,IF(VLOOKUP($C120,工时汇总!$B$2:$AH$2694,3,0)&lt;8,0))))</f>
        <v>0</v>
      </c>
      <c r="F120" s="12">
        <f ca="1">IF(VLOOKUP($C120,工时汇总!$B$2:$AH$2694,4,0)&gt;15,12,IF(VLOOKUP($C120,工时汇总!$B$2:$AH$2694,4,0)&gt;10,8,IF(VLOOKUP($C120,工时汇总!$B$2:$AH$2694,4,0)&gt;=8,4,IF(VLOOKUP($C120,工时汇总!$B$2:$AH$2694,4,0)&lt;8,0))))</f>
        <v>4</v>
      </c>
      <c r="G120" s="12">
        <f ca="1">IF(VLOOKUP($C120,工时汇总!$B$2:$AH$2694,5,0)&gt;15,12,IF(VLOOKUP($C120,工时汇总!$B$2:$AH$2694,5,0)&gt;10,8,IF(VLOOKUP($C120,工时汇总!$B$2:$AH$2694,5,0)&gt;=8,4,IF(VLOOKUP($C120,工时汇总!$B$2:$AH$2694,5,0)&lt;8,0))))</f>
        <v>0</v>
      </c>
      <c r="H120" s="12">
        <f ca="1">IF(VLOOKUP($C120,工时汇总!$B$2:$AH$2694,6,0)&gt;15,12,IF(VLOOKUP($C120,工时汇总!$B$2:$AH$2694,6,0)&gt;10,8,IF(VLOOKUP($C120,工时汇总!$B$2:$AH$2694,6,0)&gt;=8,4,IF(VLOOKUP($C120,工时汇总!$B$2:$AH$2694,6,0)&lt;8,0))))</f>
        <v>0</v>
      </c>
      <c r="I120" s="12">
        <f ca="1">IF(VLOOKUP($C120,工时汇总!$B$2:$AH$2694,7,0)&gt;15,12,IF(VLOOKUP($C120,工时汇总!$B$2:$AH$2694,7,0)&gt;10,8,IF(VLOOKUP($C120,工时汇总!$B$2:$AH$2694,7,0)&gt;=8,4,IF(VLOOKUP($C120,工时汇总!$B$2:$AH$2694,7,0)&lt;8,0))))</f>
        <v>0</v>
      </c>
      <c r="J120" s="12">
        <f ca="1">IF(VLOOKUP($C120,工时汇总!$B$2:$AH$2694,8,0)&gt;15,12,IF(VLOOKUP($C120,工时汇总!$B$2:$AH$2694,8,0)&gt;10,8,IF(VLOOKUP($C120,工时汇总!$B$2:$AH$2694,8,0)&gt;=8,4,IF(VLOOKUP($C120,工时汇总!$B$2:$AH$2694,8,0)&lt;8,0))))</f>
        <v>0</v>
      </c>
      <c r="K120" s="12">
        <f ca="1">IF(VLOOKUP($C120,工时汇总!$B$2:$AH$2694,9,0)&gt;15,12,IF(VLOOKUP($C120,工时汇总!$B$2:$AH$2694,9,0)&gt;10,8,IF(VLOOKUP($C120,工时汇总!$B$2:$AH$2694,9,0)&gt;=8,4,IF(VLOOKUP($C120,工时汇总!$B$2:$AH$2694,9,0)&lt;8,0))))</f>
        <v>0</v>
      </c>
      <c r="L120" s="12">
        <f ca="1">IF(VLOOKUP($C120,工时汇总!$B$2:$AH$2694,10,0)&gt;15,12,IF(VLOOKUP($C120,工时汇总!$B$2:$AH$2694,10,0)&gt;10,8,IF(VLOOKUP($C120,工时汇总!$B$2:$AH$2694,10,0)&gt;=8,4,IF(VLOOKUP($C120,工时汇总!$B$2:$AH$2694,10,0)&lt;8,0))))</f>
        <v>0</v>
      </c>
      <c r="M120" s="12">
        <f ca="1">IF(VLOOKUP($C120,工时汇总!$B$2:$AH$2694,11,0)&gt;15,12,IF(VLOOKUP($C120,工时汇总!$B$2:$AH$2694,11,0)&gt;10,8,IF(VLOOKUP($C120,工时汇总!$B$2:$AH$2694,11,0)&gt;=8,4,IF(VLOOKUP($C120,工时汇总!$B$2:$AH$2694,11,0)&lt;8,0))))</f>
        <v>0</v>
      </c>
      <c r="N120" s="12">
        <f ca="1">IF(VLOOKUP($C120,工时汇总!$B$2:$AH$2694,12,0)&gt;15,12,IF(VLOOKUP($C120,工时汇总!$B$2:$AH$2694,12,0)&gt;10,8,IF(VLOOKUP($C120,工时汇总!$B$2:$AH$2694,12,0)&gt;=8,4,IF(VLOOKUP($C120,工时汇总!$B$2:$AH$2694,12,0)&lt;8,0))))</f>
        <v>4</v>
      </c>
      <c r="O120" s="12">
        <f ca="1">IF(VLOOKUP($C120,工时汇总!$B$2:$AH$2694,13,0)&gt;15,12,IF(VLOOKUP($C120,工时汇总!$B$2:$AH$2694,13,0)&gt;10,8,IF(VLOOKUP($C120,工时汇总!$B$2:$AH$2694,13,0)&gt;=8,4,IF(VLOOKUP($C120,工时汇总!$B$2:$AH$2694,13,0)&lt;8,0))))</f>
        <v>4</v>
      </c>
      <c r="P120" s="12">
        <f ca="1">IF(VLOOKUP($C120,工时汇总!$B$2:$AH$2694,14,0)&gt;15,12,IF(VLOOKUP($C120,工时汇总!$B$2:$AH$2694,14,0)&gt;10,8,IF(VLOOKUP($C120,工时汇总!$B$2:$AH$2694,14,0)&gt;=8,4,IF(VLOOKUP($C120,工时汇总!$B$2:$AH$2694,14,0)&lt;8,0))))</f>
        <v>4</v>
      </c>
      <c r="Q120" s="12">
        <f ca="1">IF(VLOOKUP($C120,工时汇总!$B$2:$AH$2694,15,0)&gt;15,12,IF(VLOOKUP($C120,工时汇总!$B$2:$AH$2694,15,0)&gt;10,8,IF(VLOOKUP($C120,工时汇总!$B$2:$AH$2694,15,0)&gt;=8,4,IF(VLOOKUP($C120,工时汇总!$B$2:$AH$2694,15,0)&lt;8,0))))</f>
        <v>4</v>
      </c>
      <c r="R120" s="12">
        <f ca="1">IF(VLOOKUP($C120,工时汇总!$B$2:$AH$2694,16,0)&gt;15,12,IF(VLOOKUP($C120,工时汇总!$B$2:$AH$2694,16,0)&gt;10,8,IF(VLOOKUP($C120,工时汇总!$B$2:$AH$2694,16,0)&gt;=8,4,IF(VLOOKUP($C120,工时汇总!$B$2:$AH$2694,16,0)&lt;8,0))))</f>
        <v>0</v>
      </c>
      <c r="S120" s="12">
        <f ca="1">IF(VLOOKUP($C120,工时汇总!$B$2:$AH$2694,17,0)&gt;15,12,IF(VLOOKUP($C120,工时汇总!$B$2:$AH$2694,17,0)&gt;10,8,IF(VLOOKUP($C120,工时汇总!$B$2:$AH$2694,17,0)&gt;=8,4,IF(VLOOKUP($C120,工时汇总!$B$2:$AH$2694,17,0)&lt;8,0))))</f>
        <v>8</v>
      </c>
      <c r="T120" s="12">
        <f ca="1">IF(VLOOKUP($C120,工时汇总!$B$2:$AH$2694,18,0)&gt;15,12,IF(VLOOKUP($C120,工时汇总!$B$2:$AH$2694,18,0)&gt;10,8,IF(VLOOKUP($C120,工时汇总!$B$2:$AH$2694,18,0)&gt;=8,4,IF(VLOOKUP($C120,工时汇总!$B$2:$AH$2694,18,0)&lt;8,0))))</f>
        <v>0</v>
      </c>
      <c r="U120" s="12">
        <f ca="1">IF(VLOOKUP($C120,工时汇总!$B$2:$AH$2694,19,0)&gt;15,12,IF(VLOOKUP($C120,工时汇总!$B$2:$AH$2694,19,0)&gt;10,8,IF(VLOOKUP($C120,工时汇总!$B$2:$AH$2694,19,0)&gt;=8,4,IF(VLOOKUP($C120,工时汇总!$B$2:$AH$2694,19,0)&lt;8,0))))</f>
        <v>4</v>
      </c>
      <c r="V120" s="12">
        <f ca="1">IF(VLOOKUP($C120,工时汇总!$B$2:$AH$2694,20,0)&gt;15,12,IF(VLOOKUP($C120,工时汇总!$B$2:$AH$2694,20,0)&gt;10,8,IF(VLOOKUP($C120,工时汇总!$B$2:$AH$2694,20,0)&gt;=8,4,IF(VLOOKUP($C120,工时汇总!$B$2:$AH$2694,20,0)&lt;8,0))))</f>
        <v>4</v>
      </c>
      <c r="W120" s="12">
        <f ca="1">IF(VLOOKUP($C120,工时汇总!$B$2:$AH$2694,21,0)&gt;15,12,IF(VLOOKUP($C120,工时汇总!$B$2:$AH$2694,21,0)&gt;10,8,IF(VLOOKUP($C120,工时汇总!$B$2:$AH$2694,21,0)&gt;=8,4,IF(VLOOKUP($C120,工时汇总!$B$2:$AH$2694,21,0)&lt;8,0))))</f>
        <v>4</v>
      </c>
      <c r="X120" s="12">
        <f ca="1">IF(VLOOKUP($C120,工时汇总!$B$2:$AH$2694,22,0)&gt;15,12,IF(VLOOKUP($C120,工时汇总!$B$2:$AH$2694,22,0)&gt;10,8,IF(VLOOKUP($C120,工时汇总!$B$2:$AH$2694,22,0)&gt;=8,4,IF(VLOOKUP($C120,工时汇总!$B$2:$AH$2694,22,0)&lt;8,0))))</f>
        <v>4</v>
      </c>
      <c r="Y120" s="12">
        <f ca="1">IF(VLOOKUP($C120,工时汇总!$B$2:$AH$2694,23,0)&gt;15,12,IF(VLOOKUP($C120,工时汇总!$B$2:$AH$2694,23,0)&gt;10,8,IF(VLOOKUP($C120,工时汇总!$B$2:$AH$2694,23,0)&gt;=8,4,IF(VLOOKUP($C120,工时汇总!$B$2:$AH$2694,23,0)&lt;8,0))))</f>
        <v>4</v>
      </c>
      <c r="Z120" s="12">
        <f ca="1">IF(VLOOKUP($C120,工时汇总!$B$2:$AH$2694,24,0)&gt;15,12,IF(VLOOKUP($C120,工时汇总!$B$2:$AH$2694,24,0)&gt;10,8,IF(VLOOKUP($C120,工时汇总!$B$2:$AH$2694,24,0)&gt;=8,4,IF(VLOOKUP($C120,工时汇总!$B$2:$AH$2694,24,0)&lt;8,0))))</f>
        <v>4</v>
      </c>
      <c r="AA120" s="12">
        <f ca="1">IF(VLOOKUP($C120,工时汇总!$B$2:$AH$2694,25,0)&gt;15,12,IF(VLOOKUP($C120,工时汇总!$B$2:$AH$2694,25,0)&gt;10,8,IF(VLOOKUP($C120,工时汇总!$B$2:$AH$2694,25,0)&gt;=8,4,IF(VLOOKUP($C120,工时汇总!$B$2:$AH$2694,25,0)&lt;8,0))))</f>
        <v>4</v>
      </c>
      <c r="AB120" s="12">
        <f ca="1">IF(VLOOKUP($C120,工时汇总!$B$2:$AH$2694,26,0)&gt;15,12,IF(VLOOKUP($C120,工时汇总!$B$2:$AH$2694,26,0)&gt;10,8,IF(VLOOKUP($C120,工时汇总!$B$2:$AH$2694,26,0)&gt;=8,4,IF(VLOOKUP($C120,工时汇总!$B$2:$AH$2694,26,0)&lt;8,0))))</f>
        <v>4</v>
      </c>
      <c r="AC120" s="12">
        <f ca="1">IF(VLOOKUP($C120,工时汇总!$B$2:$AH$2694,27,0)&gt;15,12,IF(VLOOKUP($C120,工时汇总!$B$2:$AH$2694,27,0)&gt;10,8,IF(VLOOKUP($C120,工时汇总!$B$2:$AH$2694,27,0)&gt;=8,4,IF(VLOOKUP($C120,工时汇总!$B$2:$AH$2694,27,0)&lt;8,0))))</f>
        <v>0</v>
      </c>
      <c r="AD120" s="12">
        <f ca="1">IF(VLOOKUP($C120,工时汇总!$B$2:$AH$2694,28,0)&gt;15,12,IF(VLOOKUP($C120,工时汇总!$B$2:$AH$2694,28,0)&gt;10,8,IF(VLOOKUP($C120,工时汇总!$B$2:$AH$2694,28,0)&gt;=8,4,IF(VLOOKUP($C120,工时汇总!$B$2:$AH$2694,28,0)&lt;8,0))))</f>
        <v>0</v>
      </c>
      <c r="AE120" s="12">
        <f ca="1">IF(VLOOKUP($C120,工时汇总!$B$2:$AH$2694,29,0)&gt;15,12,IF(VLOOKUP($C120,工时汇总!$B$2:$AH$2694,29,0)&gt;10,8,IF(VLOOKUP($C120,工时汇总!$B$2:$AH$2694,29,0)&gt;=8,4,IF(VLOOKUP($C120,工时汇总!$B$2:$AH$2694,29,0)&lt;8,0))))</f>
        <v>4</v>
      </c>
      <c r="AF120" s="12">
        <f ca="1">IF(VLOOKUP($C120,工时汇总!$B$2:$AH$2694,30,0)&gt;15,12,IF(VLOOKUP($C120,工时汇总!$B$2:$AH$2694,30,0)&gt;10,8,IF(VLOOKUP($C120,工时汇总!$B$2:$AH$2694,30,0)&gt;=8,4,IF(VLOOKUP($C120,工时汇总!$B$2:$AH$2694,30,0)&lt;8,0))))</f>
        <v>4</v>
      </c>
      <c r="AG120" s="12">
        <f ca="1">IF(VLOOKUP($C120,工时汇总!$B$2:$AH$2694,31,0)&gt;15,12,IF(VLOOKUP($C120,工时汇总!$B$2:$AH$2694,31,0)&gt;10,8,IF(VLOOKUP($C120,工时汇总!$B$2:$AH$2694,31,0)&gt;=8,4,IF(VLOOKUP($C120,工时汇总!$B$2:$AH$2694,31,0)&lt;8,0))))</f>
        <v>0</v>
      </c>
      <c r="AH120" s="12">
        <f ca="1">IF(VLOOKUP($C120,工时汇总!$B$2:$AH$2694,32,0)&gt;15,12,IF(VLOOKUP($C120,工时汇总!$B$2:$AH$2694,32,0)&gt;10,8,IF(VLOOKUP($C120,工时汇总!$B$2:$AH$2694,32,0)&gt;=8,4,IF(VLOOKUP($C120,工时汇总!$B$2:$AH$2694,32,0)&lt;8,0))))</f>
        <v>4</v>
      </c>
      <c r="AI120" s="12">
        <f ca="1">IF(VLOOKUP($C120,工时汇总!$B$2:$AH$2694,33,0)&gt;15,12,IF(VLOOKUP($C120,工时汇总!$B$2:$AH$2694,33,0)&gt;10,8,IF(VLOOKUP($C120,工时汇总!$B$2:$AH$2694,33,0)&gt;=8,4,IF(VLOOKUP($C120,工时汇总!$B$2:$AH$2694,33,0)&lt;8,0))))</f>
        <v>0</v>
      </c>
    </row>
    <row r="121" customHeight="1" spans="1:35">
      <c r="A121" s="42" t="s">
        <v>635</v>
      </c>
      <c r="B121" s="18" t="s">
        <v>822</v>
      </c>
      <c r="C121" s="17" t="s">
        <v>823</v>
      </c>
      <c r="D121" s="43">
        <f ca="1" t="shared" si="25"/>
        <v>60</v>
      </c>
      <c r="E121" s="12">
        <f ca="1">IF(VLOOKUP($C121,工时汇总!$B$2:$AH$2694,3,0)&gt;15,12,IF(VLOOKUP($C121,工时汇总!$B$2:$AH$2694,3,0)&gt;10,8,IF(VLOOKUP($C121,工时汇总!$B$2:$AH$2694,3,0)&gt;=8,4,IF(VLOOKUP($C121,工时汇总!$B$2:$AH$2694,3,0)&lt;8,0))))</f>
        <v>4</v>
      </c>
      <c r="F121" s="12">
        <f ca="1">IF(VLOOKUP($C121,工时汇总!$B$2:$AH$2694,4,0)&gt;15,12,IF(VLOOKUP($C121,工时汇总!$B$2:$AH$2694,4,0)&gt;10,8,IF(VLOOKUP($C121,工时汇总!$B$2:$AH$2694,4,0)&gt;=8,4,IF(VLOOKUP($C121,工时汇总!$B$2:$AH$2694,4,0)&lt;8,0))))</f>
        <v>4</v>
      </c>
      <c r="G121" s="12">
        <f ca="1">IF(VLOOKUP($C121,工时汇总!$B$2:$AH$2694,5,0)&gt;15,12,IF(VLOOKUP($C121,工时汇总!$B$2:$AH$2694,5,0)&gt;10,8,IF(VLOOKUP($C121,工时汇总!$B$2:$AH$2694,5,0)&gt;=8,4,IF(VLOOKUP($C121,工时汇总!$B$2:$AH$2694,5,0)&lt;8,0))))</f>
        <v>4</v>
      </c>
      <c r="H121" s="12">
        <f ca="1">IF(VLOOKUP($C121,工时汇总!$B$2:$AH$2694,6,0)&gt;15,12,IF(VLOOKUP($C121,工时汇总!$B$2:$AH$2694,6,0)&gt;10,8,IF(VLOOKUP($C121,工时汇总!$B$2:$AH$2694,6,0)&gt;=8,4,IF(VLOOKUP($C121,工时汇总!$B$2:$AH$2694,6,0)&lt;8,0))))</f>
        <v>4</v>
      </c>
      <c r="I121" s="12">
        <f ca="1">IF(VLOOKUP($C121,工时汇总!$B$2:$AH$2694,7,0)&gt;15,12,IF(VLOOKUP($C121,工时汇总!$B$2:$AH$2694,7,0)&gt;10,8,IF(VLOOKUP($C121,工时汇总!$B$2:$AH$2694,7,0)&gt;=8,4,IF(VLOOKUP($C121,工时汇总!$B$2:$AH$2694,7,0)&lt;8,0))))</f>
        <v>4</v>
      </c>
      <c r="J121" s="12">
        <f ca="1">IF(VLOOKUP($C121,工时汇总!$B$2:$AH$2694,8,0)&gt;15,12,IF(VLOOKUP($C121,工时汇总!$B$2:$AH$2694,8,0)&gt;10,8,IF(VLOOKUP($C121,工时汇总!$B$2:$AH$2694,8,0)&gt;=8,4,IF(VLOOKUP($C121,工时汇总!$B$2:$AH$2694,8,0)&lt;8,0))))</f>
        <v>4</v>
      </c>
      <c r="K121" s="12">
        <f ca="1">IF(VLOOKUP($C121,工时汇总!$B$2:$AH$2694,9,0)&gt;15,12,IF(VLOOKUP($C121,工时汇总!$B$2:$AH$2694,9,0)&gt;10,8,IF(VLOOKUP($C121,工时汇总!$B$2:$AH$2694,9,0)&gt;=8,4,IF(VLOOKUP($C121,工时汇总!$B$2:$AH$2694,9,0)&lt;8,0))))</f>
        <v>8</v>
      </c>
      <c r="L121" s="12">
        <f ca="1">IF(VLOOKUP($C121,工时汇总!$B$2:$AH$2694,10,0)&gt;15,12,IF(VLOOKUP($C121,工时汇总!$B$2:$AH$2694,10,0)&gt;10,8,IF(VLOOKUP($C121,工时汇总!$B$2:$AH$2694,10,0)&gt;=8,4,IF(VLOOKUP($C121,工时汇总!$B$2:$AH$2694,10,0)&lt;8,0))))</f>
        <v>4</v>
      </c>
      <c r="M121" s="12">
        <f ca="1">IF(VLOOKUP($C121,工时汇总!$B$2:$AH$2694,11,0)&gt;15,12,IF(VLOOKUP($C121,工时汇总!$B$2:$AH$2694,11,0)&gt;10,8,IF(VLOOKUP($C121,工时汇总!$B$2:$AH$2694,11,0)&gt;=8,4,IF(VLOOKUP($C121,工时汇总!$B$2:$AH$2694,11,0)&lt;8,0))))</f>
        <v>4</v>
      </c>
      <c r="N121" s="12">
        <f ca="1">IF(VLOOKUP($C121,工时汇总!$B$2:$AH$2694,12,0)&gt;15,12,IF(VLOOKUP($C121,工时汇总!$B$2:$AH$2694,12,0)&gt;10,8,IF(VLOOKUP($C121,工时汇总!$B$2:$AH$2694,12,0)&gt;=8,4,IF(VLOOKUP($C121,工时汇总!$B$2:$AH$2694,12,0)&lt;8,0))))</f>
        <v>8</v>
      </c>
      <c r="O121" s="12">
        <f ca="1">IF(VLOOKUP($C121,工时汇总!$B$2:$AH$2694,13,0)&gt;15,12,IF(VLOOKUP($C121,工时汇总!$B$2:$AH$2694,13,0)&gt;10,8,IF(VLOOKUP($C121,工时汇总!$B$2:$AH$2694,13,0)&gt;=8,4,IF(VLOOKUP($C121,工时汇总!$B$2:$AH$2694,13,0)&lt;8,0))))</f>
        <v>8</v>
      </c>
      <c r="P121" s="12">
        <f ca="1">IF(VLOOKUP($C121,工时汇总!$B$2:$AH$2694,14,0)&gt;15,12,IF(VLOOKUP($C121,工时汇总!$B$2:$AH$2694,14,0)&gt;10,8,IF(VLOOKUP($C121,工时汇总!$B$2:$AH$2694,14,0)&gt;=8,4,IF(VLOOKUP($C121,工时汇总!$B$2:$AH$2694,14,0)&lt;8,0))))</f>
        <v>4</v>
      </c>
      <c r="Q121" s="12">
        <f ca="1">IF(VLOOKUP($C121,工时汇总!$B$2:$AH$2694,15,0)&gt;15,12,IF(VLOOKUP($C121,工时汇总!$B$2:$AH$2694,15,0)&gt;10,8,IF(VLOOKUP($C121,工时汇总!$B$2:$AH$2694,15,0)&gt;=8,4,IF(VLOOKUP($C121,工时汇总!$B$2:$AH$2694,15,0)&lt;8,0))))</f>
        <v>0</v>
      </c>
      <c r="R121" s="12">
        <f ca="1">IF(VLOOKUP($C121,工时汇总!$B$2:$AH$2694,16,0)&gt;15,12,IF(VLOOKUP($C121,工时汇总!$B$2:$AH$2694,16,0)&gt;10,8,IF(VLOOKUP($C121,工时汇总!$B$2:$AH$2694,16,0)&gt;=8,4,IF(VLOOKUP($C121,工时汇总!$B$2:$AH$2694,16,0)&lt;8,0))))</f>
        <v>0</v>
      </c>
      <c r="S121" s="12">
        <f ca="1">IF(VLOOKUP($C121,工时汇总!$B$2:$AH$2694,17,0)&gt;15,12,IF(VLOOKUP($C121,工时汇总!$B$2:$AH$2694,17,0)&gt;10,8,IF(VLOOKUP($C121,工时汇总!$B$2:$AH$2694,17,0)&gt;=8,4,IF(VLOOKUP($C121,工时汇总!$B$2:$AH$2694,17,0)&lt;8,0))))</f>
        <v>0</v>
      </c>
      <c r="T121" s="12">
        <f ca="1">IF(VLOOKUP($C121,工时汇总!$B$2:$AH$2694,18,0)&gt;15,12,IF(VLOOKUP($C121,工时汇总!$B$2:$AH$2694,18,0)&gt;10,8,IF(VLOOKUP($C121,工时汇总!$B$2:$AH$2694,18,0)&gt;=8,4,IF(VLOOKUP($C121,工时汇总!$B$2:$AH$2694,18,0)&lt;8,0))))</f>
        <v>0</v>
      </c>
      <c r="U121" s="12">
        <f ca="1">IF(VLOOKUP($C121,工时汇总!$B$2:$AH$2694,19,0)&gt;15,12,IF(VLOOKUP($C121,工时汇总!$B$2:$AH$2694,19,0)&gt;10,8,IF(VLOOKUP($C121,工时汇总!$B$2:$AH$2694,19,0)&gt;=8,4,IF(VLOOKUP($C121,工时汇总!$B$2:$AH$2694,19,0)&lt;8,0))))</f>
        <v>0</v>
      </c>
      <c r="V121" s="12">
        <f ca="1">IF(VLOOKUP($C121,工时汇总!$B$2:$AH$2694,20,0)&gt;15,12,IF(VLOOKUP($C121,工时汇总!$B$2:$AH$2694,20,0)&gt;10,8,IF(VLOOKUP($C121,工时汇总!$B$2:$AH$2694,20,0)&gt;=8,4,IF(VLOOKUP($C121,工时汇总!$B$2:$AH$2694,20,0)&lt;8,0))))</f>
        <v>0</v>
      </c>
      <c r="W121" s="12">
        <f ca="1">IF(VLOOKUP($C121,工时汇总!$B$2:$AH$2694,21,0)&gt;15,12,IF(VLOOKUP($C121,工时汇总!$B$2:$AH$2694,21,0)&gt;10,8,IF(VLOOKUP($C121,工时汇总!$B$2:$AH$2694,21,0)&gt;=8,4,IF(VLOOKUP($C121,工时汇总!$B$2:$AH$2694,21,0)&lt;8,0))))</f>
        <v>0</v>
      </c>
      <c r="X121" s="12">
        <f ca="1">IF(VLOOKUP($C121,工时汇总!$B$2:$AH$2694,22,0)&gt;15,12,IF(VLOOKUP($C121,工时汇总!$B$2:$AH$2694,22,0)&gt;10,8,IF(VLOOKUP($C121,工时汇总!$B$2:$AH$2694,22,0)&gt;=8,4,IF(VLOOKUP($C121,工时汇总!$B$2:$AH$2694,22,0)&lt;8,0))))</f>
        <v>0</v>
      </c>
      <c r="Y121" s="12">
        <f ca="1">IF(VLOOKUP($C121,工时汇总!$B$2:$AH$2694,23,0)&gt;15,12,IF(VLOOKUP($C121,工时汇总!$B$2:$AH$2694,23,0)&gt;10,8,IF(VLOOKUP($C121,工时汇总!$B$2:$AH$2694,23,0)&gt;=8,4,IF(VLOOKUP($C121,工时汇总!$B$2:$AH$2694,23,0)&lt;8,0))))</f>
        <v>0</v>
      </c>
      <c r="Z121" s="12">
        <f ca="1">IF(VLOOKUP($C121,工时汇总!$B$2:$AH$2694,24,0)&gt;15,12,IF(VLOOKUP($C121,工时汇总!$B$2:$AH$2694,24,0)&gt;10,8,IF(VLOOKUP($C121,工时汇总!$B$2:$AH$2694,24,0)&gt;=8,4,IF(VLOOKUP($C121,工时汇总!$B$2:$AH$2694,24,0)&lt;8,0))))</f>
        <v>0</v>
      </c>
      <c r="AA121" s="12">
        <f ca="1">IF(VLOOKUP($C121,工时汇总!$B$2:$AH$2694,25,0)&gt;15,12,IF(VLOOKUP($C121,工时汇总!$B$2:$AH$2694,25,0)&gt;10,8,IF(VLOOKUP($C121,工时汇总!$B$2:$AH$2694,25,0)&gt;=8,4,IF(VLOOKUP($C121,工时汇总!$B$2:$AH$2694,25,0)&lt;8,0))))</f>
        <v>0</v>
      </c>
      <c r="AB121" s="12">
        <f ca="1">IF(VLOOKUP($C121,工时汇总!$B$2:$AH$2694,26,0)&gt;15,12,IF(VLOOKUP($C121,工时汇总!$B$2:$AH$2694,26,0)&gt;10,8,IF(VLOOKUP($C121,工时汇总!$B$2:$AH$2694,26,0)&gt;=8,4,IF(VLOOKUP($C121,工时汇总!$B$2:$AH$2694,26,0)&lt;8,0))))</f>
        <v>0</v>
      </c>
      <c r="AC121" s="12">
        <f ca="1">IF(VLOOKUP($C121,工时汇总!$B$2:$AH$2694,27,0)&gt;15,12,IF(VLOOKUP($C121,工时汇总!$B$2:$AH$2694,27,0)&gt;10,8,IF(VLOOKUP($C121,工时汇总!$B$2:$AH$2694,27,0)&gt;=8,4,IF(VLOOKUP($C121,工时汇总!$B$2:$AH$2694,27,0)&lt;8,0))))</f>
        <v>0</v>
      </c>
      <c r="AD121" s="12">
        <f ca="1">IF(VLOOKUP($C121,工时汇总!$B$2:$AH$2694,28,0)&gt;15,12,IF(VLOOKUP($C121,工时汇总!$B$2:$AH$2694,28,0)&gt;10,8,IF(VLOOKUP($C121,工时汇总!$B$2:$AH$2694,28,0)&gt;=8,4,IF(VLOOKUP($C121,工时汇总!$B$2:$AH$2694,28,0)&lt;8,0))))</f>
        <v>0</v>
      </c>
      <c r="AE121" s="12">
        <f ca="1">IF(VLOOKUP($C121,工时汇总!$B$2:$AH$2694,29,0)&gt;15,12,IF(VLOOKUP($C121,工时汇总!$B$2:$AH$2694,29,0)&gt;10,8,IF(VLOOKUP($C121,工时汇总!$B$2:$AH$2694,29,0)&gt;=8,4,IF(VLOOKUP($C121,工时汇总!$B$2:$AH$2694,29,0)&lt;8,0))))</f>
        <v>0</v>
      </c>
      <c r="AF121" s="12">
        <f ca="1">IF(VLOOKUP($C121,工时汇总!$B$2:$AH$2694,30,0)&gt;15,12,IF(VLOOKUP($C121,工时汇总!$B$2:$AH$2694,30,0)&gt;10,8,IF(VLOOKUP($C121,工时汇总!$B$2:$AH$2694,30,0)&gt;=8,4,IF(VLOOKUP($C121,工时汇总!$B$2:$AH$2694,30,0)&lt;8,0))))</f>
        <v>0</v>
      </c>
      <c r="AG121" s="12">
        <f ca="1">IF(VLOOKUP($C121,工时汇总!$B$2:$AH$2694,31,0)&gt;15,12,IF(VLOOKUP($C121,工时汇总!$B$2:$AH$2694,31,0)&gt;10,8,IF(VLOOKUP($C121,工时汇总!$B$2:$AH$2694,31,0)&gt;=8,4,IF(VLOOKUP($C121,工时汇总!$B$2:$AH$2694,31,0)&lt;8,0))))</f>
        <v>0</v>
      </c>
      <c r="AH121" s="12">
        <f ca="1">IF(VLOOKUP($C121,工时汇总!$B$2:$AH$2694,32,0)&gt;15,12,IF(VLOOKUP($C121,工时汇总!$B$2:$AH$2694,32,0)&gt;10,8,IF(VLOOKUP($C121,工时汇总!$B$2:$AH$2694,32,0)&gt;=8,4,IF(VLOOKUP($C121,工时汇总!$B$2:$AH$2694,32,0)&lt;8,0))))</f>
        <v>0</v>
      </c>
      <c r="AI121" s="12">
        <f ca="1">IF(VLOOKUP($C121,工时汇总!$B$2:$AH$2694,33,0)&gt;15,12,IF(VLOOKUP($C121,工时汇总!$B$2:$AH$2694,33,0)&gt;10,8,IF(VLOOKUP($C121,工时汇总!$B$2:$AH$2694,33,0)&gt;=8,4,IF(VLOOKUP($C121,工时汇总!$B$2:$AH$2694,33,0)&lt;8,0))))</f>
        <v>0</v>
      </c>
    </row>
    <row r="122" customHeight="1" spans="1:35">
      <c r="A122" s="42" t="s">
        <v>635</v>
      </c>
      <c r="B122" s="18" t="s">
        <v>824</v>
      </c>
      <c r="C122" s="17" t="s">
        <v>825</v>
      </c>
      <c r="D122" s="43">
        <f ca="1" t="shared" si="25"/>
        <v>100</v>
      </c>
      <c r="E122" s="12">
        <f ca="1">IF(VLOOKUP($C122,工时汇总!$B$2:$AH$2694,3,0)&gt;15,12,IF(VLOOKUP($C122,工时汇总!$B$2:$AH$2694,3,0)&gt;10,8,IF(VLOOKUP($C122,工时汇总!$B$2:$AH$2694,3,0)&gt;=8,4,IF(VLOOKUP($C122,工时汇总!$B$2:$AH$2694,3,0)&lt;8,0))))</f>
        <v>0</v>
      </c>
      <c r="F122" s="12">
        <f ca="1">IF(VLOOKUP($C122,工时汇总!$B$2:$AH$2694,4,0)&gt;15,12,IF(VLOOKUP($C122,工时汇总!$B$2:$AH$2694,4,0)&gt;10,8,IF(VLOOKUP($C122,工时汇总!$B$2:$AH$2694,4,0)&gt;=8,4,IF(VLOOKUP($C122,工时汇总!$B$2:$AH$2694,4,0)&lt;8,0))))</f>
        <v>4</v>
      </c>
      <c r="G122" s="12">
        <f ca="1">IF(VLOOKUP($C122,工时汇总!$B$2:$AH$2694,5,0)&gt;15,12,IF(VLOOKUP($C122,工时汇总!$B$2:$AH$2694,5,0)&gt;10,8,IF(VLOOKUP($C122,工时汇总!$B$2:$AH$2694,5,0)&gt;=8,4,IF(VLOOKUP($C122,工时汇总!$B$2:$AH$2694,5,0)&lt;8,0))))</f>
        <v>0</v>
      </c>
      <c r="H122" s="12">
        <f ca="1">IF(VLOOKUP($C122,工时汇总!$B$2:$AH$2694,6,0)&gt;15,12,IF(VLOOKUP($C122,工时汇总!$B$2:$AH$2694,6,0)&gt;10,8,IF(VLOOKUP($C122,工时汇总!$B$2:$AH$2694,6,0)&gt;=8,4,IF(VLOOKUP($C122,工时汇总!$B$2:$AH$2694,6,0)&lt;8,0))))</f>
        <v>0</v>
      </c>
      <c r="I122" s="12">
        <f ca="1">IF(VLOOKUP($C122,工时汇总!$B$2:$AH$2694,7,0)&gt;15,12,IF(VLOOKUP($C122,工时汇总!$B$2:$AH$2694,7,0)&gt;10,8,IF(VLOOKUP($C122,工时汇总!$B$2:$AH$2694,7,0)&gt;=8,4,IF(VLOOKUP($C122,工时汇总!$B$2:$AH$2694,7,0)&lt;8,0))))</f>
        <v>0</v>
      </c>
      <c r="J122" s="12">
        <f ca="1">IF(VLOOKUP($C122,工时汇总!$B$2:$AH$2694,8,0)&gt;15,12,IF(VLOOKUP($C122,工时汇总!$B$2:$AH$2694,8,0)&gt;10,8,IF(VLOOKUP($C122,工时汇总!$B$2:$AH$2694,8,0)&gt;=8,4,IF(VLOOKUP($C122,工时汇总!$B$2:$AH$2694,8,0)&lt;8,0))))</f>
        <v>0</v>
      </c>
      <c r="K122" s="12">
        <f ca="1">IF(VLOOKUP($C122,工时汇总!$B$2:$AH$2694,9,0)&gt;15,12,IF(VLOOKUP($C122,工时汇总!$B$2:$AH$2694,9,0)&gt;10,8,IF(VLOOKUP($C122,工时汇总!$B$2:$AH$2694,9,0)&gt;=8,4,IF(VLOOKUP($C122,工时汇总!$B$2:$AH$2694,9,0)&lt;8,0))))</f>
        <v>0</v>
      </c>
      <c r="L122" s="12">
        <f ca="1">IF(VLOOKUP($C122,工时汇总!$B$2:$AH$2694,10,0)&gt;15,12,IF(VLOOKUP($C122,工时汇总!$B$2:$AH$2694,10,0)&gt;10,8,IF(VLOOKUP($C122,工时汇总!$B$2:$AH$2694,10,0)&gt;=8,4,IF(VLOOKUP($C122,工时汇总!$B$2:$AH$2694,10,0)&lt;8,0))))</f>
        <v>0</v>
      </c>
      <c r="M122" s="12">
        <f ca="1">IF(VLOOKUP($C122,工时汇总!$B$2:$AH$2694,11,0)&gt;15,12,IF(VLOOKUP($C122,工时汇总!$B$2:$AH$2694,11,0)&gt;10,8,IF(VLOOKUP($C122,工时汇总!$B$2:$AH$2694,11,0)&gt;=8,4,IF(VLOOKUP($C122,工时汇总!$B$2:$AH$2694,11,0)&lt;8,0))))</f>
        <v>4</v>
      </c>
      <c r="N122" s="12">
        <f ca="1">IF(VLOOKUP($C122,工时汇总!$B$2:$AH$2694,12,0)&gt;15,12,IF(VLOOKUP($C122,工时汇总!$B$2:$AH$2694,12,0)&gt;10,8,IF(VLOOKUP($C122,工时汇总!$B$2:$AH$2694,12,0)&gt;=8,4,IF(VLOOKUP($C122,工时汇总!$B$2:$AH$2694,12,0)&lt;8,0))))</f>
        <v>4</v>
      </c>
      <c r="O122" s="12">
        <f ca="1">IF(VLOOKUP($C122,工时汇总!$B$2:$AH$2694,13,0)&gt;15,12,IF(VLOOKUP($C122,工时汇总!$B$2:$AH$2694,13,0)&gt;10,8,IF(VLOOKUP($C122,工时汇总!$B$2:$AH$2694,13,0)&gt;=8,4,IF(VLOOKUP($C122,工时汇总!$B$2:$AH$2694,13,0)&lt;8,0))))</f>
        <v>4</v>
      </c>
      <c r="P122" s="12">
        <f ca="1">IF(VLOOKUP($C122,工时汇总!$B$2:$AH$2694,14,0)&gt;15,12,IF(VLOOKUP($C122,工时汇总!$B$2:$AH$2694,14,0)&gt;10,8,IF(VLOOKUP($C122,工时汇总!$B$2:$AH$2694,14,0)&gt;=8,4,IF(VLOOKUP($C122,工时汇总!$B$2:$AH$2694,14,0)&lt;8,0))))</f>
        <v>4</v>
      </c>
      <c r="Q122" s="12">
        <f ca="1">IF(VLOOKUP($C122,工时汇总!$B$2:$AH$2694,15,0)&gt;15,12,IF(VLOOKUP($C122,工时汇总!$B$2:$AH$2694,15,0)&gt;10,8,IF(VLOOKUP($C122,工时汇总!$B$2:$AH$2694,15,0)&gt;=8,4,IF(VLOOKUP($C122,工时汇总!$B$2:$AH$2694,15,0)&lt;8,0))))</f>
        <v>4</v>
      </c>
      <c r="R122" s="12">
        <f ca="1">IF(VLOOKUP($C122,工时汇总!$B$2:$AH$2694,16,0)&gt;15,12,IF(VLOOKUP($C122,工时汇总!$B$2:$AH$2694,16,0)&gt;10,8,IF(VLOOKUP($C122,工时汇总!$B$2:$AH$2694,16,0)&gt;=8,4,IF(VLOOKUP($C122,工时汇总!$B$2:$AH$2694,16,0)&lt;8,0))))</f>
        <v>4</v>
      </c>
      <c r="S122" s="12">
        <f ca="1">IF(VLOOKUP($C122,工时汇总!$B$2:$AH$2694,17,0)&gt;15,12,IF(VLOOKUP($C122,工时汇总!$B$2:$AH$2694,17,0)&gt;10,8,IF(VLOOKUP($C122,工时汇总!$B$2:$AH$2694,17,0)&gt;=8,4,IF(VLOOKUP($C122,工时汇总!$B$2:$AH$2694,17,0)&lt;8,0))))</f>
        <v>4</v>
      </c>
      <c r="T122" s="12">
        <f ca="1">IF(VLOOKUP($C122,工时汇总!$B$2:$AH$2694,18,0)&gt;15,12,IF(VLOOKUP($C122,工时汇总!$B$2:$AH$2694,18,0)&gt;10,8,IF(VLOOKUP($C122,工时汇总!$B$2:$AH$2694,18,0)&gt;=8,4,IF(VLOOKUP($C122,工时汇总!$B$2:$AH$2694,18,0)&lt;8,0))))</f>
        <v>4</v>
      </c>
      <c r="U122" s="12">
        <f ca="1">IF(VLOOKUP($C122,工时汇总!$B$2:$AH$2694,19,0)&gt;15,12,IF(VLOOKUP($C122,工时汇总!$B$2:$AH$2694,19,0)&gt;10,8,IF(VLOOKUP($C122,工时汇总!$B$2:$AH$2694,19,0)&gt;=8,4,IF(VLOOKUP($C122,工时汇总!$B$2:$AH$2694,19,0)&lt;8,0))))</f>
        <v>4</v>
      </c>
      <c r="V122" s="12">
        <f ca="1">IF(VLOOKUP($C122,工时汇总!$B$2:$AH$2694,20,0)&gt;15,12,IF(VLOOKUP($C122,工时汇总!$B$2:$AH$2694,20,0)&gt;10,8,IF(VLOOKUP($C122,工时汇总!$B$2:$AH$2694,20,0)&gt;=8,4,IF(VLOOKUP($C122,工时汇总!$B$2:$AH$2694,20,0)&lt;8,0))))</f>
        <v>4</v>
      </c>
      <c r="W122" s="12">
        <f ca="1">IF(VLOOKUP($C122,工时汇总!$B$2:$AH$2694,21,0)&gt;15,12,IF(VLOOKUP($C122,工时汇总!$B$2:$AH$2694,21,0)&gt;10,8,IF(VLOOKUP($C122,工时汇总!$B$2:$AH$2694,21,0)&gt;=8,4,IF(VLOOKUP($C122,工时汇总!$B$2:$AH$2694,21,0)&lt;8,0))))</f>
        <v>4</v>
      </c>
      <c r="X122" s="12">
        <f ca="1">IF(VLOOKUP($C122,工时汇总!$B$2:$AH$2694,22,0)&gt;15,12,IF(VLOOKUP($C122,工时汇总!$B$2:$AH$2694,22,0)&gt;10,8,IF(VLOOKUP($C122,工时汇总!$B$2:$AH$2694,22,0)&gt;=8,4,IF(VLOOKUP($C122,工时汇总!$B$2:$AH$2694,22,0)&lt;8,0))))</f>
        <v>0</v>
      </c>
      <c r="Y122" s="12">
        <f ca="1">IF(VLOOKUP($C122,工时汇总!$B$2:$AH$2694,23,0)&gt;15,12,IF(VLOOKUP($C122,工时汇总!$B$2:$AH$2694,23,0)&gt;10,8,IF(VLOOKUP($C122,工时汇总!$B$2:$AH$2694,23,0)&gt;=8,4,IF(VLOOKUP($C122,工时汇总!$B$2:$AH$2694,23,0)&lt;8,0))))</f>
        <v>8</v>
      </c>
      <c r="Z122" s="12">
        <f ca="1">IF(VLOOKUP($C122,工时汇总!$B$2:$AH$2694,24,0)&gt;15,12,IF(VLOOKUP($C122,工时汇总!$B$2:$AH$2694,24,0)&gt;10,8,IF(VLOOKUP($C122,工时汇总!$B$2:$AH$2694,24,0)&gt;=8,4,IF(VLOOKUP($C122,工时汇总!$B$2:$AH$2694,24,0)&lt;8,0))))</f>
        <v>8</v>
      </c>
      <c r="AA122" s="12">
        <f ca="1">IF(VLOOKUP($C122,工时汇总!$B$2:$AH$2694,25,0)&gt;15,12,IF(VLOOKUP($C122,工时汇总!$B$2:$AH$2694,25,0)&gt;10,8,IF(VLOOKUP($C122,工时汇总!$B$2:$AH$2694,25,0)&gt;=8,4,IF(VLOOKUP($C122,工时汇总!$B$2:$AH$2694,25,0)&lt;8,0))))</f>
        <v>8</v>
      </c>
      <c r="AB122" s="12">
        <f ca="1">IF(VLOOKUP($C122,工时汇总!$B$2:$AH$2694,26,0)&gt;15,12,IF(VLOOKUP($C122,工时汇总!$B$2:$AH$2694,26,0)&gt;10,8,IF(VLOOKUP($C122,工时汇总!$B$2:$AH$2694,26,0)&gt;=8,4,IF(VLOOKUP($C122,工时汇总!$B$2:$AH$2694,26,0)&lt;8,0))))</f>
        <v>4</v>
      </c>
      <c r="AC122" s="12">
        <f ca="1">IF(VLOOKUP($C122,工时汇总!$B$2:$AH$2694,27,0)&gt;15,12,IF(VLOOKUP($C122,工时汇总!$B$2:$AH$2694,27,0)&gt;10,8,IF(VLOOKUP($C122,工时汇总!$B$2:$AH$2694,27,0)&gt;=8,4,IF(VLOOKUP($C122,工时汇总!$B$2:$AH$2694,27,0)&lt;8,0))))</f>
        <v>4</v>
      </c>
      <c r="AD122" s="12">
        <f ca="1">IF(VLOOKUP($C122,工时汇总!$B$2:$AH$2694,28,0)&gt;15,12,IF(VLOOKUP($C122,工时汇总!$B$2:$AH$2694,28,0)&gt;10,8,IF(VLOOKUP($C122,工时汇总!$B$2:$AH$2694,28,0)&gt;=8,4,IF(VLOOKUP($C122,工时汇总!$B$2:$AH$2694,28,0)&lt;8,0))))</f>
        <v>0</v>
      </c>
      <c r="AE122" s="12">
        <f ca="1">IF(VLOOKUP($C122,工时汇总!$B$2:$AH$2694,29,0)&gt;15,12,IF(VLOOKUP($C122,工时汇总!$B$2:$AH$2694,29,0)&gt;10,8,IF(VLOOKUP($C122,工时汇总!$B$2:$AH$2694,29,0)&gt;=8,4,IF(VLOOKUP($C122,工时汇总!$B$2:$AH$2694,29,0)&lt;8,0))))</f>
        <v>4</v>
      </c>
      <c r="AF122" s="12">
        <f ca="1">IF(VLOOKUP($C122,工时汇总!$B$2:$AH$2694,30,0)&gt;15,12,IF(VLOOKUP($C122,工时汇总!$B$2:$AH$2694,30,0)&gt;10,8,IF(VLOOKUP($C122,工时汇总!$B$2:$AH$2694,30,0)&gt;=8,4,IF(VLOOKUP($C122,工时汇总!$B$2:$AH$2694,30,0)&lt;8,0))))</f>
        <v>4</v>
      </c>
      <c r="AG122" s="12">
        <f ca="1">IF(VLOOKUP($C122,工时汇总!$B$2:$AH$2694,31,0)&gt;15,12,IF(VLOOKUP($C122,工时汇总!$B$2:$AH$2694,31,0)&gt;10,8,IF(VLOOKUP($C122,工时汇总!$B$2:$AH$2694,31,0)&gt;=8,4,IF(VLOOKUP($C122,工时汇总!$B$2:$AH$2694,31,0)&lt;8,0))))</f>
        <v>4</v>
      </c>
      <c r="AH122" s="12">
        <f ca="1">IF(VLOOKUP($C122,工时汇总!$B$2:$AH$2694,32,0)&gt;15,12,IF(VLOOKUP($C122,工时汇总!$B$2:$AH$2694,32,0)&gt;10,8,IF(VLOOKUP($C122,工时汇总!$B$2:$AH$2694,32,0)&gt;=8,4,IF(VLOOKUP($C122,工时汇总!$B$2:$AH$2694,32,0)&lt;8,0))))</f>
        <v>8</v>
      </c>
      <c r="AI122" s="12">
        <f ca="1">IF(VLOOKUP($C122,工时汇总!$B$2:$AH$2694,33,0)&gt;15,12,IF(VLOOKUP($C122,工时汇总!$B$2:$AH$2694,33,0)&gt;10,8,IF(VLOOKUP($C122,工时汇总!$B$2:$AH$2694,33,0)&gt;=8,4,IF(VLOOKUP($C122,工时汇总!$B$2:$AH$2694,33,0)&lt;8,0))))</f>
        <v>0</v>
      </c>
    </row>
    <row r="123" customHeight="1" spans="1:35">
      <c r="A123" s="42" t="s">
        <v>635</v>
      </c>
      <c r="B123" s="18" t="s">
        <v>826</v>
      </c>
      <c r="C123" s="17" t="s">
        <v>827</v>
      </c>
      <c r="D123" s="43">
        <f ca="1" t="shared" si="25"/>
        <v>140</v>
      </c>
      <c r="E123" s="12">
        <f ca="1">IF(VLOOKUP($C123,工时汇总!$B$2:$AH$2694,3,0)&gt;15,12,IF(VLOOKUP($C123,工时汇总!$B$2:$AH$2694,3,0)&gt;10,8,IF(VLOOKUP($C123,工时汇总!$B$2:$AH$2694,3,0)&gt;=8,4,IF(VLOOKUP($C123,工时汇总!$B$2:$AH$2694,3,0)&lt;8,0))))</f>
        <v>0</v>
      </c>
      <c r="F123" s="12">
        <f ca="1">IF(VLOOKUP($C123,工时汇总!$B$2:$AH$2694,4,0)&gt;15,12,IF(VLOOKUP($C123,工时汇总!$B$2:$AH$2694,4,0)&gt;10,8,IF(VLOOKUP($C123,工时汇总!$B$2:$AH$2694,4,0)&gt;=8,4,IF(VLOOKUP($C123,工时汇总!$B$2:$AH$2694,4,0)&lt;8,0))))</f>
        <v>4</v>
      </c>
      <c r="G123" s="12">
        <f ca="1">IF(VLOOKUP($C123,工时汇总!$B$2:$AH$2694,5,0)&gt;15,12,IF(VLOOKUP($C123,工时汇总!$B$2:$AH$2694,5,0)&gt;10,8,IF(VLOOKUP($C123,工时汇总!$B$2:$AH$2694,5,0)&gt;=8,4,IF(VLOOKUP($C123,工时汇总!$B$2:$AH$2694,5,0)&lt;8,0))))</f>
        <v>4</v>
      </c>
      <c r="H123" s="12">
        <f ca="1">IF(VLOOKUP($C123,工时汇总!$B$2:$AH$2694,6,0)&gt;15,12,IF(VLOOKUP($C123,工时汇总!$B$2:$AH$2694,6,0)&gt;10,8,IF(VLOOKUP($C123,工时汇总!$B$2:$AH$2694,6,0)&gt;=8,4,IF(VLOOKUP($C123,工时汇总!$B$2:$AH$2694,6,0)&lt;8,0))))</f>
        <v>8</v>
      </c>
      <c r="I123" s="12">
        <f ca="1">IF(VLOOKUP($C123,工时汇总!$B$2:$AH$2694,7,0)&gt;15,12,IF(VLOOKUP($C123,工时汇总!$B$2:$AH$2694,7,0)&gt;10,8,IF(VLOOKUP($C123,工时汇总!$B$2:$AH$2694,7,0)&gt;=8,4,IF(VLOOKUP($C123,工时汇总!$B$2:$AH$2694,7,0)&lt;8,0))))</f>
        <v>4</v>
      </c>
      <c r="J123" s="12">
        <f ca="1">IF(VLOOKUP($C123,工时汇总!$B$2:$AH$2694,8,0)&gt;15,12,IF(VLOOKUP($C123,工时汇总!$B$2:$AH$2694,8,0)&gt;10,8,IF(VLOOKUP($C123,工时汇总!$B$2:$AH$2694,8,0)&gt;=8,4,IF(VLOOKUP($C123,工时汇总!$B$2:$AH$2694,8,0)&lt;8,0))))</f>
        <v>0</v>
      </c>
      <c r="K123" s="12">
        <f ca="1">IF(VLOOKUP($C123,工时汇总!$B$2:$AH$2694,9,0)&gt;15,12,IF(VLOOKUP($C123,工时汇总!$B$2:$AH$2694,9,0)&gt;10,8,IF(VLOOKUP($C123,工时汇总!$B$2:$AH$2694,9,0)&gt;=8,4,IF(VLOOKUP($C123,工时汇总!$B$2:$AH$2694,9,0)&lt;8,0))))</f>
        <v>0</v>
      </c>
      <c r="L123" s="12">
        <f ca="1">IF(VLOOKUP($C123,工时汇总!$B$2:$AH$2694,10,0)&gt;15,12,IF(VLOOKUP($C123,工时汇总!$B$2:$AH$2694,10,0)&gt;10,8,IF(VLOOKUP($C123,工时汇总!$B$2:$AH$2694,10,0)&gt;=8,4,IF(VLOOKUP($C123,工时汇总!$B$2:$AH$2694,10,0)&lt;8,0))))</f>
        <v>0</v>
      </c>
      <c r="M123" s="12">
        <f ca="1">IF(VLOOKUP($C123,工时汇总!$B$2:$AH$2694,11,0)&gt;15,12,IF(VLOOKUP($C123,工时汇总!$B$2:$AH$2694,11,0)&gt;10,8,IF(VLOOKUP($C123,工时汇总!$B$2:$AH$2694,11,0)&gt;=8,4,IF(VLOOKUP($C123,工时汇总!$B$2:$AH$2694,11,0)&lt;8,0))))</f>
        <v>4</v>
      </c>
      <c r="N123" s="12">
        <f ca="1">IF(VLOOKUP($C123,工时汇总!$B$2:$AH$2694,12,0)&gt;15,12,IF(VLOOKUP($C123,工时汇总!$B$2:$AH$2694,12,0)&gt;10,8,IF(VLOOKUP($C123,工时汇总!$B$2:$AH$2694,12,0)&gt;=8,4,IF(VLOOKUP($C123,工时汇总!$B$2:$AH$2694,12,0)&lt;8,0))))</f>
        <v>8</v>
      </c>
      <c r="O123" s="12">
        <f ca="1">IF(VLOOKUP($C123,工时汇总!$B$2:$AH$2694,13,0)&gt;15,12,IF(VLOOKUP($C123,工时汇总!$B$2:$AH$2694,13,0)&gt;10,8,IF(VLOOKUP($C123,工时汇总!$B$2:$AH$2694,13,0)&gt;=8,4,IF(VLOOKUP($C123,工时汇总!$B$2:$AH$2694,13,0)&lt;8,0))))</f>
        <v>8</v>
      </c>
      <c r="P123" s="12">
        <f ca="1">IF(VLOOKUP($C123,工时汇总!$B$2:$AH$2694,14,0)&gt;15,12,IF(VLOOKUP($C123,工时汇总!$B$2:$AH$2694,14,0)&gt;10,8,IF(VLOOKUP($C123,工时汇总!$B$2:$AH$2694,14,0)&gt;=8,4,IF(VLOOKUP($C123,工时汇总!$B$2:$AH$2694,14,0)&lt;8,0))))</f>
        <v>4</v>
      </c>
      <c r="Q123" s="12">
        <f ca="1">IF(VLOOKUP($C123,工时汇总!$B$2:$AH$2694,15,0)&gt;15,12,IF(VLOOKUP($C123,工时汇总!$B$2:$AH$2694,15,0)&gt;10,8,IF(VLOOKUP($C123,工时汇总!$B$2:$AH$2694,15,0)&gt;=8,4,IF(VLOOKUP($C123,工时汇总!$B$2:$AH$2694,15,0)&lt;8,0))))</f>
        <v>8</v>
      </c>
      <c r="R123" s="12">
        <f ca="1">IF(VLOOKUP($C123,工时汇总!$B$2:$AH$2694,16,0)&gt;15,12,IF(VLOOKUP($C123,工时汇总!$B$2:$AH$2694,16,0)&gt;10,8,IF(VLOOKUP($C123,工时汇总!$B$2:$AH$2694,16,0)&gt;=8,4,IF(VLOOKUP($C123,工时汇总!$B$2:$AH$2694,16,0)&lt;8,0))))</f>
        <v>8</v>
      </c>
      <c r="S123" s="12">
        <f ca="1">IF(VLOOKUP($C123,工时汇总!$B$2:$AH$2694,17,0)&gt;15,12,IF(VLOOKUP($C123,工时汇总!$B$2:$AH$2694,17,0)&gt;10,8,IF(VLOOKUP($C123,工时汇总!$B$2:$AH$2694,17,0)&gt;=8,4,IF(VLOOKUP($C123,工时汇总!$B$2:$AH$2694,17,0)&lt;8,0))))</f>
        <v>8</v>
      </c>
      <c r="T123" s="12">
        <f ca="1">IF(VLOOKUP($C123,工时汇总!$B$2:$AH$2694,18,0)&gt;15,12,IF(VLOOKUP($C123,工时汇总!$B$2:$AH$2694,18,0)&gt;10,8,IF(VLOOKUP($C123,工时汇总!$B$2:$AH$2694,18,0)&gt;=8,4,IF(VLOOKUP($C123,工时汇总!$B$2:$AH$2694,18,0)&lt;8,0))))</f>
        <v>8</v>
      </c>
      <c r="U123" s="12">
        <f ca="1">IF(VLOOKUP($C123,工时汇总!$B$2:$AH$2694,19,0)&gt;15,12,IF(VLOOKUP($C123,工时汇总!$B$2:$AH$2694,19,0)&gt;10,8,IF(VLOOKUP($C123,工时汇总!$B$2:$AH$2694,19,0)&gt;=8,4,IF(VLOOKUP($C123,工时汇总!$B$2:$AH$2694,19,0)&lt;8,0))))</f>
        <v>4</v>
      </c>
      <c r="V123" s="12">
        <f ca="1">IF(VLOOKUP($C123,工时汇总!$B$2:$AH$2694,20,0)&gt;15,12,IF(VLOOKUP($C123,工时汇总!$B$2:$AH$2694,20,0)&gt;10,8,IF(VLOOKUP($C123,工时汇总!$B$2:$AH$2694,20,0)&gt;=8,4,IF(VLOOKUP($C123,工时汇总!$B$2:$AH$2694,20,0)&lt;8,0))))</f>
        <v>8</v>
      </c>
      <c r="W123" s="12">
        <f ca="1">IF(VLOOKUP($C123,工时汇总!$B$2:$AH$2694,21,0)&gt;15,12,IF(VLOOKUP($C123,工时汇总!$B$2:$AH$2694,21,0)&gt;10,8,IF(VLOOKUP($C123,工时汇总!$B$2:$AH$2694,21,0)&gt;=8,4,IF(VLOOKUP($C123,工时汇总!$B$2:$AH$2694,21,0)&lt;8,0))))</f>
        <v>4</v>
      </c>
      <c r="X123" s="12">
        <f ca="1">IF(VLOOKUP($C123,工时汇总!$B$2:$AH$2694,22,0)&gt;15,12,IF(VLOOKUP($C123,工时汇总!$B$2:$AH$2694,22,0)&gt;10,8,IF(VLOOKUP($C123,工时汇总!$B$2:$AH$2694,22,0)&gt;=8,4,IF(VLOOKUP($C123,工时汇总!$B$2:$AH$2694,22,0)&lt;8,0))))</f>
        <v>8</v>
      </c>
      <c r="Y123" s="12">
        <f ca="1">IF(VLOOKUP($C123,工时汇总!$B$2:$AH$2694,23,0)&gt;15,12,IF(VLOOKUP($C123,工时汇总!$B$2:$AH$2694,23,0)&gt;10,8,IF(VLOOKUP($C123,工时汇总!$B$2:$AH$2694,23,0)&gt;=8,4,IF(VLOOKUP($C123,工时汇总!$B$2:$AH$2694,23,0)&lt;8,0))))</f>
        <v>4</v>
      </c>
      <c r="Z123" s="12">
        <f ca="1">IF(VLOOKUP($C123,工时汇总!$B$2:$AH$2694,24,0)&gt;15,12,IF(VLOOKUP($C123,工时汇总!$B$2:$AH$2694,24,0)&gt;10,8,IF(VLOOKUP($C123,工时汇总!$B$2:$AH$2694,24,0)&gt;=8,4,IF(VLOOKUP($C123,工时汇总!$B$2:$AH$2694,24,0)&lt;8,0))))</f>
        <v>4</v>
      </c>
      <c r="AA123" s="12">
        <f ca="1">IF(VLOOKUP($C123,工时汇总!$B$2:$AH$2694,25,0)&gt;15,12,IF(VLOOKUP($C123,工时汇总!$B$2:$AH$2694,25,0)&gt;10,8,IF(VLOOKUP($C123,工时汇总!$B$2:$AH$2694,25,0)&gt;=8,4,IF(VLOOKUP($C123,工时汇总!$B$2:$AH$2694,25,0)&lt;8,0))))</f>
        <v>4</v>
      </c>
      <c r="AB123" s="12">
        <f ca="1">IF(VLOOKUP($C123,工时汇总!$B$2:$AH$2694,26,0)&gt;15,12,IF(VLOOKUP($C123,工时汇总!$B$2:$AH$2694,26,0)&gt;10,8,IF(VLOOKUP($C123,工时汇总!$B$2:$AH$2694,26,0)&gt;=8,4,IF(VLOOKUP($C123,工时汇总!$B$2:$AH$2694,26,0)&lt;8,0))))</f>
        <v>4</v>
      </c>
      <c r="AC123" s="12">
        <f ca="1">IF(VLOOKUP($C123,工时汇总!$B$2:$AH$2694,27,0)&gt;15,12,IF(VLOOKUP($C123,工时汇总!$B$2:$AH$2694,27,0)&gt;10,8,IF(VLOOKUP($C123,工时汇总!$B$2:$AH$2694,27,0)&gt;=8,4,IF(VLOOKUP($C123,工时汇总!$B$2:$AH$2694,27,0)&lt;8,0))))</f>
        <v>4</v>
      </c>
      <c r="AD123" s="12">
        <f ca="1">IF(VLOOKUP($C123,工时汇总!$B$2:$AH$2694,28,0)&gt;15,12,IF(VLOOKUP($C123,工时汇总!$B$2:$AH$2694,28,0)&gt;10,8,IF(VLOOKUP($C123,工时汇总!$B$2:$AH$2694,28,0)&gt;=8,4,IF(VLOOKUP($C123,工时汇总!$B$2:$AH$2694,28,0)&lt;8,0))))</f>
        <v>4</v>
      </c>
      <c r="AE123" s="12">
        <f ca="1">IF(VLOOKUP($C123,工时汇总!$B$2:$AH$2694,29,0)&gt;15,12,IF(VLOOKUP($C123,工时汇总!$B$2:$AH$2694,29,0)&gt;10,8,IF(VLOOKUP($C123,工时汇总!$B$2:$AH$2694,29,0)&gt;=8,4,IF(VLOOKUP($C123,工时汇总!$B$2:$AH$2694,29,0)&lt;8,0))))</f>
        <v>4</v>
      </c>
      <c r="AF123" s="12">
        <f ca="1">IF(VLOOKUP($C123,工时汇总!$B$2:$AH$2694,30,0)&gt;15,12,IF(VLOOKUP($C123,工时汇总!$B$2:$AH$2694,30,0)&gt;10,8,IF(VLOOKUP($C123,工时汇总!$B$2:$AH$2694,30,0)&gt;=8,4,IF(VLOOKUP($C123,工时汇总!$B$2:$AH$2694,30,0)&lt;8,0))))</f>
        <v>4</v>
      </c>
      <c r="AG123" s="12">
        <f ca="1">IF(VLOOKUP($C123,工时汇总!$B$2:$AH$2694,31,0)&gt;15,12,IF(VLOOKUP($C123,工时汇总!$B$2:$AH$2694,31,0)&gt;10,8,IF(VLOOKUP($C123,工时汇总!$B$2:$AH$2694,31,0)&gt;=8,4,IF(VLOOKUP($C123,工时汇总!$B$2:$AH$2694,31,0)&lt;8,0))))</f>
        <v>4</v>
      </c>
      <c r="AH123" s="12">
        <f ca="1">IF(VLOOKUP($C123,工时汇总!$B$2:$AH$2694,32,0)&gt;15,12,IF(VLOOKUP($C123,工时汇总!$B$2:$AH$2694,32,0)&gt;10,8,IF(VLOOKUP($C123,工时汇总!$B$2:$AH$2694,32,0)&gt;=8,4,IF(VLOOKUP($C123,工时汇总!$B$2:$AH$2694,32,0)&lt;8,0))))</f>
        <v>4</v>
      </c>
      <c r="AI123" s="12">
        <f ca="1">IF(VLOOKUP($C123,工时汇总!$B$2:$AH$2694,33,0)&gt;15,12,IF(VLOOKUP($C123,工时汇总!$B$2:$AH$2694,33,0)&gt;10,8,IF(VLOOKUP($C123,工时汇总!$B$2:$AH$2694,33,0)&gt;=8,4,IF(VLOOKUP($C123,工时汇总!$B$2:$AH$2694,33,0)&lt;8,0))))</f>
        <v>0</v>
      </c>
    </row>
  </sheetData>
  <mergeCells count="1">
    <mergeCell ref="A1:AI1"/>
  </mergeCells>
  <conditionalFormatting sqref="B22">
    <cfRule type="duplicateValues" dxfId="1" priority="3"/>
  </conditionalFormatting>
  <conditionalFormatting sqref="C22">
    <cfRule type="duplicateValues" dxfId="1" priority="4"/>
  </conditionalFormatting>
  <conditionalFormatting sqref="B42">
    <cfRule type="duplicateValues" dxfId="1" priority="401"/>
  </conditionalFormatting>
  <conditionalFormatting sqref="B3:B13">
    <cfRule type="duplicateValues" dxfId="1" priority="6"/>
  </conditionalFormatting>
  <conditionalFormatting sqref="B14:B15">
    <cfRule type="duplicateValues" dxfId="1" priority="2"/>
  </conditionalFormatting>
  <conditionalFormatting sqref="B76:B123">
    <cfRule type="duplicateValues" dxfId="1" priority="407"/>
  </conditionalFormatting>
  <conditionalFormatting sqref="C3:C13">
    <cfRule type="duplicateValues" dxfId="1" priority="5"/>
  </conditionalFormatting>
  <conditionalFormatting sqref="C14:C15">
    <cfRule type="duplicateValues" dxfId="1" priority="1"/>
  </conditionalFormatting>
  <conditionalFormatting sqref="C28:C29">
    <cfRule type="duplicateValues" dxfId="1" priority="397"/>
  </conditionalFormatting>
  <conditionalFormatting sqref="C76:C123">
    <cfRule type="duplicateValues" dxfId="1" priority="408"/>
  </conditionalFormatting>
  <conditionalFormatting sqref="B124:B1048576 B43:B75 B1:B2 B16:B21 B23:B41">
    <cfRule type="duplicateValues" dxfId="1" priority="402"/>
  </conditionalFormatting>
  <pageMargins left="0.7" right="0.7" top="0.75" bottom="0.75" header="0.3" footer="0.3"/>
  <pageSetup paperSize="9" orientation="portrait" horizontalDpi="1200" verticalDpi="12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AJ341"/>
  <sheetViews>
    <sheetView workbookViewId="0">
      <pane xSplit="3" ySplit="1" topLeftCell="D238" activePane="bottomRight" state="frozenSplit"/>
      <selection/>
      <selection pane="topRight"/>
      <selection pane="bottomLeft"/>
      <selection pane="bottomRight" activeCell="AB270" sqref="AB270"/>
    </sheetView>
  </sheetViews>
  <sheetFormatPr defaultColWidth="6.08333333333333" defaultRowHeight="19.5" customHeight="1"/>
  <cols>
    <col min="1" max="1" width="10" style="3" customWidth="1"/>
    <col min="2" max="3" width="10" style="4" customWidth="1"/>
    <col min="4" max="34" width="6.08333333333333" style="5" customWidth="1"/>
    <col min="35" max="35" width="9.5" style="5" customWidth="1"/>
    <col min="36" max="36" width="9.5" style="6" customWidth="1"/>
    <col min="37" max="16384" width="6.08333333333333" style="5"/>
  </cols>
  <sheetData>
    <row r="1" s="1" customFormat="1" ht="29.25" customHeight="1" spans="1:36">
      <c r="A1" s="7" t="s">
        <v>449</v>
      </c>
      <c r="B1" s="8" t="s">
        <v>450</v>
      </c>
      <c r="C1" s="8" t="s">
        <v>6</v>
      </c>
      <c r="D1" s="9">
        <v>1</v>
      </c>
      <c r="E1" s="9">
        <v>2</v>
      </c>
      <c r="F1" s="9">
        <v>3</v>
      </c>
      <c r="G1" s="9">
        <v>4</v>
      </c>
      <c r="H1" s="9">
        <v>5</v>
      </c>
      <c r="I1" s="9">
        <v>6</v>
      </c>
      <c r="J1" s="9">
        <v>7</v>
      </c>
      <c r="K1" s="9">
        <v>8</v>
      </c>
      <c r="L1" s="9">
        <v>9</v>
      </c>
      <c r="M1" s="9">
        <v>10</v>
      </c>
      <c r="N1" s="9">
        <v>11</v>
      </c>
      <c r="O1" s="9">
        <v>12</v>
      </c>
      <c r="P1" s="9">
        <v>13</v>
      </c>
      <c r="Q1" s="9">
        <v>14</v>
      </c>
      <c r="R1" s="9">
        <v>15</v>
      </c>
      <c r="S1" s="9">
        <v>16</v>
      </c>
      <c r="T1" s="9">
        <v>17</v>
      </c>
      <c r="U1" s="9">
        <v>18</v>
      </c>
      <c r="V1" s="9">
        <v>19</v>
      </c>
      <c r="W1" s="9">
        <v>20</v>
      </c>
      <c r="X1" s="9">
        <v>21</v>
      </c>
      <c r="Y1" s="9">
        <v>22</v>
      </c>
      <c r="Z1" s="9">
        <v>23</v>
      </c>
      <c r="AA1" s="9">
        <v>24</v>
      </c>
      <c r="AB1" s="9">
        <v>25</v>
      </c>
      <c r="AC1" s="9">
        <v>26</v>
      </c>
      <c r="AD1" s="9">
        <v>27</v>
      </c>
      <c r="AE1" s="9">
        <v>28</v>
      </c>
      <c r="AF1" s="9">
        <v>29</v>
      </c>
      <c r="AG1" s="9">
        <v>30</v>
      </c>
      <c r="AH1" s="9">
        <v>31</v>
      </c>
      <c r="AI1" s="19" t="s">
        <v>828</v>
      </c>
      <c r="AJ1" s="20" t="s">
        <v>829</v>
      </c>
    </row>
    <row r="2" customHeight="1" spans="1:36">
      <c r="A2" s="10" t="s">
        <v>451</v>
      </c>
      <c r="B2" s="11" t="s">
        <v>15</v>
      </c>
      <c r="C2" s="11" t="s">
        <v>452</v>
      </c>
      <c r="D2" s="12">
        <f ca="1">SUMIF(祝广海流12!$A:$AL,$B2,祝广海流12!D:D)</f>
        <v>11</v>
      </c>
      <c r="E2" s="12">
        <f ca="1">SUMIF(祝广海流12!$A:$AL,$B2,祝广海流12!E:E)</f>
        <v>13</v>
      </c>
      <c r="F2" s="12">
        <f ca="1">SUMIF(祝广海流12!$A:$AL,$B2,祝广海流12!F:F)</f>
        <v>13</v>
      </c>
      <c r="G2" s="12">
        <f ca="1">SUMIF(祝广海流12!$A:$AL,$B2,祝广海流12!G:G)</f>
        <v>13</v>
      </c>
      <c r="H2" s="12">
        <f ca="1">SUMIF(祝广海流12!$A:$AL,$B2,祝广海流12!H:H)</f>
        <v>8.5</v>
      </c>
      <c r="I2" s="12">
        <f ca="1">SUMIF(祝广海流12!$A:$AL,$B2,祝广海流12!I:I)</f>
        <v>13</v>
      </c>
      <c r="J2" s="12">
        <f ca="1">SUMIF(祝广海流12!$A:$AL,$B2,祝广海流12!J:J)</f>
        <v>13</v>
      </c>
      <c r="K2" s="12">
        <f ca="1">SUMIF(祝广海流12!$A:$AL,$B2,祝广海流12!K:K)</f>
        <v>13</v>
      </c>
      <c r="L2" s="12">
        <f ca="1">SUMIF(祝广海流12!$A:$AL,$B2,祝广海流12!L:L)</f>
        <v>12</v>
      </c>
      <c r="M2" s="12">
        <f ca="1">SUMIF(祝广海流12!$A:$AL,$B2,祝广海流12!M:M)</f>
        <v>13</v>
      </c>
      <c r="N2" s="12">
        <f ca="1">SUMIF(祝广海流12!$A:$AL,$B2,祝广海流12!N:N)</f>
        <v>11</v>
      </c>
      <c r="O2" s="12">
        <f ca="1">SUMIF(祝广海流12!$A:$AL,$B2,祝广海流12!O:O)</f>
        <v>8.5</v>
      </c>
      <c r="P2" s="12">
        <f ca="1">SUMIF(祝广海流12!$A:$AL,$B2,祝广海流12!P:P)</f>
        <v>11</v>
      </c>
      <c r="Q2" s="12">
        <f ca="1">SUMIF(祝广海流12!$A:$AL,$B2,祝广海流12!Q:Q)</f>
        <v>11</v>
      </c>
      <c r="R2" s="12">
        <f ca="1">SUMIF(祝广海流12!$A:$AL,$B2,祝广海流12!R:R)</f>
        <v>11</v>
      </c>
      <c r="S2" s="12">
        <f ca="1">SUMIF(祝广海流12!$A:$AL,$B2,祝广海流12!S:S)</f>
        <v>13</v>
      </c>
      <c r="T2" s="12">
        <f ca="1">SUMIF(祝广海流12!$A:$AL,$B2,祝广海流12!T:T)</f>
        <v>13</v>
      </c>
      <c r="U2" s="12">
        <f ca="1">SUMIF(祝广海流12!$A:$AL,$B2,祝广海流12!U:U)</f>
        <v>12</v>
      </c>
      <c r="V2" s="12">
        <f ca="1">SUMIF(祝广海流12!$A:$AL,$B2,祝广海流12!V:V)</f>
        <v>11</v>
      </c>
      <c r="W2" s="12">
        <f ca="1">SUMIF(祝广海流12!$A:$AL,$B2,祝广海流12!W:W)</f>
        <v>13</v>
      </c>
      <c r="X2" s="12">
        <f ca="1">SUMIF(祝广海流12!$A:$AL,$B2,祝广海流12!X:X)</f>
        <v>13</v>
      </c>
      <c r="Y2" s="12">
        <f ca="1">SUMIF(祝广海流12!$A:$AL,$B2,祝广海流12!Y:Y)</f>
        <v>13</v>
      </c>
      <c r="Z2" s="12">
        <f ca="1">SUMIF(祝广海流12!$A:$AL,$B2,祝广海流12!Z:Z)</f>
        <v>13</v>
      </c>
      <c r="AA2" s="12">
        <f ca="1">SUMIF(祝广海流12!$A:$AL,$B2,祝广海流12!AA:AA)</f>
        <v>13</v>
      </c>
      <c r="AB2" s="12">
        <f ca="1">SUMIF(祝广海流12!$A:$AL,$B2,祝广海流12!AB:AB)</f>
        <v>13</v>
      </c>
      <c r="AC2" s="12">
        <f ca="1">SUMIF(祝广海流12!$A:$AL,$B2,祝广海流12!AC:AC)</f>
        <v>8.5</v>
      </c>
      <c r="AD2" s="12">
        <f ca="1">SUMIF(祝广海流12!$A:$AL,$B2,祝广海流12!AD:AD)</f>
        <v>13</v>
      </c>
      <c r="AE2" s="12">
        <f ca="1">SUMIF(祝广海流12!$A:$AL,$B2,祝广海流12!AE:AE)</f>
        <v>13</v>
      </c>
      <c r="AF2" s="12">
        <f ca="1">SUMIF(祝广海流12!$A:$AL,$B2,祝广海流12!AF:AF)</f>
        <v>12</v>
      </c>
      <c r="AG2" s="12">
        <f ca="1">SUMIF(祝广海流12!$A:$AL,$B2,祝广海流12!AG:AG)</f>
        <v>13</v>
      </c>
      <c r="AH2" s="12">
        <f ca="1">SUMIF(祝广海流12!$A:$AL,$B2,祝广海流12!AH:AH)</f>
        <v>0</v>
      </c>
      <c r="AI2" s="21">
        <f ca="1">SUM(D2:AH2)</f>
        <v>361.5</v>
      </c>
      <c r="AJ2" s="22">
        <f ca="1" t="shared" ref="AJ2:AJ126" si="0">AI2/8</f>
        <v>45.1875</v>
      </c>
    </row>
    <row r="3" customHeight="1" spans="1:36">
      <c r="A3" s="10" t="s">
        <v>451</v>
      </c>
      <c r="B3" s="11" t="s">
        <v>19</v>
      </c>
      <c r="C3" s="11" t="s">
        <v>453</v>
      </c>
      <c r="D3" s="12">
        <f ca="1">SUMIF(祝广海流12!$A:$AL,$B3,祝广海流12!D:D)</f>
        <v>11</v>
      </c>
      <c r="E3" s="12">
        <f ca="1">SUMIF(祝广海流12!$A:$AL,$B3,祝广海流12!E:E)</f>
        <v>13</v>
      </c>
      <c r="F3" s="12">
        <f ca="1">SUMIF(祝广海流12!$A:$AL,$B3,祝广海流12!F:F)</f>
        <v>13</v>
      </c>
      <c r="G3" s="12">
        <f ca="1">SUMIF(祝广海流12!$A:$AL,$B3,祝广海流12!G:G)</f>
        <v>11</v>
      </c>
      <c r="H3" s="12">
        <f ca="1">SUMIF(祝广海流12!$A:$AL,$B3,祝广海流12!H:H)</f>
        <v>6.5</v>
      </c>
      <c r="I3" s="12">
        <f ca="1">SUMIF(祝广海流12!$A:$AL,$B3,祝广海流12!I:I)</f>
        <v>13</v>
      </c>
      <c r="J3" s="12">
        <f ca="1">SUMIF(祝广海流12!$A:$AL,$B3,祝广海流12!J:J)</f>
        <v>13</v>
      </c>
      <c r="K3" s="12">
        <f ca="1">SUMIF(祝广海流12!$A:$AL,$B3,祝广海流12!K:K)</f>
        <v>13</v>
      </c>
      <c r="L3" s="12">
        <f ca="1">SUMIF(祝广海流12!$A:$AL,$B3,祝广海流12!L:L)</f>
        <v>12</v>
      </c>
      <c r="M3" s="12">
        <f ca="1">SUMIF(祝广海流12!$A:$AL,$B3,祝广海流12!M:M)</f>
        <v>13</v>
      </c>
      <c r="N3" s="12">
        <f ca="1">SUMIF(祝广海流12!$A:$AL,$B3,祝广海流12!N:N)</f>
        <v>8.5</v>
      </c>
      <c r="O3" s="12">
        <f ca="1">SUMIF(祝广海流12!$A:$AL,$B3,祝广海流12!O:O)</f>
        <v>0</v>
      </c>
      <c r="P3" s="12">
        <f ca="1">SUMIF(祝广海流12!$A:$AL,$B3,祝广海流12!P:P)</f>
        <v>0</v>
      </c>
      <c r="Q3" s="12">
        <f ca="1">SUMIF(祝广海流12!$A:$AL,$B3,祝广海流12!Q:Q)</f>
        <v>0</v>
      </c>
      <c r="R3" s="12">
        <f ca="1">SUMIF(祝广海流12!$A:$AL,$B3,祝广海流12!R:R)</f>
        <v>0</v>
      </c>
      <c r="S3" s="12">
        <f ca="1">SUMIF(祝广海流12!$A:$AL,$B3,祝广海流12!S:S)</f>
        <v>13</v>
      </c>
      <c r="T3" s="12">
        <f ca="1">SUMIF(祝广海流12!$A:$AL,$B3,祝广海流12!T:T)</f>
        <v>13</v>
      </c>
      <c r="U3" s="12">
        <f ca="1">SUMIF(祝广海流12!$A:$AL,$B3,祝广海流12!U:U)</f>
        <v>12</v>
      </c>
      <c r="V3" s="12">
        <f ca="1">SUMIF(祝广海流12!$A:$AL,$B3,祝广海流12!V:V)</f>
        <v>8.5</v>
      </c>
      <c r="W3" s="12">
        <f ca="1">SUMIF(祝广海流12!$A:$AL,$B3,祝广海流12!W:W)</f>
        <v>13</v>
      </c>
      <c r="X3" s="12">
        <f ca="1">SUMIF(祝广海流12!$A:$AL,$B3,祝广海流12!X:X)</f>
        <v>13</v>
      </c>
      <c r="Y3" s="12">
        <f ca="1">SUMIF(祝广海流12!$A:$AL,$B3,祝广海流12!Y:Y)</f>
        <v>13</v>
      </c>
      <c r="Z3" s="12">
        <f ca="1">SUMIF(祝广海流12!$A:$AL,$B3,祝广海流12!Z:Z)</f>
        <v>13</v>
      </c>
      <c r="AA3" s="12">
        <f ca="1">SUMIF(祝广海流12!$A:$AL,$B3,祝广海流12!AA:AA)</f>
        <v>13</v>
      </c>
      <c r="AB3" s="12">
        <f ca="1">SUMIF(祝广海流12!$A:$AL,$B3,祝广海流12!AB:AB)</f>
        <v>13</v>
      </c>
      <c r="AC3" s="12">
        <f ca="1">SUMIF(祝广海流12!$A:$AL,$B3,祝广海流12!AC:AC)</f>
        <v>8.5</v>
      </c>
      <c r="AD3" s="12">
        <f ca="1">SUMIF(祝广海流12!$A:$AL,$B3,祝广海流12!AD:AD)</f>
        <v>13</v>
      </c>
      <c r="AE3" s="12">
        <f ca="1">SUMIF(祝广海流12!$A:$AL,$B3,祝广海流12!AE:AE)</f>
        <v>13</v>
      </c>
      <c r="AF3" s="12">
        <f ca="1">SUMIF(祝广海流12!$A:$AL,$B3,祝广海流12!AF:AF)</f>
        <v>13</v>
      </c>
      <c r="AG3" s="12">
        <f ca="1">SUMIF(祝广海流12!$A:$AL,$B3,祝广海流12!AG:AG)</f>
        <v>13</v>
      </c>
      <c r="AH3" s="12">
        <f ca="1">SUMIF(祝广海流12!$A:$AL,$B3,祝广海流12!AH:AH)</f>
        <v>0</v>
      </c>
      <c r="AI3" s="21">
        <f ca="1" t="shared" ref="AI3:AI124" si="1">SUM(D3:AH3)</f>
        <v>312</v>
      </c>
      <c r="AJ3" s="22">
        <f ca="1" t="shared" si="0"/>
        <v>39</v>
      </c>
    </row>
    <row r="4" customHeight="1" spans="1:36">
      <c r="A4" s="10" t="s">
        <v>451</v>
      </c>
      <c r="B4" s="11" t="s">
        <v>22</v>
      </c>
      <c r="C4" s="11" t="s">
        <v>454</v>
      </c>
      <c r="D4" s="12">
        <f ca="1">SUMIF(祝广海流12!$A:$AL,$B4,祝广海流12!D:D)</f>
        <v>11</v>
      </c>
      <c r="E4" s="12">
        <f ca="1">SUMIF(祝广海流12!$A:$AL,$B4,祝广海流12!E:E)</f>
        <v>13</v>
      </c>
      <c r="F4" s="12">
        <f ca="1">SUMIF(祝广海流12!$A:$AL,$B4,祝广海流12!F:F)</f>
        <v>13</v>
      </c>
      <c r="G4" s="12">
        <f ca="1">SUMIF(祝广海流12!$A:$AL,$B4,祝广海流12!G:G)</f>
        <v>13</v>
      </c>
      <c r="H4" s="12">
        <f ca="1">SUMIF(祝广海流12!$A:$AL,$B4,祝广海流12!H:H)</f>
        <v>8.5</v>
      </c>
      <c r="I4" s="12">
        <f ca="1">SUMIF(祝广海流12!$A:$AL,$B4,祝广海流12!I:I)</f>
        <v>13</v>
      </c>
      <c r="J4" s="12">
        <f ca="1">SUMIF(祝广海流12!$A:$AL,$B4,祝广海流12!J:J)</f>
        <v>13</v>
      </c>
      <c r="K4" s="12">
        <f ca="1">SUMIF(祝广海流12!$A:$AL,$B4,祝广海流12!K:K)</f>
        <v>13</v>
      </c>
      <c r="L4" s="12">
        <f ca="1">SUMIF(祝广海流12!$A:$AL,$B4,祝广海流12!L:L)</f>
        <v>13</v>
      </c>
      <c r="M4" s="12">
        <f ca="1">SUMIF(祝广海流12!$A:$AL,$B4,祝广海流12!M:M)</f>
        <v>11</v>
      </c>
      <c r="N4" s="12">
        <f ca="1">SUMIF(祝广海流12!$A:$AL,$B4,祝广海流12!N:N)</f>
        <v>11</v>
      </c>
      <c r="O4" s="12">
        <f ca="1">SUMIF(祝广海流12!$A:$AL,$B4,祝广海流12!O:O)</f>
        <v>8.5</v>
      </c>
      <c r="P4" s="12">
        <f ca="1">SUMIF(祝广海流12!$A:$AL,$B4,祝广海流12!P:P)</f>
        <v>11</v>
      </c>
      <c r="Q4" s="12">
        <f ca="1">SUMIF(祝广海流12!$A:$AL,$B4,祝广海流12!Q:Q)</f>
        <v>11</v>
      </c>
      <c r="R4" s="12">
        <f ca="1">SUMIF(祝广海流12!$A:$AL,$B4,祝广海流12!R:R)</f>
        <v>11</v>
      </c>
      <c r="S4" s="12">
        <f ca="1">SUMIF(祝广海流12!$A:$AL,$B4,祝广海流12!S:S)</f>
        <v>13</v>
      </c>
      <c r="T4" s="12">
        <f ca="1">SUMIF(祝广海流12!$A:$AL,$B4,祝广海流12!T:T)</f>
        <v>13</v>
      </c>
      <c r="U4" s="12">
        <f ca="1">SUMIF(祝广海流12!$A:$AL,$B4,祝广海流12!U:U)</f>
        <v>12</v>
      </c>
      <c r="V4" s="12">
        <f ca="1">SUMIF(祝广海流12!$A:$AL,$B4,祝广海流12!V:V)</f>
        <v>0</v>
      </c>
      <c r="W4" s="12">
        <f ca="1">SUMIF(祝广海流12!$A:$AL,$B4,祝广海流12!W:W)</f>
        <v>13</v>
      </c>
      <c r="X4" s="12">
        <f ca="1">SUMIF(祝广海流12!$A:$AL,$B4,祝广海流12!X:X)</f>
        <v>13</v>
      </c>
      <c r="Y4" s="12">
        <f ca="1">SUMIF(祝广海流12!$A:$AL,$B4,祝广海流12!Y:Y)</f>
        <v>13</v>
      </c>
      <c r="Z4" s="12">
        <f ca="1">SUMIF(祝广海流12!$A:$AL,$B4,祝广海流12!Z:Z)</f>
        <v>13</v>
      </c>
      <c r="AA4" s="12">
        <f ca="1">SUMIF(祝广海流12!$A:$AL,$B4,祝广海流12!AA:AA)</f>
        <v>13</v>
      </c>
      <c r="AB4" s="12">
        <f ca="1">SUMIF(祝广海流12!$A:$AL,$B4,祝广海流12!AB:AB)</f>
        <v>13</v>
      </c>
      <c r="AC4" s="12">
        <f ca="1">SUMIF(祝广海流12!$A:$AL,$B4,祝广海流12!AC:AC)</f>
        <v>8.5</v>
      </c>
      <c r="AD4" s="12">
        <f ca="1">SUMIF(祝广海流12!$A:$AL,$B4,祝广海流12!AD:AD)</f>
        <v>13</v>
      </c>
      <c r="AE4" s="12">
        <f ca="1">SUMIF(祝广海流12!$A:$AL,$B4,祝广海流12!AE:AE)</f>
        <v>13</v>
      </c>
      <c r="AF4" s="12">
        <f ca="1">SUMIF(祝广海流12!$A:$AL,$B4,祝广海流12!AF:AF)</f>
        <v>13</v>
      </c>
      <c r="AG4" s="12">
        <f ca="1">SUMIF(祝广海流12!$A:$AL,$B4,祝广海流12!AG:AG)</f>
        <v>13</v>
      </c>
      <c r="AH4" s="12">
        <f ca="1">SUMIF(祝广海流12!$A:$AL,$B4,祝广海流12!AH:AH)</f>
        <v>0</v>
      </c>
      <c r="AI4" s="21">
        <f ca="1" t="shared" ref="AI4:AI13" si="2">SUM(D4:AH4)</f>
        <v>350.5</v>
      </c>
      <c r="AJ4" s="22">
        <f ca="1" t="shared" ref="AJ4:AJ13" si="3">AI4/8</f>
        <v>43.8125</v>
      </c>
    </row>
    <row r="5" customHeight="1" spans="1:36">
      <c r="A5" s="10" t="s">
        <v>451</v>
      </c>
      <c r="B5" s="11" t="s">
        <v>24</v>
      </c>
      <c r="C5" s="11" t="s">
        <v>455</v>
      </c>
      <c r="D5" s="12">
        <f ca="1">SUMIF(祝广海流12!$A:$AL,$B5,祝广海流12!D:D)</f>
        <v>11</v>
      </c>
      <c r="E5" s="12">
        <f ca="1">SUMIF(祝广海流12!$A:$AL,$B5,祝广海流12!E:E)</f>
        <v>13</v>
      </c>
      <c r="F5" s="12">
        <f ca="1">SUMIF(祝广海流12!$A:$AL,$B5,祝广海流12!F:F)</f>
        <v>13</v>
      </c>
      <c r="G5" s="12">
        <f ca="1">SUMIF(祝广海流12!$A:$AL,$B5,祝广海流12!G:G)</f>
        <v>13</v>
      </c>
      <c r="H5" s="12">
        <f ca="1">SUMIF(祝广海流12!$A:$AL,$B5,祝广海流12!H:H)</f>
        <v>8.5</v>
      </c>
      <c r="I5" s="12">
        <f ca="1">SUMIF(祝广海流12!$A:$AL,$B5,祝广海流12!I:I)</f>
        <v>13</v>
      </c>
      <c r="J5" s="12">
        <f ca="1">SUMIF(祝广海流12!$A:$AL,$B5,祝广海流12!J:J)</f>
        <v>13</v>
      </c>
      <c r="K5" s="12">
        <f ca="1">SUMIF(祝广海流12!$A:$AL,$B5,祝广海流12!K:K)</f>
        <v>13</v>
      </c>
      <c r="L5" s="12">
        <f ca="1">SUMIF(祝广海流12!$A:$AL,$B5,祝广海流12!L:L)</f>
        <v>12</v>
      </c>
      <c r="M5" s="12">
        <f ca="1">SUMIF(祝广海流12!$A:$AL,$B5,祝广海流12!M:M)</f>
        <v>13</v>
      </c>
      <c r="N5" s="12">
        <f ca="1">SUMIF(祝广海流12!$A:$AL,$B5,祝广海流12!N:N)</f>
        <v>11</v>
      </c>
      <c r="O5" s="12">
        <f ca="1">SUMIF(祝广海流12!$A:$AL,$B5,祝广海流12!O:O)</f>
        <v>8.5</v>
      </c>
      <c r="P5" s="12">
        <f ca="1">SUMIF(祝广海流12!$A:$AL,$B5,祝广海流12!P:P)</f>
        <v>11</v>
      </c>
      <c r="Q5" s="12">
        <f ca="1">SUMIF(祝广海流12!$A:$AL,$B5,祝广海流12!Q:Q)</f>
        <v>11</v>
      </c>
      <c r="R5" s="12">
        <f ca="1">SUMIF(祝广海流12!$A:$AL,$B5,祝广海流12!R:R)</f>
        <v>11</v>
      </c>
      <c r="S5" s="12">
        <f ca="1">SUMIF(祝广海流12!$A:$AL,$B5,祝广海流12!S:S)</f>
        <v>13</v>
      </c>
      <c r="T5" s="12">
        <f ca="1">SUMIF(祝广海流12!$A:$AL,$B5,祝广海流12!T:T)</f>
        <v>13</v>
      </c>
      <c r="U5" s="12">
        <f ca="1">SUMIF(祝广海流12!$A:$AL,$B5,祝广海流12!U:U)</f>
        <v>12</v>
      </c>
      <c r="V5" s="12">
        <f ca="1">SUMIF(祝广海流12!$A:$AL,$B5,祝广海流12!V:V)</f>
        <v>0</v>
      </c>
      <c r="W5" s="12">
        <f ca="1">SUMIF(祝广海流12!$A:$AL,$B5,祝广海流12!W:W)</f>
        <v>13</v>
      </c>
      <c r="X5" s="12">
        <f ca="1">SUMIF(祝广海流12!$A:$AL,$B5,祝广海流12!X:X)</f>
        <v>13</v>
      </c>
      <c r="Y5" s="12">
        <f ca="1">SUMIF(祝广海流12!$A:$AL,$B5,祝广海流12!Y:Y)</f>
        <v>13</v>
      </c>
      <c r="Z5" s="12">
        <f ca="1">SUMIF(祝广海流12!$A:$AL,$B5,祝广海流12!Z:Z)</f>
        <v>13</v>
      </c>
      <c r="AA5" s="12">
        <f ca="1">SUMIF(祝广海流12!$A:$AL,$B5,祝广海流12!AA:AA)</f>
        <v>13</v>
      </c>
      <c r="AB5" s="12">
        <f ca="1">SUMIF(祝广海流12!$A:$AL,$B5,祝广海流12!AB:AB)</f>
        <v>13</v>
      </c>
      <c r="AC5" s="12">
        <f ca="1">SUMIF(祝广海流12!$A:$AL,$B5,祝广海流12!AC:AC)</f>
        <v>8.5</v>
      </c>
      <c r="AD5" s="12">
        <f ca="1">SUMIF(祝广海流12!$A:$AL,$B5,祝广海流12!AD:AD)</f>
        <v>13</v>
      </c>
      <c r="AE5" s="12">
        <f ca="1">SUMIF(祝广海流12!$A:$AL,$B5,祝广海流12!AE:AE)</f>
        <v>13</v>
      </c>
      <c r="AF5" s="12">
        <f ca="1">SUMIF(祝广海流12!$A:$AL,$B5,祝广海流12!AF:AF)</f>
        <v>13</v>
      </c>
      <c r="AG5" s="12">
        <f ca="1">SUMIF(祝广海流12!$A:$AL,$B5,祝广海流12!AG:AG)</f>
        <v>13</v>
      </c>
      <c r="AH5" s="12">
        <f ca="1">SUMIF(祝广海流12!$A:$AL,$B5,祝广海流12!AH:AH)</f>
        <v>0</v>
      </c>
      <c r="AI5" s="21">
        <f ca="1" t="shared" si="2"/>
        <v>351.5</v>
      </c>
      <c r="AJ5" s="22">
        <f ca="1" t="shared" si="3"/>
        <v>43.9375</v>
      </c>
    </row>
    <row r="6" customHeight="1" spans="1:36">
      <c r="A6" s="10" t="s">
        <v>451</v>
      </c>
      <c r="B6" s="11" t="s">
        <v>26</v>
      </c>
      <c r="C6" s="11" t="s">
        <v>456</v>
      </c>
      <c r="D6" s="12">
        <f ca="1">SUMIF(祝广海流12!$A:$AL,$B6,祝广海流12!D:D)</f>
        <v>11</v>
      </c>
      <c r="E6" s="12">
        <f ca="1">SUMIF(祝广海流12!$A:$AL,$B6,祝广海流12!E:E)</f>
        <v>13</v>
      </c>
      <c r="F6" s="12">
        <f ca="1">SUMIF(祝广海流12!$A:$AL,$B6,祝广海流12!F:F)</f>
        <v>13</v>
      </c>
      <c r="G6" s="12">
        <f ca="1">SUMIF(祝广海流12!$A:$AL,$B6,祝广海流12!G:G)</f>
        <v>13</v>
      </c>
      <c r="H6" s="12">
        <f ca="1">SUMIF(祝广海流12!$A:$AL,$B6,祝广海流12!H:H)</f>
        <v>8.5</v>
      </c>
      <c r="I6" s="12">
        <f ca="1">SUMIF(祝广海流12!$A:$AL,$B6,祝广海流12!I:I)</f>
        <v>13</v>
      </c>
      <c r="J6" s="12">
        <f ca="1">SUMIF(祝广海流12!$A:$AL,$B6,祝广海流12!J:J)</f>
        <v>13</v>
      </c>
      <c r="K6" s="12">
        <f ca="1">SUMIF(祝广海流12!$A:$AL,$B6,祝广海流12!K:K)</f>
        <v>13</v>
      </c>
      <c r="L6" s="12">
        <f ca="1">SUMIF(祝广海流12!$A:$AL,$B6,祝广海流12!L:L)</f>
        <v>12</v>
      </c>
      <c r="M6" s="12">
        <f ca="1">SUMIF(祝广海流12!$A:$AL,$B6,祝广海流12!M:M)</f>
        <v>13</v>
      </c>
      <c r="N6" s="12">
        <f ca="1">SUMIF(祝广海流12!$A:$AL,$B6,祝广海流12!N:N)</f>
        <v>0</v>
      </c>
      <c r="O6" s="12">
        <f ca="1">SUMIF(祝广海流12!$A:$AL,$B6,祝广海流12!O:O)</f>
        <v>8.5</v>
      </c>
      <c r="P6" s="12">
        <f ca="1">SUMIF(祝广海流12!$A:$AL,$B6,祝广海流12!P:P)</f>
        <v>11</v>
      </c>
      <c r="Q6" s="12">
        <f ca="1">SUMIF(祝广海流12!$A:$AL,$B6,祝广海流12!Q:Q)</f>
        <v>11</v>
      </c>
      <c r="R6" s="12">
        <f ca="1">SUMIF(祝广海流12!$A:$AL,$B6,祝广海流12!R:R)</f>
        <v>11</v>
      </c>
      <c r="S6" s="12">
        <f ca="1">SUMIF(祝广海流12!$A:$AL,$B6,祝广海流12!S:S)</f>
        <v>13</v>
      </c>
      <c r="T6" s="12">
        <f ca="1">SUMIF(祝广海流12!$A:$AL,$B6,祝广海流12!T:T)</f>
        <v>13</v>
      </c>
      <c r="U6" s="12">
        <f ca="1">SUMIF(祝广海流12!$A:$AL,$B6,祝广海流12!U:U)</f>
        <v>12</v>
      </c>
      <c r="V6" s="12">
        <f ca="1">SUMIF(祝广海流12!$A:$AL,$B6,祝广海流12!V:V)</f>
        <v>0</v>
      </c>
      <c r="W6" s="12">
        <f ca="1">SUMIF(祝广海流12!$A:$AL,$B6,祝广海流12!W:W)</f>
        <v>0</v>
      </c>
      <c r="X6" s="12">
        <f ca="1">SUMIF(祝广海流12!$A:$AL,$B6,祝广海流12!X:X)</f>
        <v>0</v>
      </c>
      <c r="Y6" s="12">
        <f ca="1">SUMIF(祝广海流12!$A:$AL,$B6,祝广海流12!Y:Y)</f>
        <v>0</v>
      </c>
      <c r="Z6" s="12">
        <f ca="1">SUMIF(祝广海流12!$A:$AL,$B6,祝广海流12!Z:Z)</f>
        <v>0</v>
      </c>
      <c r="AA6" s="12">
        <f ca="1">SUMIF(祝广海流12!$A:$AL,$B6,祝广海流12!AA:AA)</f>
        <v>0</v>
      </c>
      <c r="AB6" s="12">
        <f ca="1">SUMIF(祝广海流12!$A:$AL,$B6,祝广海流12!AB:AB)</f>
        <v>0</v>
      </c>
      <c r="AC6" s="12">
        <f ca="1">SUMIF(祝广海流12!$A:$AL,$B6,祝广海流12!AC:AC)</f>
        <v>0</v>
      </c>
      <c r="AD6" s="12">
        <f ca="1">SUMIF(祝广海流12!$A:$AL,$B6,祝广海流12!AD:AD)</f>
        <v>0</v>
      </c>
      <c r="AE6" s="12">
        <f ca="1">SUMIF(祝广海流12!$A:$AL,$B6,祝广海流12!AE:AE)</f>
        <v>0</v>
      </c>
      <c r="AF6" s="12">
        <f ca="1">SUMIF(祝广海流12!$A:$AL,$B6,祝广海流12!AF:AF)</f>
        <v>0</v>
      </c>
      <c r="AG6" s="12">
        <f ca="1">SUMIF(祝广海流12!$A:$AL,$B6,祝广海流12!AG:AG)</f>
        <v>0</v>
      </c>
      <c r="AH6" s="12">
        <f ca="1">SUMIF(祝广海流12!$A:$AL,$B6,祝广海流12!AH:AH)</f>
        <v>0</v>
      </c>
      <c r="AI6" s="21">
        <f ca="1" t="shared" ref="AI6:AI9" si="4">SUM(D6:AH6)</f>
        <v>202</v>
      </c>
      <c r="AJ6" s="22">
        <f ca="1" t="shared" ref="AJ6:AJ9" si="5">AI6/8</f>
        <v>25.25</v>
      </c>
    </row>
    <row r="7" customHeight="1" spans="1:36">
      <c r="A7" s="10" t="s">
        <v>451</v>
      </c>
      <c r="B7" s="11" t="s">
        <v>28</v>
      </c>
      <c r="C7" s="11" t="s">
        <v>457</v>
      </c>
      <c r="D7" s="12">
        <f ca="1">SUMIF(祝广海流12!$A:$AL,$B7,祝广海流12!D:D)</f>
        <v>11</v>
      </c>
      <c r="E7" s="12">
        <f ca="1">SUMIF(祝广海流12!$A:$AL,$B7,祝广海流12!E:E)</f>
        <v>13</v>
      </c>
      <c r="F7" s="12">
        <f ca="1">SUMIF(祝广海流12!$A:$AL,$B7,祝广海流12!F:F)</f>
        <v>13</v>
      </c>
      <c r="G7" s="12">
        <f ca="1">SUMIF(祝广海流12!$A:$AL,$B7,祝广海流12!G:G)</f>
        <v>13</v>
      </c>
      <c r="H7" s="12">
        <f ca="1">SUMIF(祝广海流12!$A:$AL,$B7,祝广海流12!H:H)</f>
        <v>8.5</v>
      </c>
      <c r="I7" s="12">
        <f ca="1">SUMIF(祝广海流12!$A:$AL,$B7,祝广海流12!I:I)</f>
        <v>13</v>
      </c>
      <c r="J7" s="12">
        <f ca="1">SUMIF(祝广海流12!$A:$AL,$B7,祝广海流12!J:J)</f>
        <v>13</v>
      </c>
      <c r="K7" s="12">
        <f ca="1">SUMIF(祝广海流12!$A:$AL,$B7,祝广海流12!K:K)</f>
        <v>13</v>
      </c>
      <c r="L7" s="12">
        <f ca="1">SUMIF(祝广海流12!$A:$AL,$B7,祝广海流12!L:L)</f>
        <v>12</v>
      </c>
      <c r="M7" s="12">
        <f ca="1">SUMIF(祝广海流12!$A:$AL,$B7,祝广海流12!M:M)</f>
        <v>13</v>
      </c>
      <c r="N7" s="12">
        <f ca="1">SUMIF(祝广海流12!$A:$AL,$B7,祝广海流12!N:N)</f>
        <v>11</v>
      </c>
      <c r="O7" s="12">
        <f ca="1">SUMIF(祝广海流12!$A:$AL,$B7,祝广海流12!O:O)</f>
        <v>8.5</v>
      </c>
      <c r="P7" s="12">
        <f ca="1">SUMIF(祝广海流12!$A:$AL,$B7,祝广海流12!P:P)</f>
        <v>11</v>
      </c>
      <c r="Q7" s="12">
        <f ca="1">SUMIF(祝广海流12!$A:$AL,$B7,祝广海流12!Q:Q)</f>
        <v>11</v>
      </c>
      <c r="R7" s="12">
        <f ca="1">SUMIF(祝广海流12!$A:$AL,$B7,祝广海流12!R:R)</f>
        <v>11</v>
      </c>
      <c r="S7" s="12">
        <f ca="1">SUMIF(祝广海流12!$A:$AL,$B7,祝广海流12!S:S)</f>
        <v>13</v>
      </c>
      <c r="T7" s="12">
        <f ca="1">SUMIF(祝广海流12!$A:$AL,$B7,祝广海流12!T:T)</f>
        <v>13</v>
      </c>
      <c r="U7" s="12">
        <f ca="1">SUMIF(祝广海流12!$A:$AL,$B7,祝广海流12!U:U)</f>
        <v>12</v>
      </c>
      <c r="V7" s="12">
        <f ca="1">SUMIF(祝广海流12!$A:$AL,$B7,祝广海流12!V:V)</f>
        <v>0</v>
      </c>
      <c r="W7" s="12">
        <f ca="1">SUMIF(祝广海流12!$A:$AL,$B7,祝广海流12!W:W)</f>
        <v>13</v>
      </c>
      <c r="X7" s="12">
        <f ca="1">SUMIF(祝广海流12!$A:$AL,$B7,祝广海流12!X:X)</f>
        <v>13</v>
      </c>
      <c r="Y7" s="12">
        <f ca="1">SUMIF(祝广海流12!$A:$AL,$B7,祝广海流12!Y:Y)</f>
        <v>13</v>
      </c>
      <c r="Z7" s="12">
        <f ca="1">SUMIF(祝广海流12!$A:$AL,$B7,祝广海流12!Z:Z)</f>
        <v>13</v>
      </c>
      <c r="AA7" s="12">
        <f ca="1">SUMIF(祝广海流12!$A:$AL,$B7,祝广海流12!AA:AA)</f>
        <v>13</v>
      </c>
      <c r="AB7" s="12">
        <f ca="1">SUMIF(祝广海流12!$A:$AL,$B7,祝广海流12!AB:AB)</f>
        <v>13</v>
      </c>
      <c r="AC7" s="12">
        <f ca="1">SUMIF(祝广海流12!$A:$AL,$B7,祝广海流12!AC:AC)</f>
        <v>8.5</v>
      </c>
      <c r="AD7" s="12">
        <f ca="1">SUMIF(祝广海流12!$A:$AL,$B7,祝广海流12!AD:AD)</f>
        <v>13</v>
      </c>
      <c r="AE7" s="12">
        <f ca="1">SUMIF(祝广海流12!$A:$AL,$B7,祝广海流12!AE:AE)</f>
        <v>13</v>
      </c>
      <c r="AF7" s="12">
        <f ca="1">SUMIF(祝广海流12!$A:$AL,$B7,祝广海流12!AF:AF)</f>
        <v>13</v>
      </c>
      <c r="AG7" s="12">
        <f ca="1">SUMIF(祝广海流12!$A:$AL,$B7,祝广海流12!AG:AG)</f>
        <v>13</v>
      </c>
      <c r="AH7" s="12">
        <f ca="1">SUMIF(祝广海流12!$A:$AL,$B7,祝广海流12!AH:AH)</f>
        <v>0</v>
      </c>
      <c r="AI7" s="21">
        <f ca="1" t="shared" si="4"/>
        <v>351.5</v>
      </c>
      <c r="AJ7" s="22">
        <f ca="1" t="shared" si="5"/>
        <v>43.9375</v>
      </c>
    </row>
    <row r="8" customHeight="1" spans="1:36">
      <c r="A8" s="10" t="s">
        <v>451</v>
      </c>
      <c r="B8" s="11" t="s">
        <v>31</v>
      </c>
      <c r="C8" s="11" t="s">
        <v>458</v>
      </c>
      <c r="D8" s="12">
        <f ca="1">SUMIF(祝广海流12!$A:$AL,$B8,祝广海流12!D:D)</f>
        <v>11</v>
      </c>
      <c r="E8" s="12">
        <f ca="1">SUMIF(祝广海流12!$A:$AL,$B8,祝广海流12!E:E)</f>
        <v>13</v>
      </c>
      <c r="F8" s="12">
        <f ca="1">SUMIF(祝广海流12!$A:$AL,$B8,祝广海流12!F:F)</f>
        <v>13</v>
      </c>
      <c r="G8" s="12">
        <f ca="1">SUMIF(祝广海流12!$A:$AL,$B8,祝广海流12!G:G)</f>
        <v>13</v>
      </c>
      <c r="H8" s="12">
        <f ca="1">SUMIF(祝广海流12!$A:$AL,$B8,祝广海流12!H:H)</f>
        <v>8.5</v>
      </c>
      <c r="I8" s="12">
        <f ca="1">SUMIF(祝广海流12!$A:$AL,$B8,祝广海流12!I:I)</f>
        <v>13</v>
      </c>
      <c r="J8" s="12">
        <f ca="1">SUMIF(祝广海流12!$A:$AL,$B8,祝广海流12!J:J)</f>
        <v>13</v>
      </c>
      <c r="K8" s="12">
        <f ca="1">SUMIF(祝广海流12!$A:$AL,$B8,祝广海流12!K:K)</f>
        <v>13</v>
      </c>
      <c r="L8" s="12">
        <f ca="1">SUMIF(祝广海流12!$A:$AL,$B8,祝广海流12!L:L)</f>
        <v>12</v>
      </c>
      <c r="M8" s="12">
        <f ca="1">SUMIF(祝广海流12!$A:$AL,$B8,祝广海流12!M:M)</f>
        <v>13</v>
      </c>
      <c r="N8" s="12">
        <f ca="1">SUMIF(祝广海流12!$A:$AL,$B8,祝广海流12!N:N)</f>
        <v>11</v>
      </c>
      <c r="O8" s="12">
        <f ca="1">SUMIF(祝广海流12!$A:$AL,$B8,祝广海流12!O:O)</f>
        <v>8.5</v>
      </c>
      <c r="P8" s="12">
        <f ca="1">SUMIF(祝广海流12!$A:$AL,$B8,祝广海流12!P:P)</f>
        <v>11</v>
      </c>
      <c r="Q8" s="12">
        <f ca="1">SUMIF(祝广海流12!$A:$AL,$B8,祝广海流12!Q:Q)</f>
        <v>11</v>
      </c>
      <c r="R8" s="12">
        <f ca="1">SUMIF(祝广海流12!$A:$AL,$B8,祝广海流12!R:R)</f>
        <v>11</v>
      </c>
      <c r="S8" s="12">
        <f ca="1">SUMIF(祝广海流12!$A:$AL,$B8,祝广海流12!S:S)</f>
        <v>13</v>
      </c>
      <c r="T8" s="12">
        <f ca="1">SUMIF(祝广海流12!$A:$AL,$B8,祝广海流12!T:T)</f>
        <v>13</v>
      </c>
      <c r="U8" s="12">
        <f ca="1">SUMIF(祝广海流12!$A:$AL,$B8,祝广海流12!U:U)</f>
        <v>12</v>
      </c>
      <c r="V8" s="12">
        <f ca="1">SUMIF(祝广海流12!$A:$AL,$B8,祝广海流12!V:V)</f>
        <v>0</v>
      </c>
      <c r="W8" s="12">
        <f ca="1">SUMIF(祝广海流12!$A:$AL,$B8,祝广海流12!W:W)</f>
        <v>13</v>
      </c>
      <c r="X8" s="12">
        <f ca="1">SUMIF(祝广海流12!$A:$AL,$B8,祝广海流12!X:X)</f>
        <v>13</v>
      </c>
      <c r="Y8" s="12">
        <f ca="1">SUMIF(祝广海流12!$A:$AL,$B8,祝广海流12!Y:Y)</f>
        <v>13</v>
      </c>
      <c r="Z8" s="12">
        <f ca="1">SUMIF(祝广海流12!$A:$AL,$B8,祝广海流12!Z:Z)</f>
        <v>13</v>
      </c>
      <c r="AA8" s="12">
        <f ca="1">SUMIF(祝广海流12!$A:$AL,$B8,祝广海流12!AA:AA)</f>
        <v>13</v>
      </c>
      <c r="AB8" s="12">
        <f ca="1">SUMIF(祝广海流12!$A:$AL,$B8,祝广海流12!AB:AB)</f>
        <v>13</v>
      </c>
      <c r="AC8" s="12">
        <f ca="1">SUMIF(祝广海流12!$A:$AL,$B8,祝广海流12!AC:AC)</f>
        <v>8.5</v>
      </c>
      <c r="AD8" s="12">
        <f ca="1">SUMIF(祝广海流12!$A:$AL,$B8,祝广海流12!AD:AD)</f>
        <v>13</v>
      </c>
      <c r="AE8" s="12">
        <f ca="1">SUMIF(祝广海流12!$A:$AL,$B8,祝广海流12!AE:AE)</f>
        <v>13</v>
      </c>
      <c r="AF8" s="12">
        <f ca="1">SUMIF(祝广海流12!$A:$AL,$B8,祝广海流12!AF:AF)</f>
        <v>13</v>
      </c>
      <c r="AG8" s="12">
        <f ca="1">SUMIF(祝广海流12!$A:$AL,$B8,祝广海流12!AG:AG)</f>
        <v>11</v>
      </c>
      <c r="AH8" s="12">
        <f ca="1">SUMIF(祝广海流12!$A:$AL,$B8,祝广海流12!AH:AH)</f>
        <v>0</v>
      </c>
      <c r="AI8" s="21">
        <f ca="1" t="shared" si="4"/>
        <v>349.5</v>
      </c>
      <c r="AJ8" s="22">
        <f ca="1" t="shared" si="5"/>
        <v>43.6875</v>
      </c>
    </row>
    <row r="9" customHeight="1" spans="1:36">
      <c r="A9" s="10" t="s">
        <v>451</v>
      </c>
      <c r="B9" s="11" t="s">
        <v>459</v>
      </c>
      <c r="C9" s="11" t="s">
        <v>5</v>
      </c>
      <c r="D9" s="12">
        <f ca="1">SUMIF(祝广海流12!$A:$AL,$B9,祝广海流12!D:D)</f>
        <v>11</v>
      </c>
      <c r="E9" s="12">
        <f ca="1">SUMIF(祝广海流12!$A:$AL,$B9,祝广海流12!E:E)</f>
        <v>13</v>
      </c>
      <c r="F9" s="12">
        <f ca="1">SUMIF(祝广海流12!$A:$AL,$B9,祝广海流12!F:F)</f>
        <v>4</v>
      </c>
      <c r="G9" s="12">
        <f ca="1">SUMIF(祝广海流12!$A:$AL,$B9,祝广海流12!G:G)</f>
        <v>13</v>
      </c>
      <c r="H9" s="12">
        <f ca="1">SUMIF(祝广海流12!$A:$AL,$B9,祝广海流12!H:H)</f>
        <v>8.5</v>
      </c>
      <c r="I9" s="12">
        <f ca="1">SUMIF(祝广海流12!$A:$AL,$B9,祝广海流12!I:I)</f>
        <v>13</v>
      </c>
      <c r="J9" s="12">
        <f ca="1">SUMIF(祝广海流12!$A:$AL,$B9,祝广海流12!J:J)</f>
        <v>13</v>
      </c>
      <c r="K9" s="12">
        <f ca="1">SUMIF(祝广海流12!$A:$AL,$B9,祝广海流12!K:K)</f>
        <v>11</v>
      </c>
      <c r="L9" s="12">
        <f ca="1">SUMIF(祝广海流12!$A:$AL,$B9,祝广海流12!L:L)</f>
        <v>12</v>
      </c>
      <c r="M9" s="12">
        <f ca="1">SUMIF(祝广海流12!$A:$AL,$B9,祝广海流12!M:M)</f>
        <v>13</v>
      </c>
      <c r="N9" s="12">
        <f ca="1">SUMIF(祝广海流12!$A:$AL,$B9,祝广海流12!N:N)</f>
        <v>11</v>
      </c>
      <c r="O9" s="12">
        <f ca="1">SUMIF(祝广海流12!$A:$AL,$B9,祝广海流12!O:O)</f>
        <v>8.5</v>
      </c>
      <c r="P9" s="12">
        <f ca="1">SUMIF(祝广海流12!$A:$AL,$B9,祝广海流12!P:P)</f>
        <v>11</v>
      </c>
      <c r="Q9" s="12">
        <f ca="1">SUMIF(祝广海流12!$A:$AL,$B9,祝广海流12!Q:Q)</f>
        <v>11</v>
      </c>
      <c r="R9" s="12">
        <f ca="1">SUMIF(祝广海流12!$A:$AL,$B9,祝广海流12!R:R)</f>
        <v>11</v>
      </c>
      <c r="S9" s="12">
        <f ca="1">SUMIF(祝广海流12!$A:$AL,$B9,祝广海流12!S:S)</f>
        <v>12</v>
      </c>
      <c r="T9" s="12">
        <f ca="1">SUMIF(祝广海流12!$A:$AL,$B9,祝广海流12!T:T)</f>
        <v>11</v>
      </c>
      <c r="U9" s="12">
        <f ca="1">SUMIF(祝广海流12!$A:$AL,$B9,祝广海流12!U:U)</f>
        <v>11</v>
      </c>
      <c r="V9" s="12">
        <f ca="1">SUMIF(祝广海流12!$A:$AL,$B9,祝广海流12!V:V)</f>
        <v>0</v>
      </c>
      <c r="W9" s="12">
        <f ca="1">SUMIF(祝广海流12!$A:$AL,$B9,祝广海流12!W:W)</f>
        <v>13</v>
      </c>
      <c r="X9" s="12">
        <f ca="1">SUMIF(祝广海流12!$A:$AL,$B9,祝广海流12!X:X)</f>
        <v>13</v>
      </c>
      <c r="Y9" s="12">
        <f ca="1">SUMIF(祝广海流12!$A:$AL,$B9,祝广海流12!Y:Y)</f>
        <v>13</v>
      </c>
      <c r="Z9" s="12">
        <f ca="1">SUMIF(祝广海流12!$A:$AL,$B9,祝广海流12!Z:Z)</f>
        <v>13</v>
      </c>
      <c r="AA9" s="12">
        <f ca="1">SUMIF(祝广海流12!$A:$AL,$B9,祝广海流12!AA:AA)</f>
        <v>13</v>
      </c>
      <c r="AB9" s="12">
        <f ca="1">SUMIF(祝广海流12!$A:$AL,$B9,祝广海流12!AB:AB)</f>
        <v>13</v>
      </c>
      <c r="AC9" s="12">
        <f ca="1">SUMIF(祝广海流12!$A:$AL,$B9,祝广海流12!AC:AC)</f>
        <v>8.5</v>
      </c>
      <c r="AD9" s="12">
        <f ca="1">SUMIF(祝广海流12!$A:$AL,$B9,祝广海流12!AD:AD)</f>
        <v>13</v>
      </c>
      <c r="AE9" s="12">
        <f ca="1">SUMIF(祝广海流12!$A:$AL,$B9,祝广海流12!AE:AE)</f>
        <v>8.5</v>
      </c>
      <c r="AF9" s="12">
        <f ca="1">SUMIF(祝广海流12!$A:$AL,$B9,祝广海流12!AF:AF)</f>
        <v>11</v>
      </c>
      <c r="AG9" s="12">
        <f ca="1">SUMIF(祝广海流12!$A:$AL,$B9,祝广海流12!AG:AG)</f>
        <v>11</v>
      </c>
      <c r="AH9" s="12">
        <f ca="1">SUMIF(祝广海流12!$A:$AL,$B9,祝广海流12!AH:AH)</f>
        <v>0</v>
      </c>
      <c r="AI9" s="21">
        <f ca="1" t="shared" si="4"/>
        <v>328</v>
      </c>
      <c r="AJ9" s="22">
        <f ca="1" t="shared" si="5"/>
        <v>41</v>
      </c>
    </row>
    <row r="10" customHeight="1" spans="1:36">
      <c r="A10" s="10" t="s">
        <v>451</v>
      </c>
      <c r="B10" s="11" t="s">
        <v>33</v>
      </c>
      <c r="C10" s="11" t="s">
        <v>460</v>
      </c>
      <c r="D10" s="12">
        <f ca="1">SUMIF(祝广海流12!$A:$AL,$B10,祝广海流12!D:D)</f>
        <v>11</v>
      </c>
      <c r="E10" s="12">
        <f ca="1">SUMIF(祝广海流12!$A:$AL,$B10,祝广海流12!E:E)</f>
        <v>13</v>
      </c>
      <c r="F10" s="12">
        <f ca="1">SUMIF(祝广海流12!$A:$AL,$B10,祝广海流12!F:F)</f>
        <v>13</v>
      </c>
      <c r="G10" s="12">
        <f ca="1">SUMIF(祝广海流12!$A:$AL,$B10,祝广海流12!G:G)</f>
        <v>13</v>
      </c>
      <c r="H10" s="12">
        <f ca="1">SUMIF(祝广海流12!$A:$AL,$B10,祝广海流12!H:H)</f>
        <v>8.5</v>
      </c>
      <c r="I10" s="12">
        <f ca="1">SUMIF(祝广海流12!$A:$AL,$B10,祝广海流12!I:I)</f>
        <v>13</v>
      </c>
      <c r="J10" s="12">
        <f ca="1">SUMIF(祝广海流12!$A:$AL,$B10,祝广海流12!J:J)</f>
        <v>13</v>
      </c>
      <c r="K10" s="12">
        <f ca="1">SUMIF(祝广海流12!$A:$AL,$B10,祝广海流12!K:K)</f>
        <v>13</v>
      </c>
      <c r="L10" s="12">
        <f ca="1">SUMIF(祝广海流12!$A:$AL,$B10,祝广海流12!L:L)</f>
        <v>12</v>
      </c>
      <c r="M10" s="12">
        <f ca="1">SUMIF(祝广海流12!$A:$AL,$B10,祝广海流12!M:M)</f>
        <v>13</v>
      </c>
      <c r="N10" s="12">
        <f ca="1">SUMIF(祝广海流12!$A:$AL,$B10,祝广海流12!N:N)</f>
        <v>11</v>
      </c>
      <c r="O10" s="12">
        <f ca="1">SUMIF(祝广海流12!$A:$AL,$B10,祝广海流12!O:O)</f>
        <v>8.5</v>
      </c>
      <c r="P10" s="12">
        <f ca="1">SUMIF(祝广海流12!$A:$AL,$B10,祝广海流12!P:P)</f>
        <v>11</v>
      </c>
      <c r="Q10" s="12">
        <f ca="1">SUMIF(祝广海流12!$A:$AL,$B10,祝广海流12!Q:Q)</f>
        <v>11</v>
      </c>
      <c r="R10" s="12">
        <f ca="1">SUMIF(祝广海流12!$A:$AL,$B10,祝广海流12!R:R)</f>
        <v>11</v>
      </c>
      <c r="S10" s="12">
        <f ca="1">SUMIF(祝广海流12!$A:$AL,$B10,祝广海流12!S:S)</f>
        <v>13</v>
      </c>
      <c r="T10" s="12">
        <f ca="1">SUMIF(祝广海流12!$A:$AL,$B10,祝广海流12!T:T)</f>
        <v>13</v>
      </c>
      <c r="U10" s="12">
        <f ca="1">SUMIF(祝广海流12!$A:$AL,$B10,祝广海流12!U:U)</f>
        <v>12</v>
      </c>
      <c r="V10" s="12">
        <f ca="1">SUMIF(祝广海流12!$A:$AL,$B10,祝广海流12!V:V)</f>
        <v>0</v>
      </c>
      <c r="W10" s="12">
        <f ca="1">SUMIF(祝广海流12!$A:$AL,$B10,祝广海流12!W:W)</f>
        <v>13</v>
      </c>
      <c r="X10" s="12">
        <f ca="1">SUMIF(祝广海流12!$A:$AL,$B10,祝广海流12!X:X)</f>
        <v>13</v>
      </c>
      <c r="Y10" s="12">
        <f ca="1">SUMIF(祝广海流12!$A:$AL,$B10,祝广海流12!Y:Y)</f>
        <v>13</v>
      </c>
      <c r="Z10" s="12">
        <f ca="1">SUMIF(祝广海流12!$A:$AL,$B10,祝广海流12!Z:Z)</f>
        <v>13</v>
      </c>
      <c r="AA10" s="12">
        <f ca="1">SUMIF(祝广海流12!$A:$AL,$B10,祝广海流12!AA:AA)</f>
        <v>13</v>
      </c>
      <c r="AB10" s="12">
        <f ca="1">SUMIF(祝广海流12!$A:$AL,$B10,祝广海流12!AB:AB)</f>
        <v>13</v>
      </c>
      <c r="AC10" s="12">
        <f ca="1">SUMIF(祝广海流12!$A:$AL,$B10,祝广海流12!AC:AC)</f>
        <v>8.5</v>
      </c>
      <c r="AD10" s="12">
        <f ca="1">SUMIF(祝广海流12!$A:$AL,$B10,祝广海流12!AD:AD)</f>
        <v>13</v>
      </c>
      <c r="AE10" s="12">
        <f ca="1">SUMIF(祝广海流12!$A:$AL,$B10,祝广海流12!AE:AE)</f>
        <v>13</v>
      </c>
      <c r="AF10" s="12">
        <f ca="1">SUMIF(祝广海流12!$A:$AL,$B10,祝广海流12!AF:AF)</f>
        <v>13</v>
      </c>
      <c r="AG10" s="12">
        <f ca="1">SUMIF(祝广海流12!$A:$AL,$B10,祝广海流12!AG:AG)</f>
        <v>13</v>
      </c>
      <c r="AH10" s="12">
        <f ca="1">SUMIF(祝广海流12!$A:$AL,$B10,祝广海流12!AH:AH)</f>
        <v>0</v>
      </c>
      <c r="AI10" s="21">
        <f ca="1" t="shared" si="2"/>
        <v>351.5</v>
      </c>
      <c r="AJ10" s="22">
        <f ca="1" t="shared" si="3"/>
        <v>43.9375</v>
      </c>
    </row>
    <row r="11" customHeight="1" spans="1:36">
      <c r="A11" s="10" t="s">
        <v>451</v>
      </c>
      <c r="B11" s="11" t="s">
        <v>462</v>
      </c>
      <c r="C11" s="11" t="s">
        <v>461</v>
      </c>
      <c r="D11" s="12">
        <f ca="1">SUMIF(祝广海流12!$A:$AL,$B11,祝广海流12!D:D)</f>
        <v>14</v>
      </c>
      <c r="E11" s="12">
        <f ca="1">SUMIF(祝广海流12!$A:$AL,$B11,祝广海流12!E:E)</f>
        <v>14</v>
      </c>
      <c r="F11" s="12">
        <f ca="1">SUMIF(祝广海流12!$A:$AL,$B11,祝广海流12!F:F)</f>
        <v>12</v>
      </c>
      <c r="G11" s="12">
        <f ca="1">SUMIF(祝广海流12!$A:$AL,$B11,祝广海流12!G:G)</f>
        <v>13</v>
      </c>
      <c r="H11" s="12">
        <f ca="1">SUMIF(祝广海流12!$A:$AL,$B11,祝广海流12!H:H)</f>
        <v>8.5</v>
      </c>
      <c r="I11" s="12">
        <f ca="1">SUMIF(祝广海流12!$A:$AL,$B11,祝广海流12!I:I)</f>
        <v>12</v>
      </c>
      <c r="J11" s="12">
        <f ca="1">SUMIF(祝广海流12!$A:$AL,$B11,祝广海流12!J:J)</f>
        <v>12</v>
      </c>
      <c r="K11" s="12">
        <f ca="1">SUMIF(祝广海流12!$A:$AL,$B11,祝广海流12!K:K)</f>
        <v>10</v>
      </c>
      <c r="L11" s="12">
        <f ca="1">SUMIF(祝广海流12!$A:$AL,$B11,祝广海流12!L:L)</f>
        <v>11</v>
      </c>
      <c r="M11" s="12">
        <f ca="1">SUMIF(祝广海流12!$A:$AL,$B11,祝广海流12!M:M)</f>
        <v>8.5</v>
      </c>
      <c r="N11" s="12">
        <f ca="1">SUMIF(祝广海流12!$A:$AL,$B11,祝广海流12!N:N)</f>
        <v>11</v>
      </c>
      <c r="O11" s="12">
        <f ca="1">SUMIF(祝广海流12!$A:$AL,$B11,祝广海流12!O:O)</f>
        <v>0</v>
      </c>
      <c r="P11" s="12">
        <f ca="1">SUMIF(祝广海流12!$A:$AL,$B11,祝广海流12!P:P)</f>
        <v>12</v>
      </c>
      <c r="Q11" s="12">
        <f ca="1">SUMIF(祝广海流12!$A:$AL,$B11,祝广海流12!Q:Q)</f>
        <v>12</v>
      </c>
      <c r="R11" s="12">
        <f ca="1">SUMIF(祝广海流12!$A:$AL,$B11,祝广海流12!R:R)</f>
        <v>12</v>
      </c>
      <c r="S11" s="12">
        <f ca="1">SUMIF(祝广海流12!$A:$AL,$B11,祝广海流12!S:S)</f>
        <v>13</v>
      </c>
      <c r="T11" s="12">
        <f ca="1">SUMIF(祝广海流12!$A:$AL,$B11,祝广海流12!T:T)</f>
        <v>12</v>
      </c>
      <c r="U11" s="12">
        <f ca="1">SUMIF(祝广海流12!$A:$AL,$B11,祝广海流12!U:U)</f>
        <v>12</v>
      </c>
      <c r="V11" s="12">
        <f ca="1">SUMIF(祝广海流12!$A:$AL,$B11,祝广海流12!V:V)</f>
        <v>8.5</v>
      </c>
      <c r="W11" s="12">
        <f ca="1">SUMIF(祝广海流12!$A:$AL,$B11,祝广海流12!W:W)</f>
        <v>12</v>
      </c>
      <c r="X11" s="12">
        <f ca="1">SUMIF(祝广海流12!$A:$AL,$B11,祝广海流12!X:X)</f>
        <v>13</v>
      </c>
      <c r="Y11" s="12">
        <f ca="1">SUMIF(祝广海流12!$A:$AL,$B11,祝广海流12!Y:Y)</f>
        <v>11</v>
      </c>
      <c r="Z11" s="12">
        <f ca="1">SUMIF(祝广海流12!$A:$AL,$B11,祝广海流12!Z:Z)</f>
        <v>11</v>
      </c>
      <c r="AA11" s="12">
        <f ca="1">SUMIF(祝广海流12!$A:$AL,$B11,祝广海流12!AA:AA)</f>
        <v>8.5</v>
      </c>
      <c r="AB11" s="12">
        <f ca="1">SUMIF(祝广海流12!$A:$AL,$B11,祝广海流12!AB:AB)</f>
        <v>13</v>
      </c>
      <c r="AC11" s="12">
        <f ca="1">SUMIF(祝广海流12!$A:$AL,$B11,祝广海流12!AC:AC)</f>
        <v>7.5</v>
      </c>
      <c r="AD11" s="12">
        <f ca="1">SUMIF(祝广海流12!$A:$AL,$B11,祝广海流12!AD:AD)</f>
        <v>12</v>
      </c>
      <c r="AE11" s="12">
        <f ca="1">SUMIF(祝广海流12!$A:$AL,$B11,祝广海流12!AE:AE)</f>
        <v>11</v>
      </c>
      <c r="AF11" s="12">
        <f ca="1">SUMIF(祝广海流12!$A:$AL,$B11,祝广海流12!AF:AF)</f>
        <v>12</v>
      </c>
      <c r="AG11" s="12">
        <f ca="1">SUMIF(祝广海流12!$A:$AL,$B11,祝广海流12!AG:AG)</f>
        <v>11.5</v>
      </c>
      <c r="AH11" s="12">
        <f ca="1">SUMIF(祝广海流12!$A:$AL,$B11,祝广海流12!AH:AH)</f>
        <v>0</v>
      </c>
      <c r="AI11" s="21">
        <f ca="1" t="shared" si="2"/>
        <v>330</v>
      </c>
      <c r="AJ11" s="22">
        <f ca="1" t="shared" si="3"/>
        <v>41.25</v>
      </c>
    </row>
    <row r="12" customHeight="1" spans="1:36">
      <c r="A12" s="10" t="s">
        <v>451</v>
      </c>
      <c r="B12" s="11" t="s">
        <v>36</v>
      </c>
      <c r="C12" s="11" t="s">
        <v>463</v>
      </c>
      <c r="D12" s="12">
        <f ca="1">SUMIF(祝广海流12!$A:$AL,$B12,祝广海流12!D:D)</f>
        <v>11</v>
      </c>
      <c r="E12" s="12">
        <f ca="1">SUMIF(祝广海流12!$A:$AL,$B12,祝广海流12!E:E)</f>
        <v>13</v>
      </c>
      <c r="F12" s="12">
        <f ca="1">SUMIF(祝广海流12!$A:$AL,$B12,祝广海流12!F:F)</f>
        <v>13</v>
      </c>
      <c r="G12" s="12">
        <f ca="1">SUMIF(祝广海流12!$A:$AL,$B12,祝广海流12!G:G)</f>
        <v>13</v>
      </c>
      <c r="H12" s="12">
        <f ca="1">SUMIF(祝广海流12!$A:$AL,$B12,祝广海流12!H:H)</f>
        <v>8.5</v>
      </c>
      <c r="I12" s="12">
        <f ca="1">SUMIF(祝广海流12!$A:$AL,$B12,祝广海流12!I:I)</f>
        <v>13</v>
      </c>
      <c r="J12" s="12">
        <f ca="1">SUMIF(祝广海流12!$A:$AL,$B12,祝广海流12!J:J)</f>
        <v>13</v>
      </c>
      <c r="K12" s="12">
        <f ca="1">SUMIF(祝广海流12!$A:$AL,$B12,祝广海流12!K:K)</f>
        <v>13</v>
      </c>
      <c r="L12" s="12">
        <f ca="1">SUMIF(祝广海流12!$A:$AL,$B12,祝广海流12!L:L)</f>
        <v>12</v>
      </c>
      <c r="M12" s="12">
        <f ca="1">SUMIF(祝广海流12!$A:$AL,$B12,祝广海流12!M:M)</f>
        <v>13</v>
      </c>
      <c r="N12" s="12">
        <f ca="1">SUMIF(祝广海流12!$A:$AL,$B12,祝广海流12!N:N)</f>
        <v>11</v>
      </c>
      <c r="O12" s="12">
        <f ca="1">SUMIF(祝广海流12!$A:$AL,$B12,祝广海流12!O:O)</f>
        <v>8.5</v>
      </c>
      <c r="P12" s="12">
        <f ca="1">SUMIF(祝广海流12!$A:$AL,$B12,祝广海流12!P:P)</f>
        <v>11</v>
      </c>
      <c r="Q12" s="12">
        <f ca="1">SUMIF(祝广海流12!$A:$AL,$B12,祝广海流12!Q:Q)</f>
        <v>11</v>
      </c>
      <c r="R12" s="12">
        <f ca="1">SUMIF(祝广海流12!$A:$AL,$B12,祝广海流12!R:R)</f>
        <v>11</v>
      </c>
      <c r="S12" s="12">
        <f ca="1">SUMIF(祝广海流12!$A:$AL,$B12,祝广海流12!S:S)</f>
        <v>13</v>
      </c>
      <c r="T12" s="12">
        <f ca="1">SUMIF(祝广海流12!$A:$AL,$B12,祝广海流12!T:T)</f>
        <v>13</v>
      </c>
      <c r="U12" s="12">
        <f ca="1">SUMIF(祝广海流12!$A:$AL,$B12,祝广海流12!U:U)</f>
        <v>12</v>
      </c>
      <c r="V12" s="12">
        <f ca="1">SUMIF(祝广海流12!$A:$AL,$B12,祝广海流12!V:V)</f>
        <v>0</v>
      </c>
      <c r="W12" s="12">
        <f ca="1">SUMIF(祝广海流12!$A:$AL,$B12,祝广海流12!W:W)</f>
        <v>13</v>
      </c>
      <c r="X12" s="12">
        <f ca="1">SUMIF(祝广海流12!$A:$AL,$B12,祝广海流12!X:X)</f>
        <v>13</v>
      </c>
      <c r="Y12" s="12">
        <f ca="1">SUMIF(祝广海流12!$A:$AL,$B12,祝广海流12!Y:Y)</f>
        <v>12</v>
      </c>
      <c r="Z12" s="12">
        <f ca="1">SUMIF(祝广海流12!$A:$AL,$B12,祝广海流12!Z:Z)</f>
        <v>13</v>
      </c>
      <c r="AA12" s="12">
        <f ca="1">SUMIF(祝广海流12!$A:$AL,$B12,祝广海流12!AA:AA)</f>
        <v>13</v>
      </c>
      <c r="AB12" s="12">
        <f ca="1">SUMIF(祝广海流12!$A:$AL,$B12,祝广海流12!AB:AB)</f>
        <v>13</v>
      </c>
      <c r="AC12" s="12">
        <f ca="1">SUMIF(祝广海流12!$A:$AL,$B12,祝广海流12!AC:AC)</f>
        <v>8.5</v>
      </c>
      <c r="AD12" s="12">
        <f ca="1">SUMIF(祝广海流12!$A:$AL,$B12,祝广海流12!AD:AD)</f>
        <v>13</v>
      </c>
      <c r="AE12" s="12">
        <f ca="1">SUMIF(祝广海流12!$A:$AL,$B12,祝广海流12!AE:AE)</f>
        <v>13</v>
      </c>
      <c r="AF12" s="12">
        <f ca="1">SUMIF(祝广海流12!$A:$AL,$B12,祝广海流12!AF:AF)</f>
        <v>11</v>
      </c>
      <c r="AG12" s="12">
        <f ca="1">SUMIF(祝广海流12!$A:$AL,$B12,祝广海流12!AG:AG)</f>
        <v>11</v>
      </c>
      <c r="AH12" s="12">
        <f ca="1">SUMIF(祝广海流12!$A:$AL,$B12,祝广海流12!AH:AH)</f>
        <v>0</v>
      </c>
      <c r="AI12" s="21">
        <f ca="1" t="shared" si="2"/>
        <v>346.5</v>
      </c>
      <c r="AJ12" s="22">
        <f ca="1" t="shared" si="3"/>
        <v>43.3125</v>
      </c>
    </row>
    <row r="13" customHeight="1" spans="1:36">
      <c r="A13" s="10" t="s">
        <v>451</v>
      </c>
      <c r="B13" s="11" t="s">
        <v>38</v>
      </c>
      <c r="C13" s="11" t="s">
        <v>464</v>
      </c>
      <c r="D13" s="12">
        <f ca="1">SUMIF(祝广海流12!$A:$AL,$B13,祝广海流12!D:D)</f>
        <v>11</v>
      </c>
      <c r="E13" s="12">
        <f ca="1">SUMIF(祝广海流12!$A:$AL,$B13,祝广海流12!E:E)</f>
        <v>13</v>
      </c>
      <c r="F13" s="12">
        <f ca="1">SUMIF(祝广海流12!$A:$AL,$B13,祝广海流12!F:F)</f>
        <v>13</v>
      </c>
      <c r="G13" s="12">
        <f ca="1">SUMIF(祝广海流12!$A:$AL,$B13,祝广海流12!G:G)</f>
        <v>13</v>
      </c>
      <c r="H13" s="12">
        <f ca="1">SUMIF(祝广海流12!$A:$AL,$B13,祝广海流12!H:H)</f>
        <v>4</v>
      </c>
      <c r="I13" s="12">
        <f ca="1">SUMIF(祝广海流12!$A:$AL,$B13,祝广海流12!I:I)</f>
        <v>13</v>
      </c>
      <c r="J13" s="12">
        <f ca="1">SUMIF(祝广海流12!$A:$AL,$B13,祝广海流12!J:J)</f>
        <v>13</v>
      </c>
      <c r="K13" s="12">
        <f ca="1">SUMIF(祝广海流12!$A:$AL,$B13,祝广海流12!K:K)</f>
        <v>13</v>
      </c>
      <c r="L13" s="12">
        <f ca="1">SUMIF(祝广海流12!$A:$AL,$B13,祝广海流12!L:L)</f>
        <v>12</v>
      </c>
      <c r="M13" s="12">
        <f ca="1">SUMIF(祝广海流12!$A:$AL,$B13,祝广海流12!M:M)</f>
        <v>13</v>
      </c>
      <c r="N13" s="12">
        <f ca="1">SUMIF(祝广海流12!$A:$AL,$B13,祝广海流12!N:N)</f>
        <v>11</v>
      </c>
      <c r="O13" s="12">
        <f ca="1">SUMIF(祝广海流12!$A:$AL,$B13,祝广海流12!O:O)</f>
        <v>8.5</v>
      </c>
      <c r="P13" s="12">
        <f ca="1">SUMIF(祝广海流12!$A:$AL,$B13,祝广海流12!P:P)</f>
        <v>11</v>
      </c>
      <c r="Q13" s="12">
        <f ca="1">SUMIF(祝广海流12!$A:$AL,$B13,祝广海流12!Q:Q)</f>
        <v>11</v>
      </c>
      <c r="R13" s="12">
        <f ca="1">SUMIF(祝广海流12!$A:$AL,$B13,祝广海流12!R:R)</f>
        <v>11</v>
      </c>
      <c r="S13" s="12">
        <f ca="1">SUMIF(祝广海流12!$A:$AL,$B13,祝广海流12!S:S)</f>
        <v>12</v>
      </c>
      <c r="T13" s="12">
        <f ca="1">SUMIF(祝广海流12!$A:$AL,$B13,祝广海流12!T:T)</f>
        <v>13</v>
      </c>
      <c r="U13" s="12">
        <f ca="1">SUMIF(祝广海流12!$A:$AL,$B13,祝广海流12!U:U)</f>
        <v>12</v>
      </c>
      <c r="V13" s="12">
        <f ca="1">SUMIF(祝广海流12!$A:$AL,$B13,祝广海流12!V:V)</f>
        <v>0</v>
      </c>
      <c r="W13" s="12">
        <f ca="1">SUMIF(祝广海流12!$A:$AL,$B13,祝广海流12!W:W)</f>
        <v>13</v>
      </c>
      <c r="X13" s="12">
        <f ca="1">SUMIF(祝广海流12!$A:$AL,$B13,祝广海流12!X:X)</f>
        <v>13</v>
      </c>
      <c r="Y13" s="12">
        <f ca="1">SUMIF(祝广海流12!$A:$AL,$B13,祝广海流12!Y:Y)</f>
        <v>12</v>
      </c>
      <c r="Z13" s="12">
        <f ca="1">SUMIF(祝广海流12!$A:$AL,$B13,祝广海流12!Z:Z)</f>
        <v>13</v>
      </c>
      <c r="AA13" s="12">
        <f ca="1">SUMIF(祝广海流12!$A:$AL,$B13,祝广海流12!AA:AA)</f>
        <v>13</v>
      </c>
      <c r="AB13" s="12">
        <f ca="1">SUMIF(祝广海流12!$A:$AL,$B13,祝广海流12!AB:AB)</f>
        <v>13</v>
      </c>
      <c r="AC13" s="12">
        <f ca="1">SUMIF(祝广海流12!$A:$AL,$B13,祝广海流12!AC:AC)</f>
        <v>8.5</v>
      </c>
      <c r="AD13" s="12">
        <f ca="1">SUMIF(祝广海流12!$A:$AL,$B13,祝广海流12!AD:AD)</f>
        <v>13</v>
      </c>
      <c r="AE13" s="12">
        <f ca="1">SUMIF(祝广海流12!$A:$AL,$B13,祝广海流12!AE:AE)</f>
        <v>13</v>
      </c>
      <c r="AF13" s="12">
        <f ca="1">SUMIF(祝广海流12!$A:$AL,$B13,祝广海流12!AF:AF)</f>
        <v>11</v>
      </c>
      <c r="AG13" s="12">
        <f ca="1">SUMIF(祝广海流12!$A:$AL,$B13,祝广海流12!AG:AG)</f>
        <v>13</v>
      </c>
      <c r="AH13" s="12">
        <f ca="1">SUMIF(祝广海流12!$A:$AL,$B13,祝广海流12!AH:AH)</f>
        <v>0</v>
      </c>
      <c r="AI13" s="21">
        <f ca="1" t="shared" si="2"/>
        <v>343</v>
      </c>
      <c r="AJ13" s="22">
        <f ca="1" t="shared" si="3"/>
        <v>42.875</v>
      </c>
    </row>
    <row r="14" customHeight="1" spans="1:36">
      <c r="A14" s="10" t="s">
        <v>451</v>
      </c>
      <c r="B14" s="11" t="s">
        <v>40</v>
      </c>
      <c r="C14" s="11" t="s">
        <v>465</v>
      </c>
      <c r="D14" s="12">
        <f ca="1">SUMIF(祝广海流12!$A:$AL,$B14,祝广海流12!D:D)</f>
        <v>11</v>
      </c>
      <c r="E14" s="12">
        <f ca="1">SUMIF(祝广海流12!$A:$AL,$B14,祝广海流12!E:E)</f>
        <v>13</v>
      </c>
      <c r="F14" s="12">
        <f ca="1">SUMIF(祝广海流12!$A:$AL,$B14,祝广海流12!F:F)</f>
        <v>13</v>
      </c>
      <c r="G14" s="12">
        <f ca="1">SUMIF(祝广海流12!$A:$AL,$B14,祝广海流12!G:G)</f>
        <v>13</v>
      </c>
      <c r="H14" s="12">
        <f ca="1">SUMIF(祝广海流12!$A:$AL,$B14,祝广海流12!H:H)</f>
        <v>8.5</v>
      </c>
      <c r="I14" s="12">
        <f ca="1">SUMIF(祝广海流12!$A:$AL,$B14,祝广海流12!I:I)</f>
        <v>13</v>
      </c>
      <c r="J14" s="12">
        <f ca="1">SUMIF(祝广海流12!$A:$AL,$B14,祝广海流12!J:J)</f>
        <v>13</v>
      </c>
      <c r="K14" s="12">
        <f ca="1">SUMIF(祝广海流12!$A:$AL,$B14,祝广海流12!K:K)</f>
        <v>13</v>
      </c>
      <c r="L14" s="12">
        <f ca="1">SUMIF(祝广海流12!$A:$AL,$B14,祝广海流12!L:L)</f>
        <v>12</v>
      </c>
      <c r="M14" s="12">
        <f ca="1">SUMIF(祝广海流12!$A:$AL,$B14,祝广海流12!M:M)</f>
        <v>11</v>
      </c>
      <c r="N14" s="12">
        <f ca="1">SUMIF(祝广海流12!$A:$AL,$B14,祝广海流12!N:N)</f>
        <v>11</v>
      </c>
      <c r="O14" s="12">
        <f ca="1">SUMIF(祝广海流12!$A:$AL,$B14,祝广海流12!O:O)</f>
        <v>4</v>
      </c>
      <c r="P14" s="12">
        <f ca="1">SUMIF(祝广海流12!$A:$AL,$B14,祝广海流12!P:P)</f>
        <v>11</v>
      </c>
      <c r="Q14" s="12">
        <f ca="1">SUMIF(祝广海流12!$A:$AL,$B14,祝广海流12!Q:Q)</f>
        <v>11</v>
      </c>
      <c r="R14" s="12">
        <f ca="1">SUMIF(祝广海流12!$A:$AL,$B14,祝广海流12!R:R)</f>
        <v>11</v>
      </c>
      <c r="S14" s="12">
        <f ca="1">SUMIF(祝广海流12!$A:$AL,$B14,祝广海流12!S:S)</f>
        <v>13</v>
      </c>
      <c r="T14" s="12">
        <f ca="1">SUMIF(祝广海流12!$A:$AL,$B14,祝广海流12!T:T)</f>
        <v>13</v>
      </c>
      <c r="U14" s="12">
        <f ca="1">SUMIF(祝广海流12!$A:$AL,$B14,祝广海流12!U:U)</f>
        <v>12</v>
      </c>
      <c r="V14" s="12">
        <f ca="1">SUMIF(祝广海流12!$A:$AL,$B14,祝广海流12!V:V)</f>
        <v>0</v>
      </c>
      <c r="W14" s="12">
        <f ca="1">SUMIF(祝广海流12!$A:$AL,$B14,祝广海流12!W:W)</f>
        <v>13</v>
      </c>
      <c r="X14" s="12">
        <f ca="1">SUMIF(祝广海流12!$A:$AL,$B14,祝广海流12!X:X)</f>
        <v>13</v>
      </c>
      <c r="Y14" s="12">
        <f ca="1">SUMIF(祝广海流12!$A:$AL,$B14,祝广海流12!Y:Y)</f>
        <v>12</v>
      </c>
      <c r="Z14" s="12">
        <f ca="1">SUMIF(祝广海流12!$A:$AL,$B14,祝广海流12!Z:Z)</f>
        <v>13</v>
      </c>
      <c r="AA14" s="12">
        <f ca="1">SUMIF(祝广海流12!$A:$AL,$B14,祝广海流12!AA:AA)</f>
        <v>13</v>
      </c>
      <c r="AB14" s="12">
        <f ca="1">SUMIF(祝广海流12!$A:$AL,$B14,祝广海流12!AB:AB)</f>
        <v>13</v>
      </c>
      <c r="AC14" s="12">
        <f ca="1">SUMIF(祝广海流12!$A:$AL,$B14,祝广海流12!AC:AC)</f>
        <v>8.5</v>
      </c>
      <c r="AD14" s="12">
        <f ca="1">SUMIF(祝广海流12!$A:$AL,$B14,祝广海流12!AD:AD)</f>
        <v>13</v>
      </c>
      <c r="AE14" s="12">
        <f ca="1">SUMIF(祝广海流12!$A:$AL,$B14,祝广海流12!AE:AE)</f>
        <v>13</v>
      </c>
      <c r="AF14" s="12">
        <f ca="1">SUMIF(祝广海流12!$A:$AL,$B14,祝广海流12!AF:AF)</f>
        <v>11</v>
      </c>
      <c r="AG14" s="12">
        <f ca="1">SUMIF(祝广海流12!$A:$AL,$B14,祝广海流12!AG:AG)</f>
        <v>11</v>
      </c>
      <c r="AH14" s="12">
        <f ca="1">SUMIF(祝广海流12!$A:$AL,$B14,祝广海流12!AH:AH)</f>
        <v>0</v>
      </c>
      <c r="AI14" s="21">
        <f ca="1" t="shared" ref="AI14" si="6">SUM(D14:AH14)</f>
        <v>340</v>
      </c>
      <c r="AJ14" s="22">
        <f ca="1" t="shared" ref="AJ14" si="7">AI14/8</f>
        <v>42.5</v>
      </c>
    </row>
    <row r="15" customHeight="1" spans="1:36">
      <c r="A15" s="10" t="s">
        <v>451</v>
      </c>
      <c r="B15" s="11" t="s">
        <v>42</v>
      </c>
      <c r="C15" s="11" t="s">
        <v>466</v>
      </c>
      <c r="D15" s="12">
        <f ca="1">SUMIF(祝广海流12!$A:$AL,$B15,祝广海流12!D:D)</f>
        <v>11</v>
      </c>
      <c r="E15" s="12">
        <f ca="1">SUMIF(祝广海流12!$A:$AL,$B15,祝广海流12!E:E)</f>
        <v>13</v>
      </c>
      <c r="F15" s="12">
        <f ca="1">SUMIF(祝广海流12!$A:$AL,$B15,祝广海流12!F:F)</f>
        <v>13</v>
      </c>
      <c r="G15" s="12">
        <f ca="1">SUMIF(祝广海流12!$A:$AL,$B15,祝广海流12!G:G)</f>
        <v>13</v>
      </c>
      <c r="H15" s="12">
        <f ca="1">SUMIF(祝广海流12!$A:$AL,$B15,祝广海流12!H:H)</f>
        <v>8.5</v>
      </c>
      <c r="I15" s="12">
        <f ca="1">SUMIF(祝广海流12!$A:$AL,$B15,祝广海流12!I:I)</f>
        <v>13</v>
      </c>
      <c r="J15" s="12">
        <f ca="1">SUMIF(祝广海流12!$A:$AL,$B15,祝广海流12!J:J)</f>
        <v>13</v>
      </c>
      <c r="K15" s="12">
        <f ca="1">SUMIF(祝广海流12!$A:$AL,$B15,祝广海流12!K:K)</f>
        <v>13</v>
      </c>
      <c r="L15" s="12">
        <f ca="1">SUMIF(祝广海流12!$A:$AL,$B15,祝广海流12!L:L)</f>
        <v>12</v>
      </c>
      <c r="M15" s="12">
        <f ca="1">SUMIF(祝广海流12!$A:$AL,$B15,祝广海流12!M:M)</f>
        <v>11</v>
      </c>
      <c r="N15" s="12">
        <f ca="1">SUMIF(祝广海流12!$A:$AL,$B15,祝广海流12!N:N)</f>
        <v>11</v>
      </c>
      <c r="O15" s="12">
        <f ca="1">SUMIF(祝广海流12!$A:$AL,$B15,祝广海流12!O:O)</f>
        <v>8.5</v>
      </c>
      <c r="P15" s="12">
        <f ca="1">SUMIF(祝广海流12!$A:$AL,$B15,祝广海流12!P:P)</f>
        <v>11</v>
      </c>
      <c r="Q15" s="12">
        <f ca="1">SUMIF(祝广海流12!$A:$AL,$B15,祝广海流12!Q:Q)</f>
        <v>11</v>
      </c>
      <c r="R15" s="12">
        <f ca="1">SUMIF(祝广海流12!$A:$AL,$B15,祝广海流12!R:R)</f>
        <v>11</v>
      </c>
      <c r="S15" s="12">
        <f ca="1">SUMIF(祝广海流12!$A:$AL,$B15,祝广海流12!S:S)</f>
        <v>13</v>
      </c>
      <c r="T15" s="12">
        <f ca="1">SUMIF(祝广海流12!$A:$AL,$B15,祝广海流12!T:T)</f>
        <v>13</v>
      </c>
      <c r="U15" s="12">
        <f ca="1">SUMIF(祝广海流12!$A:$AL,$B15,祝广海流12!U:U)</f>
        <v>12</v>
      </c>
      <c r="V15" s="12">
        <f ca="1">SUMIF(祝广海流12!$A:$AL,$B15,祝广海流12!V:V)</f>
        <v>0</v>
      </c>
      <c r="W15" s="12">
        <f ca="1">SUMIF(祝广海流12!$A:$AL,$B15,祝广海流12!W:W)</f>
        <v>13</v>
      </c>
      <c r="X15" s="12">
        <f ca="1">SUMIF(祝广海流12!$A:$AL,$B15,祝广海流12!X:X)</f>
        <v>13</v>
      </c>
      <c r="Y15" s="12">
        <f ca="1">SUMIF(祝广海流12!$A:$AL,$B15,祝广海流12!Y:Y)</f>
        <v>13</v>
      </c>
      <c r="Z15" s="12">
        <f ca="1">SUMIF(祝广海流12!$A:$AL,$B15,祝广海流12!Z:Z)</f>
        <v>13</v>
      </c>
      <c r="AA15" s="12">
        <f ca="1">SUMIF(祝广海流12!$A:$AL,$B15,祝广海流12!AA:AA)</f>
        <v>13</v>
      </c>
      <c r="AB15" s="12">
        <f ca="1">SUMIF(祝广海流12!$A:$AL,$B15,祝广海流12!AB:AB)</f>
        <v>13</v>
      </c>
      <c r="AC15" s="12">
        <f ca="1">SUMIF(祝广海流12!$A:$AL,$B15,祝广海流12!AC:AC)</f>
        <v>8.5</v>
      </c>
      <c r="AD15" s="12">
        <f ca="1">SUMIF(祝广海流12!$A:$AL,$B15,祝广海流12!AD:AD)</f>
        <v>13</v>
      </c>
      <c r="AE15" s="12">
        <f ca="1">SUMIF(祝广海流12!$A:$AL,$B15,祝广海流12!AE:AE)</f>
        <v>13</v>
      </c>
      <c r="AF15" s="12">
        <f ca="1">SUMIF(祝广海流12!$A:$AL,$B15,祝广海流12!AF:AF)</f>
        <v>12</v>
      </c>
      <c r="AG15" s="12">
        <f ca="1">SUMIF(祝广海流12!$A:$AL,$B15,祝广海流12!AG:AG)</f>
        <v>13</v>
      </c>
      <c r="AH15" s="12">
        <f ca="1">SUMIF(祝广海流12!$A:$AL,$B15,祝广海流12!AH:AH)</f>
        <v>0</v>
      </c>
      <c r="AI15" s="21">
        <f ca="1" t="shared" ref="AI15" si="8">SUM(D15:AH15)</f>
        <v>348.5</v>
      </c>
      <c r="AJ15" s="22">
        <f ca="1" t="shared" ref="AJ15:AJ16" si="9">AI15/8</f>
        <v>43.5625</v>
      </c>
    </row>
    <row r="16" customHeight="1" spans="1:36">
      <c r="A16" s="10" t="s">
        <v>451</v>
      </c>
      <c r="B16" s="13" t="s">
        <v>44</v>
      </c>
      <c r="C16" s="13" t="s">
        <v>648</v>
      </c>
      <c r="D16" s="12">
        <f ca="1">SUMIF(祝广海流12!$A:$AL,$B16,祝广海流12!D:D)</f>
        <v>11</v>
      </c>
      <c r="E16" s="12">
        <f ca="1">SUMIF(祝广海流12!$A:$AL,$B16,祝广海流12!E:E)</f>
        <v>12</v>
      </c>
      <c r="F16" s="12">
        <f ca="1">SUMIF(祝广海流12!$A:$AL,$B16,祝广海流12!F:F)</f>
        <v>13</v>
      </c>
      <c r="G16" s="12">
        <f ca="1">SUMIF(祝广海流12!$A:$AL,$B16,祝广海流12!G:G)</f>
        <v>12</v>
      </c>
      <c r="H16" s="12">
        <f ca="1">SUMIF(祝广海流12!$A:$AL,$B16,祝广海流12!H:H)</f>
        <v>8.5</v>
      </c>
      <c r="I16" s="12">
        <f ca="1">SUMIF(祝广海流12!$A:$AL,$B16,祝广海流12!I:I)</f>
        <v>13</v>
      </c>
      <c r="J16" s="12">
        <f ca="1">SUMIF(祝广海流12!$A:$AL,$B16,祝广海流12!J:J)</f>
        <v>12</v>
      </c>
      <c r="K16" s="12">
        <f ca="1">SUMIF(祝广海流12!$A:$AL,$B16,祝广海流12!K:K)</f>
        <v>12</v>
      </c>
      <c r="L16" s="12">
        <f ca="1">SUMIF(祝广海流12!$A:$AL,$B16,祝广海流12!L:L)</f>
        <v>12</v>
      </c>
      <c r="M16" s="12">
        <f ca="1">SUMIF(祝广海流12!$A:$AL,$B16,祝广海流12!M:M)</f>
        <v>11</v>
      </c>
      <c r="N16" s="12">
        <f ca="1">SUMIF(祝广海流12!$A:$AL,$B16,祝广海流12!N:N)</f>
        <v>8.5</v>
      </c>
      <c r="O16" s="12">
        <f ca="1">SUMIF(祝广海流12!$A:$AL,$B16,祝广海流12!O:O)</f>
        <v>8.5</v>
      </c>
      <c r="P16" s="12">
        <f ca="1">SUMIF(祝广海流12!$A:$AL,$B16,祝广海流12!P:P)</f>
        <v>8.5</v>
      </c>
      <c r="Q16" s="12">
        <f ca="1">SUMIF(祝广海流12!$A:$AL,$B16,祝广海流12!Q:Q)</f>
        <v>8.5</v>
      </c>
      <c r="R16" s="12">
        <f ca="1">SUMIF(祝广海流12!$A:$AL,$B16,祝广海流12!R:R)</f>
        <v>11</v>
      </c>
      <c r="S16" s="12">
        <f ca="1">SUMIF(祝广海流12!$A:$AL,$B16,祝广海流12!S:S)</f>
        <v>12</v>
      </c>
      <c r="T16" s="12">
        <f ca="1">SUMIF(祝广海流12!$A:$AL,$B16,祝广海流12!T:T)</f>
        <v>8.5</v>
      </c>
      <c r="U16" s="12">
        <f ca="1">SUMIF(祝广海流12!$A:$AL,$B16,祝广海流12!U:U)</f>
        <v>12</v>
      </c>
      <c r="V16" s="12">
        <f ca="1">SUMIF(祝广海流12!$A:$AL,$B16,祝广海流12!V:V)</f>
        <v>0</v>
      </c>
      <c r="W16" s="12">
        <f ca="1">SUMIF(祝广海流12!$A:$AL,$B16,祝广海流12!W:W)</f>
        <v>12</v>
      </c>
      <c r="X16" s="12">
        <f ca="1">SUMIF(祝广海流12!$A:$AL,$B16,祝广海流12!X:X)</f>
        <v>12</v>
      </c>
      <c r="Y16" s="12">
        <f ca="1">SUMIF(祝广海流12!$A:$AL,$B16,祝广海流12!Y:Y)</f>
        <v>12</v>
      </c>
      <c r="Z16" s="12">
        <f ca="1">SUMIF(祝广海流12!$A:$AL,$B16,祝广海流12!Z:Z)</f>
        <v>13</v>
      </c>
      <c r="AA16" s="12">
        <f ca="1">SUMIF(祝广海流12!$A:$AL,$B16,祝广海流12!AA:AA)</f>
        <v>13</v>
      </c>
      <c r="AB16" s="12">
        <f ca="1">SUMIF(祝广海流12!$A:$AL,$B16,祝广海流12!AB:AB)</f>
        <v>12</v>
      </c>
      <c r="AC16" s="12">
        <f ca="1">SUMIF(祝广海流12!$A:$AL,$B16,祝广海流12!AC:AC)</f>
        <v>8.5</v>
      </c>
      <c r="AD16" s="12">
        <f ca="1">SUMIF(祝广海流12!$A:$AL,$B16,祝广海流12!AD:AD)</f>
        <v>13</v>
      </c>
      <c r="AE16" s="12">
        <f ca="1">SUMIF(祝广海流12!$A:$AL,$B16,祝广海流12!AE:AE)</f>
        <v>13</v>
      </c>
      <c r="AF16" s="12">
        <f ca="1">SUMIF(祝广海流12!$A:$AL,$B16,祝广海流12!AF:AF)</f>
        <v>12</v>
      </c>
      <c r="AG16" s="12">
        <f ca="1">SUMIF(祝广海流12!$A:$AL,$B16,祝广海流12!AG:AG)</f>
        <v>12</v>
      </c>
      <c r="AH16" s="12">
        <f ca="1">SUMIF(祝广海流12!$A:$AL,$B16,祝广海流12!AH:AH)</f>
        <v>0</v>
      </c>
      <c r="AI16" s="21">
        <f ca="1" t="shared" ref="AI16" si="10">SUM(D16:AH16)</f>
        <v>326.5</v>
      </c>
      <c r="AJ16" s="22">
        <f ca="1" t="shared" si="9"/>
        <v>40.8125</v>
      </c>
    </row>
    <row r="17" ht="21" customHeight="1" spans="1:36">
      <c r="A17" s="10" t="s">
        <v>451</v>
      </c>
      <c r="B17" s="13" t="s">
        <v>46</v>
      </c>
      <c r="C17" s="13" t="s">
        <v>649</v>
      </c>
      <c r="D17" s="12">
        <f ca="1">SUMIF(祝广海流12!$A:$AL,$B17,祝广海流12!D:D)</f>
        <v>11</v>
      </c>
      <c r="E17" s="12">
        <f ca="1">SUMIF(祝广海流12!$A:$AL,$B17,祝广海流12!E:E)</f>
        <v>8.5</v>
      </c>
      <c r="F17" s="12">
        <f ca="1">SUMIF(祝广海流12!$A:$AL,$B17,祝广海流12!F:F)</f>
        <v>13</v>
      </c>
      <c r="G17" s="12">
        <f ca="1">SUMIF(祝广海流12!$A:$AL,$B17,祝广海流12!G:G)</f>
        <v>13</v>
      </c>
      <c r="H17" s="12">
        <f ca="1">SUMIF(祝广海流12!$A:$AL,$B17,祝广海流12!H:H)</f>
        <v>8.5</v>
      </c>
      <c r="I17" s="12">
        <f ca="1">SUMIF(祝广海流12!$A:$AL,$B17,祝广海流12!I:I)</f>
        <v>13</v>
      </c>
      <c r="J17" s="12">
        <f ca="1">SUMIF(祝广海流12!$A:$AL,$B17,祝广海流12!J:J)</f>
        <v>13</v>
      </c>
      <c r="K17" s="12">
        <f ca="1">SUMIF(祝广海流12!$A:$AL,$B17,祝广海流12!K:K)</f>
        <v>13</v>
      </c>
      <c r="L17" s="12">
        <f ca="1">SUMIF(祝广海流12!$A:$AL,$B17,祝广海流12!L:L)</f>
        <v>12</v>
      </c>
      <c r="M17" s="12">
        <f ca="1">SUMIF(祝广海流12!$A:$AL,$B17,祝广海流12!M:M)</f>
        <v>11</v>
      </c>
      <c r="N17" s="12">
        <f ca="1">SUMIF(祝广海流12!$A:$AL,$B17,祝广海流12!N:N)</f>
        <v>8.5</v>
      </c>
      <c r="O17" s="12">
        <f ca="1">SUMIF(祝广海流12!$A:$AL,$B17,祝广海流12!O:O)</f>
        <v>8.5</v>
      </c>
      <c r="P17" s="12">
        <f ca="1">SUMIF(祝广海流12!$A:$AL,$B17,祝广海流12!P:P)</f>
        <v>8.5</v>
      </c>
      <c r="Q17" s="12">
        <f ca="1">SUMIF(祝广海流12!$A:$AL,$B17,祝广海流12!Q:Q)</f>
        <v>11</v>
      </c>
      <c r="R17" s="12">
        <f ca="1">SUMIF(祝广海流12!$A:$AL,$B17,祝广海流12!R:R)</f>
        <v>8.5</v>
      </c>
      <c r="S17" s="12">
        <f ca="1">SUMIF(祝广海流12!$A:$AL,$B17,祝广海流12!S:S)</f>
        <v>0</v>
      </c>
      <c r="T17" s="12">
        <f ca="1">SUMIF(祝广海流12!$A:$AL,$B17,祝广海流12!T:T)</f>
        <v>13</v>
      </c>
      <c r="U17" s="12">
        <f ca="1">SUMIF(祝广海流12!$A:$AL,$B17,祝广海流12!U:U)</f>
        <v>12</v>
      </c>
      <c r="V17" s="12">
        <f ca="1">SUMIF(祝广海流12!$A:$AL,$B17,祝广海流12!V:V)</f>
        <v>0</v>
      </c>
      <c r="W17" s="12">
        <f ca="1">SUMIF(祝广海流12!$A:$AL,$B17,祝广海流12!W:W)</f>
        <v>12</v>
      </c>
      <c r="X17" s="12">
        <f ca="1">SUMIF(祝广海流12!$A:$AL,$B17,祝广海流12!X:X)</f>
        <v>13</v>
      </c>
      <c r="Y17" s="12">
        <f ca="1">SUMIF(祝广海流12!$A:$AL,$B17,祝广海流12!Y:Y)</f>
        <v>13</v>
      </c>
      <c r="Z17" s="12">
        <f ca="1">SUMIF(祝广海流12!$A:$AL,$B17,祝广海流12!Z:Z)</f>
        <v>13</v>
      </c>
      <c r="AA17" s="12">
        <f ca="1">SUMIF(祝广海流12!$A:$AL,$B17,祝广海流12!AA:AA)</f>
        <v>13</v>
      </c>
      <c r="AB17" s="12">
        <f ca="1">SUMIF(祝广海流12!$A:$AL,$B17,祝广海流12!AB:AB)</f>
        <v>13</v>
      </c>
      <c r="AC17" s="12">
        <f ca="1">SUMIF(祝广海流12!$A:$AL,$B17,祝广海流12!AC:AC)</f>
        <v>8.5</v>
      </c>
      <c r="AD17" s="12">
        <f ca="1">SUMIF(祝广海流12!$A:$AL,$B17,祝广海流12!AD:AD)</f>
        <v>13</v>
      </c>
      <c r="AE17" s="12">
        <f ca="1">SUMIF(祝广海流12!$A:$AL,$B17,祝广海流12!AE:AE)</f>
        <v>13</v>
      </c>
      <c r="AF17" s="12">
        <f ca="1">SUMIF(祝广海流12!$A:$AL,$B17,祝广海流12!AF:AF)</f>
        <v>11</v>
      </c>
      <c r="AG17" s="12">
        <f ca="1">SUMIF(祝广海流12!$A:$AL,$B17,祝广海流12!AG:AG)</f>
        <v>8.5</v>
      </c>
      <c r="AH17" s="12">
        <f ca="1">SUMIF(祝广海流12!$A:$AL,$B17,祝广海流12!AH:AH)</f>
        <v>0</v>
      </c>
      <c r="AI17" s="21">
        <f ca="1" t="shared" ref="AI17" si="11">SUM(D17:AH17)</f>
        <v>317</v>
      </c>
      <c r="AJ17" s="22">
        <f ca="1" t="shared" ref="AJ17:AJ18" si="12">AI17/8</f>
        <v>39.625</v>
      </c>
    </row>
    <row r="18" customHeight="1" spans="1:36">
      <c r="A18" s="10" t="s">
        <v>451</v>
      </c>
      <c r="B18" s="13" t="s">
        <v>48</v>
      </c>
      <c r="C18" s="13" t="s">
        <v>650</v>
      </c>
      <c r="D18" s="12">
        <f ca="1">SUMIF(祝广海流12!$A:$AL,$B18,祝广海流12!D:D)</f>
        <v>11</v>
      </c>
      <c r="E18" s="12">
        <f ca="1">SUMIF(祝广海流12!$A:$AL,$B18,祝广海流12!E:E)</f>
        <v>8.5</v>
      </c>
      <c r="F18" s="12">
        <f ca="1">SUMIF(祝广海流12!$A:$AL,$B18,祝广海流12!F:F)</f>
        <v>13</v>
      </c>
      <c r="G18" s="12">
        <f ca="1">SUMIF(祝广海流12!$A:$AL,$B18,祝广海流12!G:G)</f>
        <v>13</v>
      </c>
      <c r="H18" s="12">
        <f ca="1">SUMIF(祝广海流12!$A:$AL,$B18,祝广海流12!H:H)</f>
        <v>8.5</v>
      </c>
      <c r="I18" s="12">
        <f ca="1">SUMIF(祝广海流12!$A:$AL,$B18,祝广海流12!I:I)</f>
        <v>13</v>
      </c>
      <c r="J18" s="12">
        <f ca="1">SUMIF(祝广海流12!$A:$AL,$B18,祝广海流12!J:J)</f>
        <v>13</v>
      </c>
      <c r="K18" s="12">
        <f ca="1">SUMIF(祝广海流12!$A:$AL,$B18,祝广海流12!K:K)</f>
        <v>13</v>
      </c>
      <c r="L18" s="12">
        <f ca="1">SUMIF(祝广海流12!$A:$AL,$B18,祝广海流12!L:L)</f>
        <v>13</v>
      </c>
      <c r="M18" s="12">
        <f ca="1">SUMIF(祝广海流12!$A:$AL,$B18,祝广海流12!M:M)</f>
        <v>11</v>
      </c>
      <c r="N18" s="12">
        <f ca="1">SUMIF(祝广海流12!$A:$AL,$B18,祝广海流12!N:N)</f>
        <v>8.5</v>
      </c>
      <c r="O18" s="12">
        <f ca="1">SUMIF(祝广海流12!$A:$AL,$B18,祝广海流12!O:O)</f>
        <v>0</v>
      </c>
      <c r="P18" s="12">
        <f ca="1">SUMIF(祝广海流12!$A:$AL,$B18,祝广海流12!P:P)</f>
        <v>8.5</v>
      </c>
      <c r="Q18" s="12">
        <f ca="1">SUMIF(祝广海流12!$A:$AL,$B18,祝广海流12!Q:Q)</f>
        <v>8.5</v>
      </c>
      <c r="R18" s="12">
        <f ca="1">SUMIF(祝广海流12!$A:$AL,$B18,祝广海流12!R:R)</f>
        <v>0</v>
      </c>
      <c r="S18" s="12">
        <f ca="1">SUMIF(祝广海流12!$A:$AL,$B18,祝广海流12!S:S)</f>
        <v>0</v>
      </c>
      <c r="T18" s="12">
        <f ca="1">SUMIF(祝广海流12!$A:$AL,$B18,祝广海流12!T:T)</f>
        <v>0</v>
      </c>
      <c r="U18" s="12">
        <f ca="1">SUMIF(祝广海流12!$A:$AL,$B18,祝广海流12!U:U)</f>
        <v>12</v>
      </c>
      <c r="V18" s="12">
        <f ca="1">SUMIF(祝广海流12!$A:$AL,$B18,祝广海流12!V:V)</f>
        <v>0</v>
      </c>
      <c r="W18" s="12">
        <f ca="1">SUMIF(祝广海流12!$A:$AL,$B18,祝广海流12!W:W)</f>
        <v>13</v>
      </c>
      <c r="X18" s="12">
        <f ca="1">SUMIF(祝广海流12!$A:$AL,$B18,祝广海流12!X:X)</f>
        <v>13</v>
      </c>
      <c r="Y18" s="12">
        <f ca="1">SUMIF(祝广海流12!$A:$AL,$B18,祝广海流12!Y:Y)</f>
        <v>13</v>
      </c>
      <c r="Z18" s="12">
        <f ca="1">SUMIF(祝广海流12!$A:$AL,$B18,祝广海流12!Z:Z)</f>
        <v>13</v>
      </c>
      <c r="AA18" s="12">
        <f ca="1">SUMIF(祝广海流12!$A:$AL,$B18,祝广海流12!AA:AA)</f>
        <v>13</v>
      </c>
      <c r="AB18" s="12">
        <f ca="1">SUMIF(祝广海流12!$A:$AL,$B18,祝广海流12!AB:AB)</f>
        <v>13</v>
      </c>
      <c r="AC18" s="12">
        <f ca="1">SUMIF(祝广海流12!$A:$AL,$B18,祝广海流12!AC:AC)</f>
        <v>8.5</v>
      </c>
      <c r="AD18" s="12">
        <f ca="1">SUMIF(祝广海流12!$A:$AL,$B18,祝广海流12!AD:AD)</f>
        <v>13</v>
      </c>
      <c r="AE18" s="12">
        <f ca="1">SUMIF(祝广海流12!$A:$AL,$B18,祝广海流12!AE:AE)</f>
        <v>13</v>
      </c>
      <c r="AF18" s="12">
        <f ca="1">SUMIF(祝广海流12!$A:$AL,$B18,祝广海流12!AF:AF)</f>
        <v>11</v>
      </c>
      <c r="AG18" s="12">
        <f ca="1">SUMIF(祝广海流12!$A:$AL,$B18,祝广海流12!AG:AG)</f>
        <v>11</v>
      </c>
      <c r="AH18" s="12">
        <f ca="1">SUMIF(祝广海流12!$A:$AL,$B18,祝广海流12!AH:AH)</f>
        <v>0</v>
      </c>
      <c r="AI18" s="21">
        <f ca="1" t="shared" ref="AI18" si="13">SUM(D18:AH18)</f>
        <v>289</v>
      </c>
      <c r="AJ18" s="22">
        <f ca="1" t="shared" si="12"/>
        <v>36.125</v>
      </c>
    </row>
    <row r="19" ht="21" customHeight="1" spans="1:36">
      <c r="A19" s="10" t="s">
        <v>451</v>
      </c>
      <c r="B19" s="13" t="s">
        <v>50</v>
      </c>
      <c r="C19" s="13" t="s">
        <v>651</v>
      </c>
      <c r="D19" s="12">
        <f ca="1">SUMIF(祝广海流12!$A:$AL,$B19,祝广海流12!D:D)</f>
        <v>11</v>
      </c>
      <c r="E19" s="12">
        <f ca="1">SUMIF(祝广海流12!$A:$AL,$B19,祝广海流12!E:E)</f>
        <v>13</v>
      </c>
      <c r="F19" s="12">
        <f ca="1">SUMIF(祝广海流12!$A:$AL,$B19,祝广海流12!F:F)</f>
        <v>13</v>
      </c>
      <c r="G19" s="12">
        <f ca="1">SUMIF(祝广海流12!$A:$AL,$B19,祝广海流12!G:G)</f>
        <v>13</v>
      </c>
      <c r="H19" s="12">
        <f ca="1">SUMIF(祝广海流12!$A:$AL,$B19,祝广海流12!H:H)</f>
        <v>8.5</v>
      </c>
      <c r="I19" s="12">
        <f ca="1">SUMIF(祝广海流12!$A:$AL,$B19,祝广海流12!I:I)</f>
        <v>13</v>
      </c>
      <c r="J19" s="12">
        <f ca="1">SUMIF(祝广海流12!$A:$AL,$B19,祝广海流12!J:J)</f>
        <v>13</v>
      </c>
      <c r="K19" s="12">
        <f ca="1">SUMIF(祝广海流12!$A:$AL,$B19,祝广海流12!K:K)</f>
        <v>13</v>
      </c>
      <c r="L19" s="12">
        <f ca="1">SUMIF(祝广海流12!$A:$AL,$B19,祝广海流12!L:L)</f>
        <v>12</v>
      </c>
      <c r="M19" s="12">
        <f ca="1">SUMIF(祝广海流12!$A:$AL,$B19,祝广海流12!M:M)</f>
        <v>11</v>
      </c>
      <c r="N19" s="12">
        <f ca="1">SUMIF(祝广海流12!$A:$AL,$B19,祝广海流12!N:N)</f>
        <v>8.5</v>
      </c>
      <c r="O19" s="12">
        <f ca="1">SUMIF(祝广海流12!$A:$AL,$B19,祝广海流12!O:O)</f>
        <v>8.5</v>
      </c>
      <c r="P19" s="12">
        <f ca="1">SUMIF(祝广海流12!$A:$AL,$B19,祝广海流12!P:P)</f>
        <v>8.5</v>
      </c>
      <c r="Q19" s="12">
        <f ca="1">SUMIF(祝广海流12!$A:$AL,$B19,祝广海流12!Q:Q)</f>
        <v>8.5</v>
      </c>
      <c r="R19" s="12">
        <f ca="1">SUMIF(祝广海流12!$A:$AL,$B19,祝广海流12!R:R)</f>
        <v>11</v>
      </c>
      <c r="S19" s="12">
        <f ca="1">SUMIF(祝广海流12!$A:$AL,$B19,祝广海流12!S:S)</f>
        <v>9</v>
      </c>
      <c r="T19" s="12">
        <f ca="1">SUMIF(祝广海流12!$A:$AL,$B19,祝广海流12!T:T)</f>
        <v>13</v>
      </c>
      <c r="U19" s="12">
        <f ca="1">SUMIF(祝广海流12!$A:$AL,$B19,祝广海流12!U:U)</f>
        <v>12</v>
      </c>
      <c r="V19" s="12">
        <f ca="1">SUMIF(祝广海流12!$A:$AL,$B19,祝广海流12!V:V)</f>
        <v>0</v>
      </c>
      <c r="W19" s="12">
        <f ca="1">SUMIF(祝广海流12!$A:$AL,$B19,祝广海流12!W:W)</f>
        <v>13</v>
      </c>
      <c r="X19" s="12">
        <f ca="1">SUMIF(祝广海流12!$A:$AL,$B19,祝广海流12!X:X)</f>
        <v>13</v>
      </c>
      <c r="Y19" s="12">
        <f ca="1">SUMIF(祝广海流12!$A:$AL,$B19,祝广海流12!Y:Y)</f>
        <v>13</v>
      </c>
      <c r="Z19" s="12">
        <f ca="1">SUMIF(祝广海流12!$A:$AL,$B19,祝广海流12!Z:Z)</f>
        <v>13</v>
      </c>
      <c r="AA19" s="12">
        <f ca="1">SUMIF(祝广海流12!$A:$AL,$B19,祝广海流12!AA:AA)</f>
        <v>13</v>
      </c>
      <c r="AB19" s="12">
        <f ca="1">SUMIF(祝广海流12!$A:$AL,$B19,祝广海流12!AB:AB)</f>
        <v>13</v>
      </c>
      <c r="AC19" s="12">
        <f ca="1">SUMIF(祝广海流12!$A:$AL,$B19,祝广海流12!AC:AC)</f>
        <v>8.5</v>
      </c>
      <c r="AD19" s="12">
        <f ca="1">SUMIF(祝广海流12!$A:$AL,$B19,祝广海流12!AD:AD)</f>
        <v>13</v>
      </c>
      <c r="AE19" s="12">
        <f ca="1">SUMIF(祝广海流12!$A:$AL,$B19,祝广海流12!AE:AE)</f>
        <v>13</v>
      </c>
      <c r="AF19" s="12">
        <f ca="1">SUMIF(祝广海流12!$A:$AL,$B19,祝广海流12!AF:AF)</f>
        <v>8.5</v>
      </c>
      <c r="AG19" s="12">
        <f ca="1">SUMIF(祝广海流12!$A:$AL,$B19,祝广海流12!AG:AG)</f>
        <v>11</v>
      </c>
      <c r="AH19" s="12">
        <f ca="1">SUMIF(祝广海流12!$A:$AL,$B19,祝广海流12!AH:AH)</f>
        <v>0</v>
      </c>
      <c r="AI19" s="21">
        <f ca="1" t="shared" ref="AI19" si="14">SUM(D19:AH19)</f>
        <v>331.5</v>
      </c>
      <c r="AJ19" s="22">
        <f ca="1" t="shared" ref="AJ19:AJ20" si="15">AI19/8</f>
        <v>41.4375</v>
      </c>
    </row>
    <row r="20" customHeight="1" spans="1:36">
      <c r="A20" s="10" t="s">
        <v>451</v>
      </c>
      <c r="B20" s="13" t="s">
        <v>653</v>
      </c>
      <c r="C20" s="13" t="s">
        <v>652</v>
      </c>
      <c r="D20" s="12">
        <f ca="1">SUMIF(祝广海流12!$A:$AL,$B20,祝广海流12!D:D)</f>
        <v>0</v>
      </c>
      <c r="E20" s="12">
        <f ca="1">SUMIF(祝广海流12!$A:$AL,$B20,祝广海流12!E:E)</f>
        <v>0</v>
      </c>
      <c r="F20" s="12">
        <f ca="1">SUMIF(祝广海流12!$A:$AL,$B20,祝广海流12!F:F)</f>
        <v>0</v>
      </c>
      <c r="G20" s="12">
        <f ca="1">SUMIF(祝广海流12!$A:$AL,$B20,祝广海流12!G:G)</f>
        <v>0</v>
      </c>
      <c r="H20" s="12">
        <f ca="1">SUMIF(祝广海流12!$A:$AL,$B20,祝广海流12!H:H)</f>
        <v>0</v>
      </c>
      <c r="I20" s="12">
        <f ca="1">SUMIF(祝广海流12!$A:$AL,$B20,祝广海流12!I:I)</f>
        <v>0</v>
      </c>
      <c r="J20" s="12">
        <f ca="1">SUMIF(祝广海流12!$A:$AL,$B20,祝广海流12!J:J)</f>
        <v>0</v>
      </c>
      <c r="K20" s="12">
        <f ca="1">SUMIF(祝广海流12!$A:$AL,$B20,祝广海流12!K:K)</f>
        <v>0</v>
      </c>
      <c r="L20" s="12">
        <f ca="1">SUMIF(祝广海流12!$A:$AL,$B20,祝广海流12!L:L)</f>
        <v>0</v>
      </c>
      <c r="M20" s="12">
        <f ca="1">SUMIF(祝广海流12!$A:$AL,$B20,祝广海流12!M:M)</f>
        <v>0</v>
      </c>
      <c r="N20" s="12">
        <f ca="1">SUMIF(祝广海流12!$A:$AL,$B20,祝广海流12!N:N)</f>
        <v>0</v>
      </c>
      <c r="O20" s="12">
        <f ca="1">SUMIF(祝广海流12!$A:$AL,$B20,祝广海流12!O:O)</f>
        <v>0</v>
      </c>
      <c r="P20" s="12">
        <f ca="1">SUMIF(祝广海流12!$A:$AL,$B20,祝广海流12!P:P)</f>
        <v>0</v>
      </c>
      <c r="Q20" s="12">
        <f ca="1">SUMIF(祝广海流12!$A:$AL,$B20,祝广海流12!Q:Q)</f>
        <v>0</v>
      </c>
      <c r="R20" s="12">
        <f ca="1">SUMIF(祝广海流12!$A:$AL,$B20,祝广海流12!R:R)</f>
        <v>0</v>
      </c>
      <c r="S20" s="12">
        <f ca="1">SUMIF(祝广海流12!$A:$AL,$B20,祝广海流12!S:S)</f>
        <v>0</v>
      </c>
      <c r="T20" s="12">
        <f ca="1">SUMIF(祝广海流12!$A:$AL,$B20,祝广海流12!T:T)</f>
        <v>0</v>
      </c>
      <c r="U20" s="12">
        <f ca="1">SUMIF(祝广海流12!$A:$AL,$B20,祝广海流12!U:U)</f>
        <v>0</v>
      </c>
      <c r="V20" s="12">
        <f ca="1">SUMIF(祝广海流12!$A:$AL,$B20,祝广海流12!V:V)</f>
        <v>0</v>
      </c>
      <c r="W20" s="12">
        <f ca="1">SUMIF(祝广海流12!$A:$AL,$B20,祝广海流12!W:W)</f>
        <v>0</v>
      </c>
      <c r="X20" s="12">
        <f ca="1">SUMIF(祝广海流12!$A:$AL,$B20,祝广海流12!X:X)</f>
        <v>0</v>
      </c>
      <c r="Y20" s="12">
        <f ca="1">SUMIF(祝广海流12!$A:$AL,$B20,祝广海流12!Y:Y)</f>
        <v>0</v>
      </c>
      <c r="Z20" s="12">
        <f ca="1">SUMIF(祝广海流12!$A:$AL,$B20,祝广海流12!Z:Z)</f>
        <v>0</v>
      </c>
      <c r="AA20" s="12">
        <f ca="1">SUMIF(祝广海流12!$A:$AL,$B20,祝广海流12!AA:AA)</f>
        <v>0</v>
      </c>
      <c r="AB20" s="12">
        <f ca="1">SUMIF(祝广海流12!$A:$AL,$B20,祝广海流12!AB:AB)</f>
        <v>0</v>
      </c>
      <c r="AC20" s="12">
        <f ca="1">SUMIF(祝广海流12!$A:$AL,$B20,祝广海流12!AC:AC)</f>
        <v>0</v>
      </c>
      <c r="AD20" s="12">
        <f ca="1">SUMIF(祝广海流12!$A:$AL,$B20,祝广海流12!AD:AD)</f>
        <v>0</v>
      </c>
      <c r="AE20" s="12">
        <f ca="1">SUMIF(祝广海流12!$A:$AL,$B20,祝广海流12!AE:AE)</f>
        <v>0</v>
      </c>
      <c r="AF20" s="12">
        <f ca="1">SUMIF(祝广海流12!$A:$AL,$B20,祝广海流12!AF:AF)</f>
        <v>0</v>
      </c>
      <c r="AG20" s="12">
        <f ca="1">SUMIF(祝广海流12!$A:$AL,$B20,祝广海流12!AG:AG)</f>
        <v>0</v>
      </c>
      <c r="AH20" s="12">
        <f ca="1">SUMIF(祝广海流12!$A:$AL,$B20,祝广海流12!AH:AH)</f>
        <v>0</v>
      </c>
      <c r="AI20" s="21">
        <f ca="1" t="shared" ref="AI20" si="16">SUM(D20:AH20)</f>
        <v>0</v>
      </c>
      <c r="AJ20" s="22">
        <f ca="1" t="shared" si="15"/>
        <v>0</v>
      </c>
    </row>
    <row r="21" ht="21" customHeight="1" spans="1:36">
      <c r="A21" s="10" t="s">
        <v>451</v>
      </c>
      <c r="B21" s="13" t="s">
        <v>52</v>
      </c>
      <c r="C21" s="13" t="s">
        <v>654</v>
      </c>
      <c r="D21" s="12">
        <f ca="1">SUMIF(祝广海流12!$A:$AL,$B21,祝广海流12!D:D)</f>
        <v>11</v>
      </c>
      <c r="E21" s="12">
        <f ca="1">SUMIF(祝广海流12!$A:$AL,$B21,祝广海流12!E:E)</f>
        <v>13</v>
      </c>
      <c r="F21" s="12">
        <f ca="1">SUMIF(祝广海流12!$A:$AL,$B21,祝广海流12!F:F)</f>
        <v>13</v>
      </c>
      <c r="G21" s="12">
        <f ca="1">SUMIF(祝广海流12!$A:$AL,$B21,祝广海流12!G:G)</f>
        <v>13</v>
      </c>
      <c r="H21" s="12">
        <f ca="1">SUMIF(祝广海流12!$A:$AL,$B21,祝广海流12!H:H)</f>
        <v>8.5</v>
      </c>
      <c r="I21" s="12">
        <f ca="1">SUMIF(祝广海流12!$A:$AL,$B21,祝广海流12!I:I)</f>
        <v>13</v>
      </c>
      <c r="J21" s="12">
        <f ca="1">SUMIF(祝广海流12!$A:$AL,$B21,祝广海流12!J:J)</f>
        <v>13</v>
      </c>
      <c r="K21" s="12">
        <f ca="1">SUMIF(祝广海流12!$A:$AL,$B21,祝广海流12!K:K)</f>
        <v>13</v>
      </c>
      <c r="L21" s="12">
        <f ca="1">SUMIF(祝广海流12!$A:$AL,$B21,祝广海流12!L:L)</f>
        <v>12</v>
      </c>
      <c r="M21" s="12">
        <f ca="1">SUMIF(祝广海流12!$A:$AL,$B21,祝广海流12!M:M)</f>
        <v>13</v>
      </c>
      <c r="N21" s="12">
        <f ca="1">SUMIF(祝广海流12!$A:$AL,$B21,祝广海流12!N:N)</f>
        <v>11</v>
      </c>
      <c r="O21" s="12">
        <f ca="1">SUMIF(祝广海流12!$A:$AL,$B21,祝广海流12!O:O)</f>
        <v>8.5</v>
      </c>
      <c r="P21" s="12">
        <f ca="1">SUMIF(祝广海流12!$A:$AL,$B21,祝广海流12!P:P)</f>
        <v>11</v>
      </c>
      <c r="Q21" s="12">
        <f ca="1">SUMIF(祝广海流12!$A:$AL,$B21,祝广海流12!Q:Q)</f>
        <v>11</v>
      </c>
      <c r="R21" s="12">
        <f ca="1">SUMIF(祝广海流12!$A:$AL,$B21,祝广海流12!R:R)</f>
        <v>11</v>
      </c>
      <c r="S21" s="12">
        <f ca="1">SUMIF(祝广海流12!$A:$AL,$B21,祝广海流12!S:S)</f>
        <v>13</v>
      </c>
      <c r="T21" s="12">
        <f ca="1">SUMIF(祝广海流12!$A:$AL,$B21,祝广海流12!T:T)</f>
        <v>13</v>
      </c>
      <c r="U21" s="12">
        <f ca="1">SUMIF(祝广海流12!$A:$AL,$B21,祝广海流12!U:U)</f>
        <v>12</v>
      </c>
      <c r="V21" s="12">
        <f ca="1">SUMIF(祝广海流12!$A:$AL,$B21,祝广海流12!V:V)</f>
        <v>0</v>
      </c>
      <c r="W21" s="12">
        <f ca="1">SUMIF(祝广海流12!$A:$AL,$B21,祝广海流12!W:W)</f>
        <v>13</v>
      </c>
      <c r="X21" s="12">
        <f ca="1">SUMIF(祝广海流12!$A:$AL,$B21,祝广海流12!X:X)</f>
        <v>13</v>
      </c>
      <c r="Y21" s="12">
        <f ca="1">SUMIF(祝广海流12!$A:$AL,$B21,祝广海流12!Y:Y)</f>
        <v>13</v>
      </c>
      <c r="Z21" s="12">
        <f ca="1">SUMIF(祝广海流12!$A:$AL,$B21,祝广海流12!Z:Z)</f>
        <v>13</v>
      </c>
      <c r="AA21" s="12">
        <f ca="1">SUMIF(祝广海流12!$A:$AL,$B21,祝广海流12!AA:AA)</f>
        <v>13</v>
      </c>
      <c r="AB21" s="12">
        <f ca="1">SUMIF(祝广海流12!$A:$AL,$B21,祝广海流12!AB:AB)</f>
        <v>13</v>
      </c>
      <c r="AC21" s="12">
        <f ca="1">SUMIF(祝广海流12!$A:$AL,$B21,祝广海流12!AC:AC)</f>
        <v>8.5</v>
      </c>
      <c r="AD21" s="12">
        <f ca="1">SUMIF(祝广海流12!$A:$AL,$B21,祝广海流12!AD:AD)</f>
        <v>13</v>
      </c>
      <c r="AE21" s="12">
        <f ca="1">SUMIF(祝广海流12!$A:$AL,$B21,祝广海流12!AE:AE)</f>
        <v>13</v>
      </c>
      <c r="AF21" s="12">
        <f ca="1">SUMIF(祝广海流12!$A:$AL,$B21,祝广海流12!AF:AF)</f>
        <v>8.5</v>
      </c>
      <c r="AG21" s="12">
        <f ca="1">SUMIF(祝广海流12!$A:$AL,$B21,祝广海流12!AG:AG)</f>
        <v>11</v>
      </c>
      <c r="AH21" s="12">
        <f ca="1">SUMIF(祝广海流12!$A:$AL,$B21,祝广海流12!AH:AH)</f>
        <v>0</v>
      </c>
      <c r="AI21" s="21">
        <f ca="1" t="shared" ref="AI21" si="17">SUM(D21:AH21)</f>
        <v>345</v>
      </c>
      <c r="AJ21" s="22">
        <f ca="1" t="shared" ref="AJ21:AJ22" si="18">AI21/8</f>
        <v>43.125</v>
      </c>
    </row>
    <row r="22" customHeight="1" spans="1:36">
      <c r="A22" s="10" t="s">
        <v>451</v>
      </c>
      <c r="B22" s="13" t="s">
        <v>54</v>
      </c>
      <c r="C22" s="13" t="s">
        <v>655</v>
      </c>
      <c r="D22" s="12">
        <f ca="1">SUMIF(祝广海流12!$A:$AL,$B22,祝广海流12!D:D)</f>
        <v>11</v>
      </c>
      <c r="E22" s="12">
        <f ca="1">SUMIF(祝广海流12!$A:$AL,$B22,祝广海流12!E:E)</f>
        <v>13</v>
      </c>
      <c r="F22" s="12">
        <f ca="1">SUMIF(祝广海流12!$A:$AL,$B22,祝广海流12!F:F)</f>
        <v>13</v>
      </c>
      <c r="G22" s="12">
        <f ca="1">SUMIF(祝广海流12!$A:$AL,$B22,祝广海流12!G:G)</f>
        <v>13</v>
      </c>
      <c r="H22" s="12">
        <f ca="1">SUMIF(祝广海流12!$A:$AL,$B22,祝广海流12!H:H)</f>
        <v>8.5</v>
      </c>
      <c r="I22" s="12">
        <f ca="1">SUMIF(祝广海流12!$A:$AL,$B22,祝广海流12!I:I)</f>
        <v>13</v>
      </c>
      <c r="J22" s="12">
        <f ca="1">SUMIF(祝广海流12!$A:$AL,$B22,祝广海流12!J:J)</f>
        <v>13</v>
      </c>
      <c r="K22" s="12">
        <f ca="1">SUMIF(祝广海流12!$A:$AL,$B22,祝广海流12!K:K)</f>
        <v>13</v>
      </c>
      <c r="L22" s="12">
        <f ca="1">SUMIF(祝广海流12!$A:$AL,$B22,祝广海流12!L:L)</f>
        <v>0</v>
      </c>
      <c r="M22" s="12">
        <f ca="1">SUMIF(祝广海流12!$A:$AL,$B22,祝广海流12!M:M)</f>
        <v>11</v>
      </c>
      <c r="N22" s="12">
        <f ca="1">SUMIF(祝广海流12!$A:$AL,$B22,祝广海流12!N:N)</f>
        <v>8.5</v>
      </c>
      <c r="O22" s="12">
        <f ca="1">SUMIF(祝广海流12!$A:$AL,$B22,祝广海流12!O:O)</f>
        <v>8.5</v>
      </c>
      <c r="P22" s="12">
        <f ca="1">SUMIF(祝广海流12!$A:$AL,$B22,祝广海流12!P:P)</f>
        <v>11</v>
      </c>
      <c r="Q22" s="12">
        <f ca="1">SUMIF(祝广海流12!$A:$AL,$B22,祝广海流12!Q:Q)</f>
        <v>11</v>
      </c>
      <c r="R22" s="12">
        <f ca="1">SUMIF(祝广海流12!$A:$AL,$B22,祝广海流12!R:R)</f>
        <v>11</v>
      </c>
      <c r="S22" s="12">
        <f ca="1">SUMIF(祝广海流12!$A:$AL,$B22,祝广海流12!S:S)</f>
        <v>13</v>
      </c>
      <c r="T22" s="12">
        <f ca="1">SUMIF(祝广海流12!$A:$AL,$B22,祝广海流12!T:T)</f>
        <v>13</v>
      </c>
      <c r="U22" s="12">
        <f ca="1">SUMIF(祝广海流12!$A:$AL,$B22,祝广海流12!U:U)</f>
        <v>12</v>
      </c>
      <c r="V22" s="12">
        <f ca="1">SUMIF(祝广海流12!$A:$AL,$B22,祝广海流12!V:V)</f>
        <v>0</v>
      </c>
      <c r="W22" s="12">
        <f ca="1">SUMIF(祝广海流12!$A:$AL,$B22,祝广海流12!W:W)</f>
        <v>13</v>
      </c>
      <c r="X22" s="12">
        <f ca="1">SUMIF(祝广海流12!$A:$AL,$B22,祝广海流12!X:X)</f>
        <v>13</v>
      </c>
      <c r="Y22" s="12">
        <f ca="1">SUMIF(祝广海流12!$A:$AL,$B22,祝广海流12!Y:Y)</f>
        <v>13</v>
      </c>
      <c r="Z22" s="12">
        <f ca="1">SUMIF(祝广海流12!$A:$AL,$B22,祝广海流12!Z:Z)</f>
        <v>13</v>
      </c>
      <c r="AA22" s="12">
        <f ca="1">SUMIF(祝广海流12!$A:$AL,$B22,祝广海流12!AA:AA)</f>
        <v>13</v>
      </c>
      <c r="AB22" s="12">
        <f ca="1">SUMIF(祝广海流12!$A:$AL,$B22,祝广海流12!AB:AB)</f>
        <v>13</v>
      </c>
      <c r="AC22" s="12">
        <f ca="1">SUMIF(祝广海流12!$A:$AL,$B22,祝广海流12!AC:AC)</f>
        <v>8.5</v>
      </c>
      <c r="AD22" s="12">
        <f ca="1">SUMIF(祝广海流12!$A:$AL,$B22,祝广海流12!AD:AD)</f>
        <v>13</v>
      </c>
      <c r="AE22" s="12">
        <f ca="1">SUMIF(祝广海流12!$A:$AL,$B22,祝广海流12!AE:AE)</f>
        <v>13</v>
      </c>
      <c r="AF22" s="12">
        <f ca="1">SUMIF(祝广海流12!$A:$AL,$B22,祝广海流12!AF:AF)</f>
        <v>7</v>
      </c>
      <c r="AG22" s="12">
        <f ca="1">SUMIF(祝广海流12!$A:$AL,$B22,祝广海流12!AG:AG)</f>
        <v>13</v>
      </c>
      <c r="AH22" s="12">
        <f ca="1">SUMIF(祝广海流12!$A:$AL,$B22,祝广海流12!AH:AH)</f>
        <v>0</v>
      </c>
      <c r="AI22" s="21">
        <f ca="1" t="shared" ref="AI22" si="19">SUM(D22:AH22)</f>
        <v>329</v>
      </c>
      <c r="AJ22" s="22">
        <f ca="1" t="shared" si="18"/>
        <v>41.125</v>
      </c>
    </row>
    <row r="23" ht="21" customHeight="1" spans="1:36">
      <c r="A23" s="10" t="s">
        <v>451</v>
      </c>
      <c r="B23" s="13" t="s">
        <v>56</v>
      </c>
      <c r="C23" s="13" t="s">
        <v>656</v>
      </c>
      <c r="D23" s="12">
        <f ca="1">SUMIF(祝广海流12!$A:$AL,$B23,祝广海流12!D:D)</f>
        <v>11</v>
      </c>
      <c r="E23" s="12">
        <f ca="1">SUMIF(祝广海流12!$A:$AL,$B23,祝广海流12!E:E)</f>
        <v>13</v>
      </c>
      <c r="F23" s="12">
        <f ca="1">SUMIF(祝广海流12!$A:$AL,$B23,祝广海流12!F:F)</f>
        <v>13</v>
      </c>
      <c r="G23" s="12">
        <f ca="1">SUMIF(祝广海流12!$A:$AL,$B23,祝广海流12!G:G)</f>
        <v>13</v>
      </c>
      <c r="H23" s="12">
        <f ca="1">SUMIF(祝广海流12!$A:$AL,$B23,祝广海流12!H:H)</f>
        <v>8.5</v>
      </c>
      <c r="I23" s="12">
        <f ca="1">SUMIF(祝广海流12!$A:$AL,$B23,祝广海流12!I:I)</f>
        <v>13</v>
      </c>
      <c r="J23" s="12">
        <f ca="1">SUMIF(祝广海流12!$A:$AL,$B23,祝广海流12!J:J)</f>
        <v>13</v>
      </c>
      <c r="K23" s="12">
        <f ca="1">SUMIF(祝广海流12!$A:$AL,$B23,祝广海流12!K:K)</f>
        <v>13</v>
      </c>
      <c r="L23" s="12">
        <f ca="1">SUMIF(祝广海流12!$A:$AL,$B23,祝广海流12!L:L)</f>
        <v>12</v>
      </c>
      <c r="M23" s="12">
        <f ca="1">SUMIF(祝广海流12!$A:$AL,$B23,祝广海流12!M:M)</f>
        <v>11</v>
      </c>
      <c r="N23" s="12">
        <f ca="1">SUMIF(祝广海流12!$A:$AL,$B23,祝广海流12!N:N)</f>
        <v>8.5</v>
      </c>
      <c r="O23" s="12">
        <f ca="1">SUMIF(祝广海流12!$A:$AL,$B23,祝广海流12!O:O)</f>
        <v>8.5</v>
      </c>
      <c r="P23" s="12">
        <f ca="1">SUMIF(祝广海流12!$A:$AL,$B23,祝广海流12!P:P)</f>
        <v>8.5</v>
      </c>
      <c r="Q23" s="12">
        <f ca="1">SUMIF(祝广海流12!$A:$AL,$B23,祝广海流12!Q:Q)</f>
        <v>8.5</v>
      </c>
      <c r="R23" s="12">
        <f ca="1">SUMIF(祝广海流12!$A:$AL,$B23,祝广海流12!R:R)</f>
        <v>11</v>
      </c>
      <c r="S23" s="12">
        <f ca="1">SUMIF(祝广海流12!$A:$AL,$B23,祝广海流12!S:S)</f>
        <v>13</v>
      </c>
      <c r="T23" s="12">
        <f ca="1">SUMIF(祝广海流12!$A:$AL,$B23,祝广海流12!T:T)</f>
        <v>13</v>
      </c>
      <c r="U23" s="12">
        <f ca="1">SUMIF(祝广海流12!$A:$AL,$B23,祝广海流12!U:U)</f>
        <v>12</v>
      </c>
      <c r="V23" s="12">
        <f ca="1">SUMIF(祝广海流12!$A:$AL,$B23,祝广海流12!V:V)</f>
        <v>0</v>
      </c>
      <c r="W23" s="12">
        <f ca="1">SUMIF(祝广海流12!$A:$AL,$B23,祝广海流12!W:W)</f>
        <v>13</v>
      </c>
      <c r="X23" s="12">
        <f ca="1">SUMIF(祝广海流12!$A:$AL,$B23,祝广海流12!X:X)</f>
        <v>13</v>
      </c>
      <c r="Y23" s="12">
        <f ca="1">SUMIF(祝广海流12!$A:$AL,$B23,祝广海流12!Y:Y)</f>
        <v>13</v>
      </c>
      <c r="Z23" s="12">
        <f ca="1">SUMIF(祝广海流12!$A:$AL,$B23,祝广海流12!Z:Z)</f>
        <v>13</v>
      </c>
      <c r="AA23" s="12">
        <f ca="1">SUMIF(祝广海流12!$A:$AL,$B23,祝广海流12!AA:AA)</f>
        <v>0</v>
      </c>
      <c r="AB23" s="12">
        <f ca="1">SUMIF(祝广海流12!$A:$AL,$B23,祝广海流12!AB:AB)</f>
        <v>13</v>
      </c>
      <c r="AC23" s="12">
        <f ca="1">SUMIF(祝广海流12!$A:$AL,$B23,祝广海流12!AC:AC)</f>
        <v>8.5</v>
      </c>
      <c r="AD23" s="12">
        <f ca="1">SUMIF(祝广海流12!$A:$AL,$B23,祝广海流12!AD:AD)</f>
        <v>13</v>
      </c>
      <c r="AE23" s="12">
        <f ca="1">SUMIF(祝广海流12!$A:$AL,$B23,祝广海流12!AE:AE)</f>
        <v>13</v>
      </c>
      <c r="AF23" s="12">
        <f ca="1">SUMIF(祝广海流12!$A:$AL,$B23,祝广海流12!AF:AF)</f>
        <v>7</v>
      </c>
      <c r="AG23" s="12">
        <f ca="1">SUMIF(祝广海流12!$A:$AL,$B23,祝广海流12!AG:AG)</f>
        <v>11</v>
      </c>
      <c r="AH23" s="12">
        <f ca="1">SUMIF(祝广海流12!$A:$AL,$B23,祝广海流12!AH:AH)</f>
        <v>0</v>
      </c>
      <c r="AI23" s="21">
        <f ca="1" t="shared" ref="AI23" si="20">SUM(D23:AH23)</f>
        <v>321</v>
      </c>
      <c r="AJ23" s="22">
        <f ca="1" t="shared" ref="AJ23" si="21">AI23/8</f>
        <v>40.125</v>
      </c>
    </row>
    <row r="24" ht="21" customHeight="1" spans="1:36">
      <c r="A24" s="10" t="s">
        <v>451</v>
      </c>
      <c r="B24" s="13" t="s">
        <v>58</v>
      </c>
      <c r="C24" s="13" t="s">
        <v>657</v>
      </c>
      <c r="D24" s="12">
        <f ca="1">SUMIF(祝广海流12!$A:$AL,$B24,祝广海流12!D:D)</f>
        <v>11</v>
      </c>
      <c r="E24" s="12">
        <f ca="1">SUMIF(祝广海流12!$A:$AL,$B24,祝广海流12!E:E)</f>
        <v>4</v>
      </c>
      <c r="F24" s="12">
        <f ca="1">SUMIF(祝广海流12!$A:$AL,$B24,祝广海流12!F:F)</f>
        <v>0</v>
      </c>
      <c r="G24" s="12">
        <f ca="1">SUMIF(祝广海流12!$A:$AL,$B24,祝广海流12!G:G)</f>
        <v>13</v>
      </c>
      <c r="H24" s="12">
        <f ca="1">SUMIF(祝广海流12!$A:$AL,$B24,祝广海流12!H:H)</f>
        <v>8.5</v>
      </c>
      <c r="I24" s="12">
        <f ca="1">SUMIF(祝广海流12!$A:$AL,$B24,祝广海流12!I:I)</f>
        <v>13</v>
      </c>
      <c r="J24" s="12">
        <f ca="1">SUMIF(祝广海流12!$A:$AL,$B24,祝广海流12!J:J)</f>
        <v>13</v>
      </c>
      <c r="K24" s="12">
        <f ca="1">SUMIF(祝广海流12!$A:$AL,$B24,祝广海流12!K:K)</f>
        <v>13</v>
      </c>
      <c r="L24" s="12">
        <f ca="1">SUMIF(祝广海流12!$A:$AL,$B24,祝广海流12!L:L)</f>
        <v>12</v>
      </c>
      <c r="M24" s="12">
        <f ca="1">SUMIF(祝广海流12!$A:$AL,$B24,祝广海流12!M:M)</f>
        <v>11</v>
      </c>
      <c r="N24" s="12">
        <f ca="1">SUMIF(祝广海流12!$A:$AL,$B24,祝广海流12!N:N)</f>
        <v>8.5</v>
      </c>
      <c r="O24" s="12">
        <f ca="1">SUMIF(祝广海流12!$A:$AL,$B24,祝广海流12!O:O)</f>
        <v>8.5</v>
      </c>
      <c r="P24" s="12">
        <f ca="1">SUMIF(祝广海流12!$A:$AL,$B24,祝广海流12!P:P)</f>
        <v>8.5</v>
      </c>
      <c r="Q24" s="12">
        <f ca="1">SUMIF(祝广海流12!$A:$AL,$B24,祝广海流12!Q:Q)</f>
        <v>11</v>
      </c>
      <c r="R24" s="12">
        <f ca="1">SUMIF(祝广海流12!$A:$AL,$B24,祝广海流12!R:R)</f>
        <v>11</v>
      </c>
      <c r="S24" s="12">
        <f ca="1">SUMIF(祝广海流12!$A:$AL,$B24,祝广海流12!S:S)</f>
        <v>13</v>
      </c>
      <c r="T24" s="12">
        <f ca="1">SUMIF(祝广海流12!$A:$AL,$B24,祝广海流12!T:T)</f>
        <v>13</v>
      </c>
      <c r="U24" s="12">
        <f ca="1">SUMIF(祝广海流12!$A:$AL,$B24,祝广海流12!U:U)</f>
        <v>4</v>
      </c>
      <c r="V24" s="12">
        <f ca="1">SUMIF(祝广海流12!$A:$AL,$B24,祝广海流12!V:V)</f>
        <v>0</v>
      </c>
      <c r="W24" s="12">
        <f ca="1">SUMIF(祝广海流12!$A:$AL,$B24,祝广海流12!W:W)</f>
        <v>13</v>
      </c>
      <c r="X24" s="12">
        <f ca="1">SUMIF(祝广海流12!$A:$AL,$B24,祝广海流12!X:X)</f>
        <v>13</v>
      </c>
      <c r="Y24" s="12">
        <f ca="1">SUMIF(祝广海流12!$A:$AL,$B24,祝广海流12!Y:Y)</f>
        <v>13</v>
      </c>
      <c r="Z24" s="12">
        <f ca="1">SUMIF(祝广海流12!$A:$AL,$B24,祝广海流12!Z:Z)</f>
        <v>13</v>
      </c>
      <c r="AA24" s="12">
        <f ca="1">SUMIF(祝广海流12!$A:$AL,$B24,祝广海流12!AA:AA)</f>
        <v>13</v>
      </c>
      <c r="AB24" s="12">
        <f ca="1">SUMIF(祝广海流12!$A:$AL,$B24,祝广海流12!AB:AB)</f>
        <v>13</v>
      </c>
      <c r="AC24" s="12">
        <f ca="1">SUMIF(祝广海流12!$A:$AL,$B24,祝广海流12!AC:AC)</f>
        <v>8.5</v>
      </c>
      <c r="AD24" s="12">
        <f ca="1">SUMIF(祝广海流12!$A:$AL,$B24,祝广海流12!AD:AD)</f>
        <v>13</v>
      </c>
      <c r="AE24" s="12">
        <f ca="1">SUMIF(祝广海流12!$A:$AL,$B24,祝广海流12!AE:AE)</f>
        <v>13</v>
      </c>
      <c r="AF24" s="12">
        <f ca="1">SUMIF(祝广海流12!$A:$AL,$B24,祝广海流12!AF:AF)</f>
        <v>11</v>
      </c>
      <c r="AG24" s="12">
        <f ca="1">SUMIF(祝广海流12!$A:$AL,$B24,祝广海流12!AG:AG)</f>
        <v>11</v>
      </c>
      <c r="AH24" s="12">
        <f ca="1">SUMIF(祝广海流12!$A:$AL,$B24,祝广海流12!AH:AH)</f>
        <v>0</v>
      </c>
      <c r="AI24" s="21">
        <f ca="1" t="shared" ref="AI24" si="22">SUM(D24:AH24)</f>
        <v>310.5</v>
      </c>
      <c r="AJ24" s="22">
        <f ca="1" t="shared" ref="AJ24:AJ25" si="23">AI24/8</f>
        <v>38.8125</v>
      </c>
    </row>
    <row r="25" customHeight="1" spans="1:36">
      <c r="A25" s="10" t="s">
        <v>451</v>
      </c>
      <c r="B25" s="13" t="s">
        <v>66</v>
      </c>
      <c r="C25" s="13" t="s">
        <v>658</v>
      </c>
      <c r="D25" s="12">
        <f ca="1">SUMIF(祝广海流12!$A:$AL,$B25,祝广海流12!D:D)</f>
        <v>11</v>
      </c>
      <c r="E25" s="12">
        <f ca="1">SUMIF(祝广海流12!$A:$AL,$B25,祝广海流12!E:E)</f>
        <v>13</v>
      </c>
      <c r="F25" s="12">
        <f ca="1">SUMIF(祝广海流12!$A:$AL,$B25,祝广海流12!F:F)</f>
        <v>13</v>
      </c>
      <c r="G25" s="12">
        <f ca="1">SUMIF(祝广海流12!$A:$AL,$B25,祝广海流12!G:G)</f>
        <v>13</v>
      </c>
      <c r="H25" s="12">
        <f ca="1">SUMIF(祝广海流12!$A:$AL,$B25,祝广海流12!H:H)</f>
        <v>8.5</v>
      </c>
      <c r="I25" s="12">
        <f ca="1">SUMIF(祝广海流12!$A:$AL,$B25,祝广海流12!I:I)</f>
        <v>0</v>
      </c>
      <c r="J25" s="12">
        <f ca="1">SUMIF(祝广海流12!$A:$AL,$B25,祝广海流12!J:J)</f>
        <v>0</v>
      </c>
      <c r="K25" s="12">
        <f ca="1">SUMIF(祝广海流12!$A:$AL,$B25,祝广海流12!K:K)</f>
        <v>13</v>
      </c>
      <c r="L25" s="12">
        <f ca="1">SUMIF(祝广海流12!$A:$AL,$B25,祝广海流12!L:L)</f>
        <v>0</v>
      </c>
      <c r="M25" s="12">
        <f ca="1">SUMIF(祝广海流12!$A:$AL,$B25,祝广海流12!M:M)</f>
        <v>0</v>
      </c>
      <c r="N25" s="12">
        <f ca="1">SUMIF(祝广海流12!$A:$AL,$B25,祝广海流12!N:N)</f>
        <v>0</v>
      </c>
      <c r="O25" s="12">
        <f ca="1">SUMIF(祝广海流12!$A:$AL,$B25,祝广海流12!O:O)</f>
        <v>0</v>
      </c>
      <c r="P25" s="12">
        <f ca="1">SUMIF(祝广海流12!$A:$AL,$B25,祝广海流12!P:P)</f>
        <v>0</v>
      </c>
      <c r="Q25" s="12">
        <f ca="1">SUMIF(祝广海流12!$A:$AL,$B25,祝广海流12!Q:Q)</f>
        <v>0</v>
      </c>
      <c r="R25" s="12">
        <f ca="1">SUMIF(祝广海流12!$A:$AL,$B25,祝广海流12!R:R)</f>
        <v>0</v>
      </c>
      <c r="S25" s="12">
        <f ca="1">SUMIF(祝广海流12!$A:$AL,$B25,祝广海流12!S:S)</f>
        <v>0</v>
      </c>
      <c r="T25" s="12">
        <f ca="1">SUMIF(祝广海流12!$A:$AL,$B25,祝广海流12!T:T)</f>
        <v>0</v>
      </c>
      <c r="U25" s="12">
        <f ca="1">SUMIF(祝广海流12!$A:$AL,$B25,祝广海流12!U:U)</f>
        <v>0</v>
      </c>
      <c r="V25" s="12">
        <f ca="1">SUMIF(祝广海流12!$A:$AL,$B25,祝广海流12!V:V)</f>
        <v>0</v>
      </c>
      <c r="W25" s="12">
        <f ca="1">SUMIF(祝广海流12!$A:$AL,$B25,祝广海流12!W:W)</f>
        <v>0</v>
      </c>
      <c r="X25" s="12">
        <f ca="1">SUMIF(祝广海流12!$A:$AL,$B25,祝广海流12!X:X)</f>
        <v>0</v>
      </c>
      <c r="Y25" s="12">
        <f ca="1">SUMIF(祝广海流12!$A:$AL,$B25,祝广海流12!Y:Y)</f>
        <v>0</v>
      </c>
      <c r="Z25" s="12">
        <f ca="1">SUMIF(祝广海流12!$A:$AL,$B25,祝广海流12!Z:Z)</f>
        <v>0</v>
      </c>
      <c r="AA25" s="12">
        <f ca="1">SUMIF(祝广海流12!$A:$AL,$B25,祝广海流12!AA:AA)</f>
        <v>0</v>
      </c>
      <c r="AB25" s="12">
        <f ca="1">SUMIF(祝广海流12!$A:$AL,$B25,祝广海流12!AB:AB)</f>
        <v>0</v>
      </c>
      <c r="AC25" s="12">
        <f ca="1">SUMIF(祝广海流12!$A:$AL,$B25,祝广海流12!AC:AC)</f>
        <v>0</v>
      </c>
      <c r="AD25" s="12">
        <f ca="1">SUMIF(祝广海流12!$A:$AL,$B25,祝广海流12!AD:AD)</f>
        <v>0</v>
      </c>
      <c r="AE25" s="12">
        <f ca="1">SUMIF(祝广海流12!$A:$AL,$B25,祝广海流12!AE:AE)</f>
        <v>0</v>
      </c>
      <c r="AF25" s="12">
        <f ca="1">SUMIF(祝广海流12!$A:$AL,$B25,祝广海流12!AF:AF)</f>
        <v>0</v>
      </c>
      <c r="AG25" s="12">
        <f ca="1">SUMIF(祝广海流12!$A:$AL,$B25,祝广海流12!AG:AG)</f>
        <v>0</v>
      </c>
      <c r="AH25" s="12">
        <f ca="1">SUMIF(祝广海流12!$A:$AL,$B25,祝广海流12!AH:AH)</f>
        <v>0</v>
      </c>
      <c r="AI25" s="21">
        <f ca="1" t="shared" ref="AI25" si="24">SUM(D25:AH25)</f>
        <v>71.5</v>
      </c>
      <c r="AJ25" s="22">
        <f ca="1" t="shared" si="23"/>
        <v>8.9375</v>
      </c>
    </row>
    <row r="26" ht="21" customHeight="1" spans="1:36">
      <c r="A26" s="10" t="s">
        <v>451</v>
      </c>
      <c r="B26" s="13" t="s">
        <v>70</v>
      </c>
      <c r="C26" s="13" t="s">
        <v>659</v>
      </c>
      <c r="D26" s="12">
        <f ca="1">SUMIF(祝广海流12!$A:$AL,$B26,祝广海流12!D:D)</f>
        <v>11</v>
      </c>
      <c r="E26" s="12">
        <f ca="1">SUMIF(祝广海流12!$A:$AL,$B26,祝广海流12!E:E)</f>
        <v>13</v>
      </c>
      <c r="F26" s="12">
        <f ca="1">SUMIF(祝广海流12!$A:$AL,$B26,祝广海流12!F:F)</f>
        <v>13</v>
      </c>
      <c r="G26" s="12">
        <f ca="1">SUMIF(祝广海流12!$A:$AL,$B26,祝广海流12!G:G)</f>
        <v>0</v>
      </c>
      <c r="H26" s="12">
        <f ca="1">SUMIF(祝广海流12!$A:$AL,$B26,祝广海流12!H:H)</f>
        <v>0</v>
      </c>
      <c r="I26" s="12">
        <f ca="1">SUMIF(祝广海流12!$A:$AL,$B26,祝广海流12!I:I)</f>
        <v>0</v>
      </c>
      <c r="J26" s="12">
        <f ca="1">SUMIF(祝广海流12!$A:$AL,$B26,祝广海流12!J:J)</f>
        <v>0</v>
      </c>
      <c r="K26" s="12">
        <f ca="1">SUMIF(祝广海流12!$A:$AL,$B26,祝广海流12!K:K)</f>
        <v>0</v>
      </c>
      <c r="L26" s="12">
        <f ca="1">SUMIF(祝广海流12!$A:$AL,$B26,祝广海流12!L:L)</f>
        <v>0</v>
      </c>
      <c r="M26" s="12">
        <f ca="1">SUMIF(祝广海流12!$A:$AL,$B26,祝广海流12!M:M)</f>
        <v>0</v>
      </c>
      <c r="N26" s="12">
        <f ca="1">SUMIF(祝广海流12!$A:$AL,$B26,祝广海流12!N:N)</f>
        <v>0</v>
      </c>
      <c r="O26" s="12">
        <f ca="1">SUMIF(祝广海流12!$A:$AL,$B26,祝广海流12!O:O)</f>
        <v>0</v>
      </c>
      <c r="P26" s="12">
        <f ca="1">SUMIF(祝广海流12!$A:$AL,$B26,祝广海流12!P:P)</f>
        <v>0</v>
      </c>
      <c r="Q26" s="12">
        <f ca="1">SUMIF(祝广海流12!$A:$AL,$B26,祝广海流12!Q:Q)</f>
        <v>0</v>
      </c>
      <c r="R26" s="12">
        <f ca="1">SUMIF(祝广海流12!$A:$AL,$B26,祝广海流12!R:R)</f>
        <v>0</v>
      </c>
      <c r="S26" s="12">
        <f ca="1">SUMIF(祝广海流12!$A:$AL,$B26,祝广海流12!S:S)</f>
        <v>0</v>
      </c>
      <c r="T26" s="12">
        <f ca="1">SUMIF(祝广海流12!$A:$AL,$B26,祝广海流12!T:T)</f>
        <v>0</v>
      </c>
      <c r="U26" s="12">
        <f ca="1">SUMIF(祝广海流12!$A:$AL,$B26,祝广海流12!U:U)</f>
        <v>0</v>
      </c>
      <c r="V26" s="12">
        <f ca="1">SUMIF(祝广海流12!$A:$AL,$B26,祝广海流12!V:V)</f>
        <v>0</v>
      </c>
      <c r="W26" s="12">
        <f ca="1">SUMIF(祝广海流12!$A:$AL,$B26,祝广海流12!W:W)</f>
        <v>0</v>
      </c>
      <c r="X26" s="12">
        <f ca="1">SUMIF(祝广海流12!$A:$AL,$B26,祝广海流12!X:X)</f>
        <v>0</v>
      </c>
      <c r="Y26" s="12">
        <f ca="1">SUMIF(祝广海流12!$A:$AL,$B26,祝广海流12!Y:Y)</f>
        <v>0</v>
      </c>
      <c r="Z26" s="12">
        <f ca="1">SUMIF(祝广海流12!$A:$AL,$B26,祝广海流12!Z:Z)</f>
        <v>0</v>
      </c>
      <c r="AA26" s="12">
        <f ca="1">SUMIF(祝广海流12!$A:$AL,$B26,祝广海流12!AA:AA)</f>
        <v>0</v>
      </c>
      <c r="AB26" s="12">
        <f ca="1">SUMIF(祝广海流12!$A:$AL,$B26,祝广海流12!AB:AB)</f>
        <v>0</v>
      </c>
      <c r="AC26" s="12">
        <f ca="1">SUMIF(祝广海流12!$A:$AL,$B26,祝广海流12!AC:AC)</f>
        <v>0</v>
      </c>
      <c r="AD26" s="12">
        <f ca="1">SUMIF(祝广海流12!$A:$AL,$B26,祝广海流12!AD:AD)</f>
        <v>0</v>
      </c>
      <c r="AE26" s="12">
        <f ca="1">SUMIF(祝广海流12!$A:$AL,$B26,祝广海流12!AE:AE)</f>
        <v>0</v>
      </c>
      <c r="AF26" s="12">
        <f ca="1">SUMIF(祝广海流12!$A:$AL,$B26,祝广海流12!AF:AF)</f>
        <v>0</v>
      </c>
      <c r="AG26" s="12">
        <f ca="1">SUMIF(祝广海流12!$A:$AL,$B26,祝广海流12!AG:AG)</f>
        <v>0</v>
      </c>
      <c r="AH26" s="12">
        <f ca="1">SUMIF(祝广海流12!$A:$AL,$B26,祝广海流12!AH:AH)</f>
        <v>0</v>
      </c>
      <c r="AI26" s="21">
        <f ca="1" t="shared" ref="AI26" si="25">SUM(D26:AH26)</f>
        <v>37</v>
      </c>
      <c r="AJ26" s="22">
        <f ca="1" t="shared" ref="AJ26:AJ27" si="26">AI26/8</f>
        <v>4.625</v>
      </c>
    </row>
    <row r="27" customHeight="1" spans="1:36">
      <c r="A27" s="10" t="s">
        <v>451</v>
      </c>
      <c r="B27" s="13" t="s">
        <v>60</v>
      </c>
      <c r="C27" s="13" t="s">
        <v>660</v>
      </c>
      <c r="D27" s="12">
        <f ca="1">SUMIF(祝广海流12!$A:$AL,$B27,祝广海流12!D:D)</f>
        <v>0</v>
      </c>
      <c r="E27" s="12">
        <f ca="1">SUMIF(祝广海流12!$A:$AL,$B27,祝广海流12!E:E)</f>
        <v>0</v>
      </c>
      <c r="F27" s="12">
        <f ca="1">SUMIF(祝广海流12!$A:$AL,$B27,祝广海流12!F:F)</f>
        <v>0</v>
      </c>
      <c r="G27" s="12">
        <f ca="1">SUMIF(祝广海流12!$A:$AL,$B27,祝广海流12!G:G)</f>
        <v>0</v>
      </c>
      <c r="H27" s="12">
        <f ca="1">SUMIF(祝广海流12!$A:$AL,$B27,祝广海流12!H:H)</f>
        <v>0</v>
      </c>
      <c r="I27" s="12">
        <f ca="1">SUMIF(祝广海流12!$A:$AL,$B27,祝广海流12!I:I)</f>
        <v>0</v>
      </c>
      <c r="J27" s="12">
        <f ca="1">SUMIF(祝广海流12!$A:$AL,$B27,祝广海流12!J:J)</f>
        <v>0</v>
      </c>
      <c r="K27" s="12">
        <f ca="1">SUMIF(祝广海流12!$A:$AL,$B27,祝广海流12!K:K)</f>
        <v>0</v>
      </c>
      <c r="L27" s="12">
        <f ca="1">SUMIF(祝广海流12!$A:$AL,$B27,祝广海流12!L:L)</f>
        <v>0</v>
      </c>
      <c r="M27" s="12">
        <f ca="1">SUMIF(祝广海流12!$A:$AL,$B27,祝广海流12!M:M)</f>
        <v>0</v>
      </c>
      <c r="N27" s="12">
        <f ca="1">SUMIF(祝广海流12!$A:$AL,$B27,祝广海流12!N:N)</f>
        <v>0</v>
      </c>
      <c r="O27" s="12">
        <f ca="1">SUMIF(祝广海流12!$A:$AL,$B27,祝广海流12!O:O)</f>
        <v>0</v>
      </c>
      <c r="P27" s="12">
        <f ca="1">SUMIF(祝广海流12!$A:$AL,$B27,祝广海流12!P:P)</f>
        <v>0</v>
      </c>
      <c r="Q27" s="12">
        <f ca="1">SUMIF(祝广海流12!$A:$AL,$B27,祝广海流12!Q:Q)</f>
        <v>0</v>
      </c>
      <c r="R27" s="12">
        <f ca="1">SUMIF(祝广海流12!$A:$AL,$B27,祝广海流12!R:R)</f>
        <v>0</v>
      </c>
      <c r="S27" s="12">
        <f ca="1">SUMIF(祝广海流12!$A:$AL,$B27,祝广海流12!S:S)</f>
        <v>0</v>
      </c>
      <c r="T27" s="12">
        <f ca="1">SUMIF(祝广海流12!$A:$AL,$B27,祝广海流12!T:T)</f>
        <v>0</v>
      </c>
      <c r="U27" s="12">
        <f ca="1">SUMIF(祝广海流12!$A:$AL,$B27,祝广海流12!U:U)</f>
        <v>0</v>
      </c>
      <c r="V27" s="12">
        <f ca="1">SUMIF(祝广海流12!$A:$AL,$B27,祝广海流12!V:V)</f>
        <v>0</v>
      </c>
      <c r="W27" s="12">
        <f ca="1">SUMIF(祝广海流12!$A:$AL,$B27,祝广海流12!W:W)</f>
        <v>0</v>
      </c>
      <c r="X27" s="12">
        <f ca="1">SUMIF(祝广海流12!$A:$AL,$B27,祝广海流12!X:X)</f>
        <v>0</v>
      </c>
      <c r="Y27" s="12">
        <f ca="1">SUMIF(祝广海流12!$A:$AL,$B27,祝广海流12!Y:Y)</f>
        <v>0</v>
      </c>
      <c r="Z27" s="12">
        <f ca="1">SUMIF(祝广海流12!$A:$AL,$B27,祝广海流12!Z:Z)</f>
        <v>0</v>
      </c>
      <c r="AA27" s="12">
        <f ca="1">SUMIF(祝广海流12!$A:$AL,$B27,祝广海流12!AA:AA)</f>
        <v>0</v>
      </c>
      <c r="AB27" s="12">
        <f ca="1">SUMIF(祝广海流12!$A:$AL,$B27,祝广海流12!AB:AB)</f>
        <v>0</v>
      </c>
      <c r="AC27" s="12">
        <f ca="1">SUMIF(祝广海流12!$A:$AL,$B27,祝广海流12!AC:AC)</f>
        <v>0</v>
      </c>
      <c r="AD27" s="12">
        <f ca="1">SUMIF(祝广海流12!$A:$AL,$B27,祝广海流12!AD:AD)</f>
        <v>0</v>
      </c>
      <c r="AE27" s="12">
        <f ca="1">SUMIF(祝广海流12!$A:$AL,$B27,祝广海流12!AE:AE)</f>
        <v>0</v>
      </c>
      <c r="AF27" s="12">
        <f ca="1">SUMIF(祝广海流12!$A:$AL,$B27,祝广海流12!AF:AF)</f>
        <v>0</v>
      </c>
      <c r="AG27" s="12">
        <f ca="1">SUMIF(祝广海流12!$A:$AL,$B27,祝广海流12!AG:AG)</f>
        <v>0</v>
      </c>
      <c r="AH27" s="12">
        <f ca="1">SUMIF(祝广海流12!$A:$AL,$B27,祝广海流12!AH:AH)</f>
        <v>0</v>
      </c>
      <c r="AI27" s="21">
        <f ca="1" t="shared" ref="AI27" si="27">SUM(D27:AH27)</f>
        <v>0</v>
      </c>
      <c r="AJ27" s="22">
        <f ca="1" t="shared" si="26"/>
        <v>0</v>
      </c>
    </row>
    <row r="28" ht="21" customHeight="1" spans="1:36">
      <c r="A28" s="10" t="s">
        <v>451</v>
      </c>
      <c r="B28" s="13" t="s">
        <v>62</v>
      </c>
      <c r="C28" s="13" t="s">
        <v>661</v>
      </c>
      <c r="D28" s="12">
        <f ca="1">SUMIF(祝广海流12!$A:$AL,$B28,祝广海流12!D:D)</f>
        <v>0</v>
      </c>
      <c r="E28" s="12">
        <f ca="1">SUMIF(祝广海流12!$A:$AL,$B28,祝广海流12!E:E)</f>
        <v>0</v>
      </c>
      <c r="F28" s="12">
        <f ca="1">SUMIF(祝广海流12!$A:$AL,$B28,祝广海流12!F:F)</f>
        <v>0</v>
      </c>
      <c r="G28" s="12">
        <f ca="1">SUMIF(祝广海流12!$A:$AL,$B28,祝广海流12!G:G)</f>
        <v>0</v>
      </c>
      <c r="H28" s="12">
        <f ca="1">SUMIF(祝广海流12!$A:$AL,$B28,祝广海流12!H:H)</f>
        <v>0</v>
      </c>
      <c r="I28" s="12">
        <f ca="1">SUMIF(祝广海流12!$A:$AL,$B28,祝广海流12!I:I)</f>
        <v>0</v>
      </c>
      <c r="J28" s="12">
        <f ca="1">SUMIF(祝广海流12!$A:$AL,$B28,祝广海流12!J:J)</f>
        <v>0</v>
      </c>
      <c r="K28" s="12">
        <f ca="1">SUMIF(祝广海流12!$A:$AL,$B28,祝广海流12!K:K)</f>
        <v>0</v>
      </c>
      <c r="L28" s="12">
        <f ca="1">SUMIF(祝广海流12!$A:$AL,$B28,祝广海流12!L:L)</f>
        <v>0</v>
      </c>
      <c r="M28" s="12">
        <f ca="1">SUMIF(祝广海流12!$A:$AL,$B28,祝广海流12!M:M)</f>
        <v>0</v>
      </c>
      <c r="N28" s="12">
        <f ca="1">SUMIF(祝广海流12!$A:$AL,$B28,祝广海流12!N:N)</f>
        <v>0</v>
      </c>
      <c r="O28" s="12">
        <f ca="1">SUMIF(祝广海流12!$A:$AL,$B28,祝广海流12!O:O)</f>
        <v>0</v>
      </c>
      <c r="P28" s="12">
        <f ca="1">SUMIF(祝广海流12!$A:$AL,$B28,祝广海流12!P:P)</f>
        <v>0</v>
      </c>
      <c r="Q28" s="12">
        <f ca="1">SUMIF(祝广海流12!$A:$AL,$B28,祝广海流12!Q:Q)</f>
        <v>0</v>
      </c>
      <c r="R28" s="12">
        <f ca="1">SUMIF(祝广海流12!$A:$AL,$B28,祝广海流12!R:R)</f>
        <v>0</v>
      </c>
      <c r="S28" s="12">
        <f ca="1">SUMIF(祝广海流12!$A:$AL,$B28,祝广海流12!S:S)</f>
        <v>0</v>
      </c>
      <c r="T28" s="12">
        <f ca="1">SUMIF(祝广海流12!$A:$AL,$B28,祝广海流12!T:T)</f>
        <v>0</v>
      </c>
      <c r="U28" s="12">
        <f ca="1">SUMIF(祝广海流12!$A:$AL,$B28,祝广海流12!U:U)</f>
        <v>0</v>
      </c>
      <c r="V28" s="12">
        <f ca="1">SUMIF(祝广海流12!$A:$AL,$B28,祝广海流12!V:V)</f>
        <v>0</v>
      </c>
      <c r="W28" s="12">
        <f ca="1">SUMIF(祝广海流12!$A:$AL,$B28,祝广海流12!W:W)</f>
        <v>0</v>
      </c>
      <c r="X28" s="12">
        <f ca="1">SUMIF(祝广海流12!$A:$AL,$B28,祝广海流12!X:X)</f>
        <v>0</v>
      </c>
      <c r="Y28" s="12">
        <f ca="1">SUMIF(祝广海流12!$A:$AL,$B28,祝广海流12!Y:Y)</f>
        <v>0</v>
      </c>
      <c r="Z28" s="12">
        <f ca="1">SUMIF(祝广海流12!$A:$AL,$B28,祝广海流12!Z:Z)</f>
        <v>0</v>
      </c>
      <c r="AA28" s="12">
        <f ca="1">SUMIF(祝广海流12!$A:$AL,$B28,祝广海流12!AA:AA)</f>
        <v>0</v>
      </c>
      <c r="AB28" s="12">
        <f ca="1">SUMIF(祝广海流12!$A:$AL,$B28,祝广海流12!AB:AB)</f>
        <v>0</v>
      </c>
      <c r="AC28" s="12">
        <f ca="1">SUMIF(祝广海流12!$A:$AL,$B28,祝广海流12!AC:AC)</f>
        <v>0</v>
      </c>
      <c r="AD28" s="12">
        <f ca="1">SUMIF(祝广海流12!$A:$AL,$B28,祝广海流12!AD:AD)</f>
        <v>0</v>
      </c>
      <c r="AE28" s="12">
        <f ca="1">SUMIF(祝广海流12!$A:$AL,$B28,祝广海流12!AE:AE)</f>
        <v>0</v>
      </c>
      <c r="AF28" s="12">
        <f ca="1">SUMIF(祝广海流12!$A:$AL,$B28,祝广海流12!AF:AF)</f>
        <v>0</v>
      </c>
      <c r="AG28" s="12">
        <f ca="1">SUMIF(祝广海流12!$A:$AL,$B28,祝广海流12!AG:AG)</f>
        <v>0</v>
      </c>
      <c r="AH28" s="12">
        <f ca="1">SUMIF(祝广海流12!$A:$AL,$B28,祝广海流12!AH:AH)</f>
        <v>0</v>
      </c>
      <c r="AI28" s="21">
        <f ca="1" t="shared" ref="AI28" si="28">SUM(D28:AH28)</f>
        <v>0</v>
      </c>
      <c r="AJ28" s="22">
        <f ca="1" t="shared" ref="AJ28" si="29">AI28/8</f>
        <v>0</v>
      </c>
    </row>
    <row r="29" customHeight="1" spans="1:36">
      <c r="A29" s="10" t="s">
        <v>662</v>
      </c>
      <c r="B29" s="14" t="s">
        <v>469</v>
      </c>
      <c r="C29" s="15" t="s">
        <v>468</v>
      </c>
      <c r="D29" s="12">
        <f ca="1">SUMIF(固定板1胡银竹!$A:$AL,$B29,固定板1胡银竹!D:D)</f>
        <v>13</v>
      </c>
      <c r="E29" s="12">
        <f ca="1">SUMIF(固定板1胡银竹!$A:$AL,$B29,固定板1胡银竹!E:E)</f>
        <v>13</v>
      </c>
      <c r="F29" s="12">
        <f ca="1">SUMIF(固定板1胡银竹!$A:$AL,$B29,固定板1胡银竹!F:F)</f>
        <v>13</v>
      </c>
      <c r="G29" s="12">
        <f ca="1">SUMIF(固定板1胡银竹!$A:$AL,$B29,固定板1胡银竹!G:G)</f>
        <v>13</v>
      </c>
      <c r="H29" s="12">
        <f ca="1">SUMIF(固定板1胡银竹!$A:$AL,$B29,固定板1胡银竹!H:H)</f>
        <v>11</v>
      </c>
      <c r="I29" s="12">
        <f ca="1">SUMIF(固定板1胡银竹!$A:$AL,$B29,固定板1胡银竹!I:I)</f>
        <v>13</v>
      </c>
      <c r="J29" s="12">
        <f ca="1">SUMIF(固定板1胡银竹!$A:$AL,$B29,固定板1胡银竹!J:J)</f>
        <v>13</v>
      </c>
      <c r="K29" s="12">
        <f ca="1">SUMIF(固定板1胡银竹!$A:$AL,$B29,固定板1胡银竹!K:K)</f>
        <v>13</v>
      </c>
      <c r="L29" s="12">
        <f ca="1">SUMIF(固定板1胡银竹!$A:$AL,$B29,固定板1胡银竹!L:L)</f>
        <v>13</v>
      </c>
      <c r="M29" s="12">
        <f ca="1">SUMIF(固定板1胡银竹!$A:$AL,$B29,固定板1胡银竹!M:M)</f>
        <v>13</v>
      </c>
      <c r="N29" s="12">
        <f ca="1">SUMIF(固定板1胡银竹!$A:$AL,$B29,固定板1胡银竹!N:N)</f>
        <v>13</v>
      </c>
      <c r="O29" s="12">
        <f ca="1">SUMIF(固定板1胡银竹!$A:$AL,$B29,固定板1胡银竹!O:O)</f>
        <v>8.5</v>
      </c>
      <c r="P29" s="12">
        <f ca="1">SUMIF(固定板1胡银竹!$A:$AL,$B29,固定板1胡银竹!P:P)</f>
        <v>13</v>
      </c>
      <c r="Q29" s="12">
        <f ca="1">SUMIF(固定板1胡银竹!$A:$AL,$B29,固定板1胡银竹!Q:Q)</f>
        <v>13</v>
      </c>
      <c r="R29" s="12">
        <f ca="1">SUMIF(固定板1胡银竹!$A:$AL,$B29,固定板1胡银竹!R:R)</f>
        <v>13</v>
      </c>
      <c r="S29" s="12">
        <f ca="1">SUMIF(固定板1胡银竹!$A:$AL,$B29,固定板1胡银竹!S:S)</f>
        <v>13</v>
      </c>
      <c r="T29" s="12">
        <f ca="1">SUMIF(固定板1胡银竹!$A:$AL,$B29,固定板1胡银竹!T:T)</f>
        <v>13</v>
      </c>
      <c r="U29" s="12">
        <f ca="1">SUMIF(固定板1胡银竹!$A:$AL,$B29,固定板1胡银竹!U:U)</f>
        <v>14</v>
      </c>
      <c r="V29" s="12">
        <f ca="1">SUMIF(固定板1胡银竹!$A:$AL,$B29,固定板1胡银竹!V:V)</f>
        <v>11</v>
      </c>
      <c r="W29" s="12">
        <f ca="1">SUMIF(固定板1胡银竹!$A:$AL,$B29,固定板1胡银竹!W:W)</f>
        <v>14</v>
      </c>
      <c r="X29" s="12">
        <f ca="1">SUMIF(固定板1胡银竹!$A:$AL,$B29,固定板1胡银竹!X:X)</f>
        <v>13</v>
      </c>
      <c r="Y29" s="12">
        <f ca="1">SUMIF(固定板1胡银竹!$A:$AL,$B29,固定板1胡银竹!Y:Y)</f>
        <v>13</v>
      </c>
      <c r="Z29" s="12">
        <f ca="1">SUMIF(固定板1胡银竹!$A:$AL,$B29,固定板1胡银竹!Z:Z)</f>
        <v>14</v>
      </c>
      <c r="AA29" s="12">
        <f ca="1">SUMIF(固定板1胡银竹!$A:$AL,$B29,固定板1胡银竹!AA:AA)</f>
        <v>14</v>
      </c>
      <c r="AB29" s="12">
        <f ca="1">SUMIF(固定板1胡银竹!$A:$AL,$B29,固定板1胡银竹!AB:AB)</f>
        <v>14</v>
      </c>
      <c r="AC29" s="12">
        <f ca="1">SUMIF(固定板1胡银竹!$A:$AL,$B29,固定板1胡银竹!AC:AC)</f>
        <v>13</v>
      </c>
      <c r="AD29" s="12">
        <f ca="1">SUMIF(固定板1胡银竹!$A:$AL,$B29,固定板1胡银竹!AD:AD)</f>
        <v>13</v>
      </c>
      <c r="AE29" s="12">
        <f ca="1">SUMIF(固定板1胡银竹!$A:$AL,$B29,固定板1胡银竹!AE:AE)</f>
        <v>13</v>
      </c>
      <c r="AF29" s="12">
        <f ca="1">SUMIF(固定板1胡银竹!$A:$AL,$B29,固定板1胡银竹!AF:AF)</f>
        <v>13</v>
      </c>
      <c r="AG29" s="12">
        <f ca="1">SUMIF(固定板1胡银竹!$A:$AL,$B29,固定板1胡银竹!AG:AG)</f>
        <v>13</v>
      </c>
      <c r="AH29" s="12">
        <f ca="1">SUMIF(固定板1胡银竹!$A:$AL,$B29,固定板1胡银竹!AH:AH)</f>
        <v>0</v>
      </c>
      <c r="AI29" s="21">
        <f ca="1" t="shared" si="1"/>
        <v>386.5</v>
      </c>
      <c r="AJ29" s="22">
        <f ca="1" t="shared" si="0"/>
        <v>48.3125</v>
      </c>
    </row>
    <row r="30" customHeight="1" spans="1:36">
      <c r="A30" s="10" t="s">
        <v>662</v>
      </c>
      <c r="B30" s="14" t="s">
        <v>471</v>
      </c>
      <c r="C30" s="15" t="s">
        <v>470</v>
      </c>
      <c r="D30" s="12">
        <f ca="1">SUMIF(固定板1胡银竹!$A:$AL,$B30,固定板1胡银竹!D:D)</f>
        <v>13</v>
      </c>
      <c r="E30" s="12">
        <f ca="1">SUMIF(固定板1胡银竹!$A:$AL,$B30,固定板1胡银竹!E:E)</f>
        <v>13</v>
      </c>
      <c r="F30" s="12">
        <f ca="1">SUMIF(固定板1胡银竹!$A:$AL,$B30,固定板1胡银竹!F:F)</f>
        <v>8.5</v>
      </c>
      <c r="G30" s="12">
        <f ca="1">SUMIF(固定板1胡银竹!$A:$AL,$B30,固定板1胡银竹!G:G)</f>
        <v>8.5</v>
      </c>
      <c r="H30" s="12">
        <f ca="1">SUMIF(固定板1胡银竹!$A:$AL,$B30,固定板1胡银竹!H:H)</f>
        <v>11</v>
      </c>
      <c r="I30" s="12">
        <f ca="1">SUMIF(固定板1胡银竹!$A:$AL,$B30,固定板1胡银竹!I:I)</f>
        <v>13</v>
      </c>
      <c r="J30" s="12">
        <f ca="1">SUMIF(固定板1胡银竹!$A:$AL,$B30,固定板1胡银竹!J:J)</f>
        <v>13</v>
      </c>
      <c r="K30" s="12">
        <f ca="1">SUMIF(固定板1胡银竹!$A:$AL,$B30,固定板1胡银竹!K:K)</f>
        <v>13</v>
      </c>
      <c r="L30" s="12">
        <f ca="1">SUMIF(固定板1胡银竹!$A:$AL,$B30,固定板1胡银竹!L:L)</f>
        <v>13</v>
      </c>
      <c r="M30" s="12">
        <f ca="1">SUMIF(固定板1胡银竹!$A:$AL,$B30,固定板1胡银竹!M:M)</f>
        <v>13</v>
      </c>
      <c r="N30" s="12">
        <f ca="1">SUMIF(固定板1胡银竹!$A:$AL,$B30,固定板1胡银竹!N:N)</f>
        <v>13</v>
      </c>
      <c r="O30" s="12">
        <f ca="1">SUMIF(固定板1胡银竹!$A:$AL,$B30,固定板1胡银竹!O:O)</f>
        <v>8.5</v>
      </c>
      <c r="P30" s="12">
        <f ca="1">SUMIF(固定板1胡银竹!$A:$AL,$B30,固定板1胡银竹!P:P)</f>
        <v>13</v>
      </c>
      <c r="Q30" s="12">
        <f ca="1">SUMIF(固定板1胡银竹!$A:$AL,$B30,固定板1胡银竹!Q:Q)</f>
        <v>13</v>
      </c>
      <c r="R30" s="12">
        <f ca="1">SUMIF(固定板1胡银竹!$A:$AL,$B30,固定板1胡银竹!R:R)</f>
        <v>13</v>
      </c>
      <c r="S30" s="12">
        <f ca="1">SUMIF(固定板1胡银竹!$A:$AL,$B30,固定板1胡银竹!S:S)</f>
        <v>13</v>
      </c>
      <c r="T30" s="12">
        <f ca="1">SUMIF(固定板1胡银竹!$A:$AL,$B30,固定板1胡银竹!T:T)</f>
        <v>13</v>
      </c>
      <c r="U30" s="12">
        <f ca="1">SUMIF(固定板1胡银竹!$A:$AL,$B30,固定板1胡银竹!U:U)</f>
        <v>14</v>
      </c>
      <c r="V30" s="12">
        <f ca="1">SUMIF(固定板1胡银竹!$A:$AL,$B30,固定板1胡银竹!V:V)</f>
        <v>11</v>
      </c>
      <c r="W30" s="12">
        <f ca="1">SUMIF(固定板1胡银竹!$A:$AL,$B30,固定板1胡银竹!W:W)</f>
        <v>14</v>
      </c>
      <c r="X30" s="12">
        <f ca="1">SUMIF(固定板1胡银竹!$A:$AL,$B30,固定板1胡银竹!X:X)</f>
        <v>13</v>
      </c>
      <c r="Y30" s="12">
        <f ca="1">SUMIF(固定板1胡银竹!$A:$AL,$B30,固定板1胡银竹!Y:Y)</f>
        <v>0</v>
      </c>
      <c r="Z30" s="12">
        <f ca="1">SUMIF(固定板1胡银竹!$A:$AL,$B30,固定板1胡银竹!Z:Z)</f>
        <v>0</v>
      </c>
      <c r="AA30" s="12">
        <f ca="1">SUMIF(固定板1胡银竹!$A:$AL,$B30,固定板1胡银竹!AA:AA)</f>
        <v>0</v>
      </c>
      <c r="AB30" s="12">
        <f ca="1">SUMIF(固定板1胡银竹!$A:$AL,$B30,固定板1胡银竹!AB:AB)</f>
        <v>0</v>
      </c>
      <c r="AC30" s="12">
        <f ca="1">SUMIF(固定板1胡银竹!$A:$AL,$B30,固定板1胡银竹!AC:AC)</f>
        <v>0</v>
      </c>
      <c r="AD30" s="12">
        <f ca="1">SUMIF(固定板1胡银竹!$A:$AL,$B30,固定板1胡银竹!AD:AD)</f>
        <v>0</v>
      </c>
      <c r="AE30" s="12">
        <f ca="1">SUMIF(固定板1胡银竹!$A:$AL,$B30,固定板1胡银竹!AE:AE)</f>
        <v>0</v>
      </c>
      <c r="AF30" s="12">
        <f ca="1">SUMIF(固定板1胡银竹!$A:$AL,$B30,固定板1胡银竹!AF:AF)</f>
        <v>0</v>
      </c>
      <c r="AG30" s="12">
        <f ca="1">SUMIF(固定板1胡银竹!$A:$AL,$B30,固定板1胡银竹!AG:AG)</f>
        <v>0</v>
      </c>
      <c r="AH30" s="12">
        <f ca="1">SUMIF(固定板1胡银竹!$A:$AL,$B30,固定板1胡银竹!AH:AH)</f>
        <v>0</v>
      </c>
      <c r="AI30" s="21">
        <f ca="1" t="shared" ref="AI30:AI40" si="30">SUM(D30:AH30)</f>
        <v>257.5</v>
      </c>
      <c r="AJ30" s="22">
        <f ca="1" t="shared" ref="AJ30:AJ40" si="31">AI30/8</f>
        <v>32.1875</v>
      </c>
    </row>
    <row r="31" customHeight="1" spans="1:36">
      <c r="A31" s="10" t="s">
        <v>662</v>
      </c>
      <c r="B31" s="14" t="s">
        <v>473</v>
      </c>
      <c r="C31" s="15" t="s">
        <v>472</v>
      </c>
      <c r="D31" s="12">
        <f ca="1">SUMIF(固定板1胡银竹!$A:$AL,$B31,固定板1胡银竹!D:D)</f>
        <v>13</v>
      </c>
      <c r="E31" s="12">
        <f ca="1">SUMIF(固定板1胡银竹!$A:$AL,$B31,固定板1胡银竹!E:E)</f>
        <v>13</v>
      </c>
      <c r="F31" s="12">
        <f ca="1">SUMIF(固定板1胡银竹!$A:$AL,$B31,固定板1胡银竹!F:F)</f>
        <v>13</v>
      </c>
      <c r="G31" s="12">
        <f ca="1">SUMIF(固定板1胡银竹!$A:$AL,$B31,固定板1胡银竹!G:G)</f>
        <v>13</v>
      </c>
      <c r="H31" s="12">
        <f ca="1">SUMIF(固定板1胡银竹!$A:$AL,$B31,固定板1胡银竹!H:H)</f>
        <v>11</v>
      </c>
      <c r="I31" s="12">
        <f ca="1">SUMIF(固定板1胡银竹!$A:$AL,$B31,固定板1胡银竹!I:I)</f>
        <v>13</v>
      </c>
      <c r="J31" s="12">
        <f ca="1">SUMIF(固定板1胡银竹!$A:$AL,$B31,固定板1胡银竹!J:J)</f>
        <v>13</v>
      </c>
      <c r="K31" s="12">
        <f ca="1">SUMIF(固定板1胡银竹!$A:$AL,$B31,固定板1胡银竹!K:K)</f>
        <v>13</v>
      </c>
      <c r="L31" s="12">
        <f ca="1">SUMIF(固定板1胡银竹!$A:$AL,$B31,固定板1胡银竹!L:L)</f>
        <v>13</v>
      </c>
      <c r="M31" s="12">
        <f ca="1">SUMIF(固定板1胡银竹!$A:$AL,$B31,固定板1胡银竹!M:M)</f>
        <v>13</v>
      </c>
      <c r="N31" s="12">
        <f ca="1">SUMIF(固定板1胡银竹!$A:$AL,$B31,固定板1胡银竹!N:N)</f>
        <v>13</v>
      </c>
      <c r="O31" s="12">
        <f ca="1">SUMIF(固定板1胡银竹!$A:$AL,$B31,固定板1胡银竹!O:O)</f>
        <v>8.5</v>
      </c>
      <c r="P31" s="12">
        <f ca="1">SUMIF(固定板1胡银竹!$A:$AL,$B31,固定板1胡银竹!P:P)</f>
        <v>13</v>
      </c>
      <c r="Q31" s="12">
        <f ca="1">SUMIF(固定板1胡银竹!$A:$AL,$B31,固定板1胡银竹!Q:Q)</f>
        <v>13</v>
      </c>
      <c r="R31" s="12">
        <f ca="1">SUMIF(固定板1胡银竹!$A:$AL,$B31,固定板1胡银竹!R:R)</f>
        <v>13</v>
      </c>
      <c r="S31" s="12">
        <f ca="1">SUMIF(固定板1胡银竹!$A:$AL,$B31,固定板1胡银竹!S:S)</f>
        <v>13</v>
      </c>
      <c r="T31" s="12">
        <f ca="1">SUMIF(固定板1胡银竹!$A:$AL,$B31,固定板1胡银竹!T:T)</f>
        <v>13</v>
      </c>
      <c r="U31" s="12">
        <f ca="1">SUMIF(固定板1胡银竹!$A:$AL,$B31,固定板1胡银竹!U:U)</f>
        <v>14</v>
      </c>
      <c r="V31" s="12">
        <f ca="1">SUMIF(固定板1胡银竹!$A:$AL,$B31,固定板1胡银竹!V:V)</f>
        <v>11</v>
      </c>
      <c r="W31" s="12">
        <f ca="1">SUMIF(固定板1胡银竹!$A:$AL,$B31,固定板1胡银竹!W:W)</f>
        <v>14</v>
      </c>
      <c r="X31" s="12">
        <f ca="1">SUMIF(固定板1胡银竹!$A:$AL,$B31,固定板1胡银竹!X:X)</f>
        <v>13</v>
      </c>
      <c r="Y31" s="12">
        <f ca="1">SUMIF(固定板1胡银竹!$A:$AL,$B31,固定板1胡银竹!Y:Y)</f>
        <v>13</v>
      </c>
      <c r="Z31" s="12">
        <f ca="1">SUMIF(固定板1胡银竹!$A:$AL,$B31,固定板1胡银竹!Z:Z)</f>
        <v>14</v>
      </c>
      <c r="AA31" s="12">
        <f ca="1">SUMIF(固定板1胡银竹!$A:$AL,$B31,固定板1胡银竹!AA:AA)</f>
        <v>14</v>
      </c>
      <c r="AB31" s="12">
        <f ca="1">SUMIF(固定板1胡银竹!$A:$AL,$B31,固定板1胡银竹!AB:AB)</f>
        <v>14</v>
      </c>
      <c r="AC31" s="12">
        <f ca="1">SUMIF(固定板1胡银竹!$A:$AL,$B31,固定板1胡银竹!AC:AC)</f>
        <v>13</v>
      </c>
      <c r="AD31" s="12">
        <f ca="1">SUMIF(固定板1胡银竹!$A:$AL,$B31,固定板1胡银竹!AD:AD)</f>
        <v>13</v>
      </c>
      <c r="AE31" s="12">
        <f ca="1">SUMIF(固定板1胡银竹!$A:$AL,$B31,固定板1胡银竹!AE:AE)</f>
        <v>13</v>
      </c>
      <c r="AF31" s="12">
        <f ca="1">SUMIF(固定板1胡银竹!$A:$AL,$B31,固定板1胡银竹!AF:AF)</f>
        <v>13</v>
      </c>
      <c r="AG31" s="12">
        <f ca="1">SUMIF(固定板1胡银竹!$A:$AL,$B31,固定板1胡银竹!AG:AG)</f>
        <v>13</v>
      </c>
      <c r="AH31" s="12">
        <f ca="1">SUMIF(固定板1胡银竹!$A:$AL,$B31,固定板1胡银竹!AH:AH)</f>
        <v>0</v>
      </c>
      <c r="AI31" s="21">
        <f ca="1" t="shared" si="30"/>
        <v>386.5</v>
      </c>
      <c r="AJ31" s="22">
        <f ca="1" t="shared" si="31"/>
        <v>48.3125</v>
      </c>
    </row>
    <row r="32" customHeight="1" spans="1:36">
      <c r="A32" s="10" t="s">
        <v>662</v>
      </c>
      <c r="B32" s="14" t="s">
        <v>475</v>
      </c>
      <c r="C32" s="15" t="s">
        <v>474</v>
      </c>
      <c r="D32" s="12">
        <f ca="1">SUMIF(固定板1胡银竹!$A:$AL,$B32,固定板1胡银竹!D:D)</f>
        <v>11.5</v>
      </c>
      <c r="E32" s="12">
        <f ca="1">SUMIF(固定板1胡银竹!$A:$AL,$B32,固定板1胡银竹!E:E)</f>
        <v>8.5</v>
      </c>
      <c r="F32" s="12">
        <f ca="1">SUMIF(固定板1胡银竹!$A:$AL,$B32,固定板1胡银竹!F:F)</f>
        <v>0</v>
      </c>
      <c r="G32" s="12">
        <f ca="1">SUMIF(固定板1胡银竹!$A:$AL,$B32,固定板1胡银竹!G:G)</f>
        <v>0</v>
      </c>
      <c r="H32" s="12">
        <f ca="1">SUMIF(固定板1胡银竹!$A:$AL,$B32,固定板1胡银竹!H:H)</f>
        <v>0</v>
      </c>
      <c r="I32" s="12">
        <f ca="1">SUMIF(固定板1胡银竹!$A:$AL,$B32,固定板1胡银竹!I:I)</f>
        <v>0</v>
      </c>
      <c r="J32" s="12">
        <f ca="1">SUMIF(固定板1胡银竹!$A:$AL,$B32,固定板1胡银竹!J:J)</f>
        <v>13</v>
      </c>
      <c r="K32" s="12">
        <f ca="1">SUMIF(固定板1胡银竹!$A:$AL,$B32,固定板1胡银竹!K:K)</f>
        <v>13</v>
      </c>
      <c r="L32" s="12">
        <f ca="1">SUMIF(固定板1胡银竹!$A:$AL,$B32,固定板1胡银竹!L:L)</f>
        <v>13</v>
      </c>
      <c r="M32" s="12">
        <f ca="1">SUMIF(固定板1胡银竹!$A:$AL,$B32,固定板1胡银竹!M:M)</f>
        <v>13</v>
      </c>
      <c r="N32" s="12">
        <f ca="1">SUMIF(固定板1胡银竹!$A:$AL,$B32,固定板1胡银竹!N:N)</f>
        <v>13</v>
      </c>
      <c r="O32" s="12">
        <f ca="1">SUMIF(固定板1胡银竹!$A:$AL,$B32,固定板1胡银竹!O:O)</f>
        <v>8.5</v>
      </c>
      <c r="P32" s="12">
        <f ca="1">SUMIF(固定板1胡银竹!$A:$AL,$B32,固定板1胡银竹!P:P)</f>
        <v>13</v>
      </c>
      <c r="Q32" s="12">
        <f ca="1">SUMIF(固定板1胡银竹!$A:$AL,$B32,固定板1胡银竹!Q:Q)</f>
        <v>13</v>
      </c>
      <c r="R32" s="12">
        <f ca="1">SUMIF(固定板1胡银竹!$A:$AL,$B32,固定板1胡银竹!R:R)</f>
        <v>13</v>
      </c>
      <c r="S32" s="12">
        <f ca="1">SUMIF(固定板1胡银竹!$A:$AL,$B32,固定板1胡银竹!S:S)</f>
        <v>13</v>
      </c>
      <c r="T32" s="12">
        <f ca="1">SUMIF(固定板1胡银竹!$A:$AL,$B32,固定板1胡银竹!T:T)</f>
        <v>13</v>
      </c>
      <c r="U32" s="12">
        <f ca="1">SUMIF(固定板1胡银竹!$A:$AL,$B32,固定板1胡银竹!U:U)</f>
        <v>11.5</v>
      </c>
      <c r="V32" s="12">
        <f ca="1">SUMIF(固定板1胡银竹!$A:$AL,$B32,固定板1胡银竹!V:V)</f>
        <v>11</v>
      </c>
      <c r="W32" s="12">
        <f ca="1">SUMIF(固定板1胡银竹!$A:$AL,$B32,固定板1胡银竹!W:W)</f>
        <v>12</v>
      </c>
      <c r="X32" s="12">
        <f ca="1">SUMIF(固定板1胡银竹!$A:$AL,$B32,固定板1胡银竹!X:X)</f>
        <v>13</v>
      </c>
      <c r="Y32" s="12">
        <f ca="1">SUMIF(固定板1胡银竹!$A:$AL,$B32,固定板1胡银竹!Y:Y)</f>
        <v>12.5</v>
      </c>
      <c r="Z32" s="12">
        <f ca="1">SUMIF(固定板1胡银竹!$A:$AL,$B32,固定板1胡银竹!Z:Z)</f>
        <v>14</v>
      </c>
      <c r="AA32" s="12">
        <f ca="1">SUMIF(固定板1胡银竹!$A:$AL,$B32,固定板1胡银竹!AA:AA)</f>
        <v>12.5</v>
      </c>
      <c r="AB32" s="12">
        <f ca="1">SUMIF(固定板1胡银竹!$A:$AL,$B32,固定板1胡银竹!AB:AB)</f>
        <v>14</v>
      </c>
      <c r="AC32" s="12">
        <f ca="1">SUMIF(固定板1胡银竹!$A:$AL,$B32,固定板1胡银竹!AC:AC)</f>
        <v>13</v>
      </c>
      <c r="AD32" s="12">
        <f ca="1">SUMIF(固定板1胡银竹!$A:$AL,$B32,固定板1胡银竹!AD:AD)</f>
        <v>13</v>
      </c>
      <c r="AE32" s="12">
        <f ca="1">SUMIF(固定板1胡银竹!$A:$AL,$B32,固定板1胡银竹!AE:AE)</f>
        <v>12</v>
      </c>
      <c r="AF32" s="12">
        <f ca="1">SUMIF(固定板1胡银竹!$A:$AL,$B32,固定板1胡银竹!AF:AF)</f>
        <v>12</v>
      </c>
      <c r="AG32" s="12">
        <f ca="1">SUMIF(固定板1胡银竹!$A:$AL,$B32,固定板1胡银竹!AG:AG)</f>
        <v>8.5</v>
      </c>
      <c r="AH32" s="12">
        <f ca="1">SUMIF(固定板1胡银竹!$A:$AL,$B32,固定板1胡银竹!AH:AH)</f>
        <v>0</v>
      </c>
      <c r="AI32" s="21">
        <f ca="1" t="shared" si="30"/>
        <v>317.5</v>
      </c>
      <c r="AJ32" s="22">
        <f ca="1" t="shared" si="31"/>
        <v>39.6875</v>
      </c>
    </row>
    <row r="33" customHeight="1" spans="1:36">
      <c r="A33" s="10" t="s">
        <v>662</v>
      </c>
      <c r="B33" s="14" t="s">
        <v>477</v>
      </c>
      <c r="C33" s="15" t="s">
        <v>476</v>
      </c>
      <c r="D33" s="12">
        <f ca="1">SUMIF(固定板1胡银竹!$A:$AL,$B33,固定板1胡银竹!D:D)</f>
        <v>13</v>
      </c>
      <c r="E33" s="12">
        <f ca="1">SUMIF(固定板1胡银竹!$A:$AL,$B33,固定板1胡银竹!E:E)</f>
        <v>13</v>
      </c>
      <c r="F33" s="12">
        <f ca="1">SUMIF(固定板1胡银竹!$A:$AL,$B33,固定板1胡银竹!F:F)</f>
        <v>13</v>
      </c>
      <c r="G33" s="12">
        <f ca="1">SUMIF(固定板1胡银竹!$A:$AL,$B33,固定板1胡银竹!G:G)</f>
        <v>13</v>
      </c>
      <c r="H33" s="12">
        <f ca="1">SUMIF(固定板1胡银竹!$A:$AL,$B33,固定板1胡银竹!H:H)</f>
        <v>11</v>
      </c>
      <c r="I33" s="12">
        <f ca="1">SUMIF(固定板1胡银竹!$A:$AL,$B33,固定板1胡银竹!I:I)</f>
        <v>13</v>
      </c>
      <c r="J33" s="12">
        <f ca="1">SUMIF(固定板1胡银竹!$A:$AL,$B33,固定板1胡银竹!J:J)</f>
        <v>13</v>
      </c>
      <c r="K33" s="12">
        <f ca="1">SUMIF(固定板1胡银竹!$A:$AL,$B33,固定板1胡银竹!K:K)</f>
        <v>13</v>
      </c>
      <c r="L33" s="12">
        <f ca="1">SUMIF(固定板1胡银竹!$A:$AL,$B33,固定板1胡银竹!L:L)</f>
        <v>13</v>
      </c>
      <c r="M33" s="12">
        <f ca="1">SUMIF(固定板1胡银竹!$A:$AL,$B33,固定板1胡银竹!M:M)</f>
        <v>13</v>
      </c>
      <c r="N33" s="12">
        <f ca="1">SUMIF(固定板1胡银竹!$A:$AL,$B33,固定板1胡银竹!N:N)</f>
        <v>13</v>
      </c>
      <c r="O33" s="12">
        <f ca="1">SUMIF(固定板1胡银竹!$A:$AL,$B33,固定板1胡银竹!O:O)</f>
        <v>8.5</v>
      </c>
      <c r="P33" s="12">
        <f ca="1">SUMIF(固定板1胡银竹!$A:$AL,$B33,固定板1胡银竹!P:P)</f>
        <v>13</v>
      </c>
      <c r="Q33" s="12">
        <f ca="1">SUMIF(固定板1胡银竹!$A:$AL,$B33,固定板1胡银竹!Q:Q)</f>
        <v>13</v>
      </c>
      <c r="R33" s="12">
        <f ca="1">SUMIF(固定板1胡银竹!$A:$AL,$B33,固定板1胡银竹!R:R)</f>
        <v>13</v>
      </c>
      <c r="S33" s="12">
        <f ca="1">SUMIF(固定板1胡银竹!$A:$AL,$B33,固定板1胡银竹!S:S)</f>
        <v>13</v>
      </c>
      <c r="T33" s="12">
        <f ca="1">SUMIF(固定板1胡银竹!$A:$AL,$B33,固定板1胡银竹!T:T)</f>
        <v>13</v>
      </c>
      <c r="U33" s="12">
        <f ca="1">SUMIF(固定板1胡银竹!$A:$AL,$B33,固定板1胡银竹!U:U)</f>
        <v>14</v>
      </c>
      <c r="V33" s="12">
        <f ca="1">SUMIF(固定板1胡银竹!$A:$AL,$B33,固定板1胡银竹!V:V)</f>
        <v>11</v>
      </c>
      <c r="W33" s="12">
        <f ca="1">SUMIF(固定板1胡银竹!$A:$AL,$B33,固定板1胡银竹!W:W)</f>
        <v>14</v>
      </c>
      <c r="X33" s="12">
        <f ca="1">SUMIF(固定板1胡银竹!$A:$AL,$B33,固定板1胡银竹!X:X)</f>
        <v>13</v>
      </c>
      <c r="Y33" s="12">
        <f ca="1">SUMIF(固定板1胡银竹!$A:$AL,$B33,固定板1胡银竹!Y:Y)</f>
        <v>13</v>
      </c>
      <c r="Z33" s="12">
        <f ca="1">SUMIF(固定板1胡银竹!$A:$AL,$B33,固定板1胡银竹!Z:Z)</f>
        <v>14</v>
      </c>
      <c r="AA33" s="12">
        <f ca="1">SUMIF(固定板1胡银竹!$A:$AL,$B33,固定板1胡银竹!AA:AA)</f>
        <v>14</v>
      </c>
      <c r="AB33" s="12">
        <f ca="1">SUMIF(固定板1胡银竹!$A:$AL,$B33,固定板1胡银竹!AB:AB)</f>
        <v>14</v>
      </c>
      <c r="AC33" s="12">
        <f ca="1">SUMIF(固定板1胡银竹!$A:$AL,$B33,固定板1胡银竹!AC:AC)</f>
        <v>13</v>
      </c>
      <c r="AD33" s="12">
        <f ca="1">SUMIF(固定板1胡银竹!$A:$AL,$B33,固定板1胡银竹!AD:AD)</f>
        <v>13</v>
      </c>
      <c r="AE33" s="12">
        <f ca="1">SUMIF(固定板1胡银竹!$A:$AL,$B33,固定板1胡银竹!AE:AE)</f>
        <v>13</v>
      </c>
      <c r="AF33" s="12">
        <f ca="1">SUMIF(固定板1胡银竹!$A:$AL,$B33,固定板1胡银竹!AF:AF)</f>
        <v>13</v>
      </c>
      <c r="AG33" s="12">
        <f ca="1">SUMIF(固定板1胡银竹!$A:$AL,$B33,固定板1胡银竹!AG:AG)</f>
        <v>13</v>
      </c>
      <c r="AH33" s="12">
        <f ca="1">SUMIF(固定板1胡银竹!$A:$AL,$B33,固定板1胡银竹!AH:AH)</f>
        <v>0</v>
      </c>
      <c r="AI33" s="21">
        <f ca="1" t="shared" si="30"/>
        <v>386.5</v>
      </c>
      <c r="AJ33" s="22">
        <f ca="1" t="shared" si="31"/>
        <v>48.3125</v>
      </c>
    </row>
    <row r="34" customHeight="1" spans="1:36">
      <c r="A34" s="10" t="s">
        <v>662</v>
      </c>
      <c r="B34" s="14" t="s">
        <v>479</v>
      </c>
      <c r="C34" s="15" t="s">
        <v>478</v>
      </c>
      <c r="D34" s="12">
        <f ca="1">SUMIF(固定板1胡银竹!$A:$AL,$B34,固定板1胡银竹!D:D)</f>
        <v>13</v>
      </c>
      <c r="E34" s="12">
        <f ca="1">SUMIF(固定板1胡银竹!$A:$AL,$B34,固定板1胡银竹!E:E)</f>
        <v>13</v>
      </c>
      <c r="F34" s="12">
        <f ca="1">SUMIF(固定板1胡银竹!$A:$AL,$B34,固定板1胡银竹!F:F)</f>
        <v>13</v>
      </c>
      <c r="G34" s="12">
        <f ca="1">SUMIF(固定板1胡银竹!$A:$AL,$B34,固定板1胡银竹!G:G)</f>
        <v>13</v>
      </c>
      <c r="H34" s="12">
        <f ca="1">SUMIF(固定板1胡银竹!$A:$AL,$B34,固定板1胡银竹!H:H)</f>
        <v>11</v>
      </c>
      <c r="I34" s="12">
        <f ca="1">SUMIF(固定板1胡银竹!$A:$AL,$B34,固定板1胡银竹!I:I)</f>
        <v>13</v>
      </c>
      <c r="J34" s="12">
        <f ca="1">SUMIF(固定板1胡银竹!$A:$AL,$B34,固定板1胡银竹!J:J)</f>
        <v>13</v>
      </c>
      <c r="K34" s="12">
        <f ca="1">SUMIF(固定板1胡银竹!$A:$AL,$B34,固定板1胡银竹!K:K)</f>
        <v>13</v>
      </c>
      <c r="L34" s="12">
        <f ca="1">SUMIF(固定板1胡银竹!$A:$AL,$B34,固定板1胡银竹!L:L)</f>
        <v>13</v>
      </c>
      <c r="M34" s="12">
        <f ca="1">SUMIF(固定板1胡银竹!$A:$AL,$B34,固定板1胡银竹!M:M)</f>
        <v>13</v>
      </c>
      <c r="N34" s="12">
        <f ca="1">SUMIF(固定板1胡银竹!$A:$AL,$B34,固定板1胡银竹!N:N)</f>
        <v>13</v>
      </c>
      <c r="O34" s="12">
        <f ca="1">SUMIF(固定板1胡银竹!$A:$AL,$B34,固定板1胡银竹!O:O)</f>
        <v>8.5</v>
      </c>
      <c r="P34" s="12">
        <f ca="1">SUMIF(固定板1胡银竹!$A:$AL,$B34,固定板1胡银竹!P:P)</f>
        <v>13</v>
      </c>
      <c r="Q34" s="12">
        <f ca="1">SUMIF(固定板1胡银竹!$A:$AL,$B34,固定板1胡银竹!Q:Q)</f>
        <v>13</v>
      </c>
      <c r="R34" s="12">
        <f ca="1">SUMIF(固定板1胡银竹!$A:$AL,$B34,固定板1胡银竹!R:R)</f>
        <v>13</v>
      </c>
      <c r="S34" s="12">
        <f ca="1">SUMIF(固定板1胡银竹!$A:$AL,$B34,固定板1胡银竹!S:S)</f>
        <v>13</v>
      </c>
      <c r="T34" s="12">
        <f ca="1">SUMIF(固定板1胡银竹!$A:$AL,$B34,固定板1胡银竹!T:T)</f>
        <v>13</v>
      </c>
      <c r="U34" s="12">
        <f ca="1">SUMIF(固定板1胡银竹!$A:$AL,$B34,固定板1胡银竹!U:U)</f>
        <v>14</v>
      </c>
      <c r="V34" s="12">
        <f ca="1">SUMIF(固定板1胡银竹!$A:$AL,$B34,固定板1胡银竹!V:V)</f>
        <v>11</v>
      </c>
      <c r="W34" s="12">
        <f ca="1">SUMIF(固定板1胡银竹!$A:$AL,$B34,固定板1胡银竹!W:W)</f>
        <v>14</v>
      </c>
      <c r="X34" s="12">
        <f ca="1">SUMIF(固定板1胡银竹!$A:$AL,$B34,固定板1胡银竹!X:X)</f>
        <v>13</v>
      </c>
      <c r="Y34" s="12">
        <f ca="1">SUMIF(固定板1胡银竹!$A:$AL,$B34,固定板1胡银竹!Y:Y)</f>
        <v>13</v>
      </c>
      <c r="Z34" s="12">
        <f ca="1">SUMIF(固定板1胡银竹!$A:$AL,$B34,固定板1胡银竹!Z:Z)</f>
        <v>14</v>
      </c>
      <c r="AA34" s="12">
        <f ca="1">SUMIF(固定板1胡银竹!$A:$AL,$B34,固定板1胡银竹!AA:AA)</f>
        <v>14</v>
      </c>
      <c r="AB34" s="12">
        <f ca="1">SUMIF(固定板1胡银竹!$A:$AL,$B34,固定板1胡银竹!AB:AB)</f>
        <v>14</v>
      </c>
      <c r="AC34" s="12">
        <f ca="1">SUMIF(固定板1胡银竹!$A:$AL,$B34,固定板1胡银竹!AC:AC)</f>
        <v>13</v>
      </c>
      <c r="AD34" s="12">
        <f ca="1">SUMIF(固定板1胡银竹!$A:$AL,$B34,固定板1胡银竹!AD:AD)</f>
        <v>13</v>
      </c>
      <c r="AE34" s="12">
        <f ca="1">SUMIF(固定板1胡银竹!$A:$AL,$B34,固定板1胡银竹!AE:AE)</f>
        <v>13</v>
      </c>
      <c r="AF34" s="12">
        <f ca="1">SUMIF(固定板1胡银竹!$A:$AL,$B34,固定板1胡银竹!AF:AF)</f>
        <v>13</v>
      </c>
      <c r="AG34" s="12">
        <f ca="1">SUMIF(固定板1胡银竹!$A:$AL,$B34,固定板1胡银竹!AG:AG)</f>
        <v>13</v>
      </c>
      <c r="AH34" s="12">
        <f ca="1">SUMIF(固定板1胡银竹!$A:$AL,$B34,固定板1胡银竹!AH:AH)</f>
        <v>0</v>
      </c>
      <c r="AI34" s="21">
        <f ca="1" t="shared" si="30"/>
        <v>386.5</v>
      </c>
      <c r="AJ34" s="22">
        <f ca="1" t="shared" si="31"/>
        <v>48.3125</v>
      </c>
    </row>
    <row r="35" customHeight="1" spans="1:36">
      <c r="A35" s="10" t="s">
        <v>662</v>
      </c>
      <c r="B35" s="14" t="s">
        <v>481</v>
      </c>
      <c r="C35" s="15" t="s">
        <v>480</v>
      </c>
      <c r="D35" s="12">
        <f ca="1">SUMIF(固定板1胡银竹!$A:$AL,$B35,固定板1胡银竹!D:D)</f>
        <v>13</v>
      </c>
      <c r="E35" s="12">
        <f ca="1">SUMIF(固定板1胡银竹!$A:$AL,$B35,固定板1胡银竹!E:E)</f>
        <v>13</v>
      </c>
      <c r="F35" s="12">
        <f ca="1">SUMIF(固定板1胡银竹!$A:$AL,$B35,固定板1胡银竹!F:F)</f>
        <v>13</v>
      </c>
      <c r="G35" s="12">
        <f ca="1">SUMIF(固定板1胡银竹!$A:$AL,$B35,固定板1胡银竹!G:G)</f>
        <v>4</v>
      </c>
      <c r="H35" s="12">
        <f ca="1">SUMIF(固定板1胡银竹!$A:$AL,$B35,固定板1胡银竹!H:H)</f>
        <v>11</v>
      </c>
      <c r="I35" s="12">
        <f ca="1">SUMIF(固定板1胡银竹!$A:$AL,$B35,固定板1胡银竹!I:I)</f>
        <v>13</v>
      </c>
      <c r="J35" s="12">
        <f ca="1">SUMIF(固定板1胡银竹!$A:$AL,$B35,固定板1胡银竹!J:J)</f>
        <v>11</v>
      </c>
      <c r="K35" s="12">
        <f ca="1">SUMIF(固定板1胡银竹!$A:$AL,$B35,固定板1胡银竹!K:K)</f>
        <v>13</v>
      </c>
      <c r="L35" s="12">
        <f ca="1">SUMIF(固定板1胡银竹!$A:$AL,$B35,固定板1胡银竹!L:L)</f>
        <v>13</v>
      </c>
      <c r="M35" s="12">
        <f ca="1">SUMIF(固定板1胡银竹!$A:$AL,$B35,固定板1胡银竹!M:M)</f>
        <v>13</v>
      </c>
      <c r="N35" s="12">
        <f ca="1">SUMIF(固定板1胡银竹!$A:$AL,$B35,固定板1胡银竹!N:N)</f>
        <v>13</v>
      </c>
      <c r="O35" s="12">
        <f ca="1">SUMIF(固定板1胡银竹!$A:$AL,$B35,固定板1胡银竹!O:O)</f>
        <v>8.5</v>
      </c>
      <c r="P35" s="12">
        <f ca="1">SUMIF(固定板1胡银竹!$A:$AL,$B35,固定板1胡银竹!P:P)</f>
        <v>13</v>
      </c>
      <c r="Q35" s="12">
        <f ca="1">SUMIF(固定板1胡银竹!$A:$AL,$B35,固定板1胡银竹!Q:Q)</f>
        <v>13</v>
      </c>
      <c r="R35" s="12">
        <f ca="1">SUMIF(固定板1胡银竹!$A:$AL,$B35,固定板1胡银竹!R:R)</f>
        <v>13</v>
      </c>
      <c r="S35" s="12">
        <f ca="1">SUMIF(固定板1胡银竹!$A:$AL,$B35,固定板1胡银竹!S:S)</f>
        <v>13</v>
      </c>
      <c r="T35" s="12">
        <f ca="1">SUMIF(固定板1胡银竹!$A:$AL,$B35,固定板1胡银竹!T:T)</f>
        <v>0</v>
      </c>
      <c r="U35" s="12">
        <f ca="1">SUMIF(固定板1胡银竹!$A:$AL,$B35,固定板1胡银竹!U:U)</f>
        <v>14</v>
      </c>
      <c r="V35" s="12">
        <f ca="1">SUMIF(固定板1胡银竹!$A:$AL,$B35,固定板1胡银竹!V:V)</f>
        <v>11</v>
      </c>
      <c r="W35" s="12">
        <f ca="1">SUMIF(固定板1胡银竹!$A:$AL,$B35,固定板1胡银竹!W:W)</f>
        <v>14</v>
      </c>
      <c r="X35" s="12">
        <f ca="1">SUMIF(固定板1胡银竹!$A:$AL,$B35,固定板1胡银竹!X:X)</f>
        <v>13</v>
      </c>
      <c r="Y35" s="12">
        <f ca="1">SUMIF(固定板1胡银竹!$A:$AL,$B35,固定板1胡银竹!Y:Y)</f>
        <v>13</v>
      </c>
      <c r="Z35" s="12">
        <f ca="1">SUMIF(固定板1胡银竹!$A:$AL,$B35,固定板1胡银竹!Z:Z)</f>
        <v>14</v>
      </c>
      <c r="AA35" s="12">
        <f ca="1">SUMIF(固定板1胡银竹!$A:$AL,$B35,固定板1胡银竹!AA:AA)</f>
        <v>8.5</v>
      </c>
      <c r="AB35" s="12">
        <f ca="1">SUMIF(固定板1胡银竹!$A:$AL,$B35,固定板1胡银竹!AB:AB)</f>
        <v>14</v>
      </c>
      <c r="AC35" s="12">
        <f ca="1">SUMIF(固定板1胡银竹!$A:$AL,$B35,固定板1胡银竹!AC:AC)</f>
        <v>13</v>
      </c>
      <c r="AD35" s="12">
        <f ca="1">SUMIF(固定板1胡银竹!$A:$AL,$B35,固定板1胡银竹!AD:AD)</f>
        <v>13</v>
      </c>
      <c r="AE35" s="12">
        <f ca="1">SUMIF(固定板1胡银竹!$A:$AL,$B35,固定板1胡银竹!AE:AE)</f>
        <v>9</v>
      </c>
      <c r="AF35" s="12">
        <f ca="1">SUMIF(固定板1胡银竹!$A:$AL,$B35,固定板1胡银竹!AF:AF)</f>
        <v>13</v>
      </c>
      <c r="AG35" s="12">
        <f ca="1">SUMIF(固定板1胡银竹!$A:$AL,$B35,固定板1胡银竹!AG:AG)</f>
        <v>13</v>
      </c>
      <c r="AH35" s="12">
        <f ca="1">SUMIF(固定板1胡银竹!$A:$AL,$B35,固定板1胡银竹!AH:AH)</f>
        <v>0</v>
      </c>
      <c r="AI35" s="21">
        <f ca="1" t="shared" ref="AI35:AI36" si="32">SUM(D35:AH35)</f>
        <v>353</v>
      </c>
      <c r="AJ35" s="22">
        <f ca="1" t="shared" ref="AJ35:AJ36" si="33">AI35/8</f>
        <v>44.125</v>
      </c>
    </row>
    <row r="36" customHeight="1" spans="1:36">
      <c r="A36" s="10" t="s">
        <v>662</v>
      </c>
      <c r="B36" s="14" t="s">
        <v>87</v>
      </c>
      <c r="C36" s="15" t="s">
        <v>482</v>
      </c>
      <c r="D36" s="12">
        <f ca="1">SUMIF(固定板1胡银竹!$A:$AL,$B36,固定板1胡银竹!D:D)</f>
        <v>13</v>
      </c>
      <c r="E36" s="12">
        <f ca="1">SUMIF(固定板1胡银竹!$A:$AL,$B36,固定板1胡银竹!E:E)</f>
        <v>13</v>
      </c>
      <c r="F36" s="12">
        <f ca="1">SUMIF(固定板1胡银竹!$A:$AL,$B36,固定板1胡银竹!F:F)</f>
        <v>13</v>
      </c>
      <c r="G36" s="12">
        <f ca="1">SUMIF(固定板1胡银竹!$A:$AL,$B36,固定板1胡银竹!G:G)</f>
        <v>13</v>
      </c>
      <c r="H36" s="12">
        <f ca="1">SUMIF(固定板1胡银竹!$A:$AL,$B36,固定板1胡银竹!H:H)</f>
        <v>8.5</v>
      </c>
      <c r="I36" s="12">
        <f ca="1">SUMIF(固定板1胡银竹!$A:$AL,$B36,固定板1胡银竹!I:I)</f>
        <v>13</v>
      </c>
      <c r="J36" s="12">
        <f ca="1">SUMIF(固定板1胡银竹!$A:$AL,$B36,固定板1胡银竹!J:J)</f>
        <v>13</v>
      </c>
      <c r="K36" s="12">
        <f ca="1">SUMIF(固定板1胡银竹!$A:$AL,$B36,固定板1胡银竹!K:K)</f>
        <v>13</v>
      </c>
      <c r="L36" s="12">
        <f ca="1">SUMIF(固定板1胡银竹!$A:$AL,$B36,固定板1胡银竹!L:L)</f>
        <v>13</v>
      </c>
      <c r="M36" s="12">
        <f ca="1">SUMIF(固定板1胡银竹!$A:$AL,$B36,固定板1胡银竹!M:M)</f>
        <v>13</v>
      </c>
      <c r="N36" s="12">
        <f ca="1">SUMIF(固定板1胡银竹!$A:$AL,$B36,固定板1胡银竹!N:N)</f>
        <v>0</v>
      </c>
      <c r="O36" s="12">
        <f ca="1">SUMIF(固定板1胡银竹!$A:$AL,$B36,固定板1胡银竹!O:O)</f>
        <v>8.5</v>
      </c>
      <c r="P36" s="12">
        <f ca="1">SUMIF(固定板1胡银竹!$A:$AL,$B36,固定板1胡银竹!P:P)</f>
        <v>13</v>
      </c>
      <c r="Q36" s="12">
        <f ca="1">SUMIF(固定板1胡银竹!$A:$AL,$B36,固定板1胡银竹!Q:Q)</f>
        <v>13</v>
      </c>
      <c r="R36" s="12">
        <f ca="1">SUMIF(固定板1胡银竹!$A:$AL,$B36,固定板1胡银竹!R:R)</f>
        <v>13</v>
      </c>
      <c r="S36" s="12">
        <f ca="1">SUMIF(固定板1胡银竹!$A:$AL,$B36,固定板1胡银竹!S:S)</f>
        <v>13</v>
      </c>
      <c r="T36" s="12">
        <f ca="1">SUMIF(固定板1胡银竹!$A:$AL,$B36,固定板1胡银竹!T:T)</f>
        <v>13</v>
      </c>
      <c r="U36" s="12">
        <f ca="1">SUMIF(固定板1胡银竹!$A:$AL,$B36,固定板1胡银竹!U:U)</f>
        <v>14</v>
      </c>
      <c r="V36" s="12">
        <f ca="1">SUMIF(固定板1胡银竹!$A:$AL,$B36,固定板1胡银竹!V:V)</f>
        <v>8.5</v>
      </c>
      <c r="W36" s="12">
        <f ca="1">SUMIF(固定板1胡银竹!$A:$AL,$B36,固定板1胡银竹!W:W)</f>
        <v>0</v>
      </c>
      <c r="X36" s="12">
        <f ca="1">SUMIF(固定板1胡银竹!$A:$AL,$B36,固定板1胡银竹!X:X)</f>
        <v>0</v>
      </c>
      <c r="Y36" s="12">
        <f ca="1">SUMIF(固定板1胡银竹!$A:$AL,$B36,固定板1胡银竹!Y:Y)</f>
        <v>13</v>
      </c>
      <c r="Z36" s="12">
        <f ca="1">SUMIF(固定板1胡银竹!$A:$AL,$B36,固定板1胡银竹!Z:Z)</f>
        <v>13</v>
      </c>
      <c r="AA36" s="12">
        <f ca="1">SUMIF(固定板1胡银竹!$A:$AL,$B36,固定板1胡银竹!AA:AA)</f>
        <v>14</v>
      </c>
      <c r="AB36" s="12">
        <f ca="1">SUMIF(固定板1胡银竹!$A:$AL,$B36,固定板1胡银竹!AB:AB)</f>
        <v>14</v>
      </c>
      <c r="AC36" s="12">
        <f ca="1">SUMIF(固定板1胡银竹!$A:$AL,$B36,固定板1胡银竹!AC:AC)</f>
        <v>8.5</v>
      </c>
      <c r="AD36" s="12">
        <f ca="1">SUMIF(固定板1胡银竹!$A:$AL,$B36,固定板1胡银竹!AD:AD)</f>
        <v>7.5</v>
      </c>
      <c r="AE36" s="12">
        <f ca="1">SUMIF(固定板1胡银竹!$A:$AL,$B36,固定板1胡银竹!AE:AE)</f>
        <v>8.5</v>
      </c>
      <c r="AF36" s="12">
        <f ca="1">SUMIF(固定板1胡银竹!$A:$AL,$B36,固定板1胡银竹!AF:AF)</f>
        <v>13</v>
      </c>
      <c r="AG36" s="12">
        <f ca="1">SUMIF(固定板1胡银竹!$A:$AL,$B36,固定板1胡银竹!AG:AG)</f>
        <v>13</v>
      </c>
      <c r="AH36" s="12">
        <f ca="1">SUMIF(固定板1胡银竹!$A:$AL,$B36,固定板1胡银竹!AH:AH)</f>
        <v>0</v>
      </c>
      <c r="AI36" s="21">
        <f ca="1" t="shared" si="32"/>
        <v>326</v>
      </c>
      <c r="AJ36" s="22">
        <f ca="1" t="shared" si="33"/>
        <v>40.75</v>
      </c>
    </row>
    <row r="37" customHeight="1" spans="1:36">
      <c r="A37" s="10" t="s">
        <v>662</v>
      </c>
      <c r="B37" s="14" t="s">
        <v>89</v>
      </c>
      <c r="C37" s="15" t="s">
        <v>483</v>
      </c>
      <c r="D37" s="12">
        <f ca="1">SUMIF(固定板1胡银竹!$A:$AL,$B37,固定板1胡银竹!D:D)</f>
        <v>13</v>
      </c>
      <c r="E37" s="12">
        <f ca="1">SUMIF(固定板1胡银竹!$A:$AL,$B37,固定板1胡银竹!E:E)</f>
        <v>13</v>
      </c>
      <c r="F37" s="12">
        <f ca="1">SUMIF(固定板1胡银竹!$A:$AL,$B37,固定板1胡银竹!F:F)</f>
        <v>13</v>
      </c>
      <c r="G37" s="12">
        <f ca="1">SUMIF(固定板1胡银竹!$A:$AL,$B37,固定板1胡银竹!G:G)</f>
        <v>13</v>
      </c>
      <c r="H37" s="12">
        <f ca="1">SUMIF(固定板1胡银竹!$A:$AL,$B37,固定板1胡银竹!H:H)</f>
        <v>11</v>
      </c>
      <c r="I37" s="12">
        <f ca="1">SUMIF(固定板1胡银竹!$A:$AL,$B37,固定板1胡银竹!I:I)</f>
        <v>13</v>
      </c>
      <c r="J37" s="12">
        <f ca="1">SUMIF(固定板1胡银竹!$A:$AL,$B37,固定板1胡银竹!J:J)</f>
        <v>13</v>
      </c>
      <c r="K37" s="12">
        <f ca="1">SUMIF(固定板1胡银竹!$A:$AL,$B37,固定板1胡银竹!K:K)</f>
        <v>13</v>
      </c>
      <c r="L37" s="12">
        <f ca="1">SUMIF(固定板1胡银竹!$A:$AL,$B37,固定板1胡银竹!L:L)</f>
        <v>13</v>
      </c>
      <c r="M37" s="12">
        <f ca="1">SUMIF(固定板1胡银竹!$A:$AL,$B37,固定板1胡银竹!M:M)</f>
        <v>13</v>
      </c>
      <c r="N37" s="12">
        <f ca="1">SUMIF(固定板1胡银竹!$A:$AL,$B37,固定板1胡银竹!N:N)</f>
        <v>13</v>
      </c>
      <c r="O37" s="12">
        <f ca="1">SUMIF(固定板1胡银竹!$A:$AL,$B37,固定板1胡银竹!O:O)</f>
        <v>8.5</v>
      </c>
      <c r="P37" s="12">
        <f ca="1">SUMIF(固定板1胡银竹!$A:$AL,$B37,固定板1胡银竹!P:P)</f>
        <v>13</v>
      </c>
      <c r="Q37" s="12">
        <f ca="1">SUMIF(固定板1胡银竹!$A:$AL,$B37,固定板1胡银竹!Q:Q)</f>
        <v>13</v>
      </c>
      <c r="R37" s="12">
        <f ca="1">SUMIF(固定板1胡银竹!$A:$AL,$B37,固定板1胡银竹!R:R)</f>
        <v>13</v>
      </c>
      <c r="S37" s="12">
        <f ca="1">SUMIF(固定板1胡银竹!$A:$AL,$B37,固定板1胡银竹!S:S)</f>
        <v>13</v>
      </c>
      <c r="T37" s="12">
        <f ca="1">SUMIF(固定板1胡银竹!$A:$AL,$B37,固定板1胡银竹!T:T)</f>
        <v>13</v>
      </c>
      <c r="U37" s="12">
        <f ca="1">SUMIF(固定板1胡银竹!$A:$AL,$B37,固定板1胡银竹!U:U)</f>
        <v>14</v>
      </c>
      <c r="V37" s="12">
        <f ca="1">SUMIF(固定板1胡银竹!$A:$AL,$B37,固定板1胡银竹!V:V)</f>
        <v>11</v>
      </c>
      <c r="W37" s="12">
        <f ca="1">SUMIF(固定板1胡银竹!$A:$AL,$B37,固定板1胡银竹!W:W)</f>
        <v>14</v>
      </c>
      <c r="X37" s="12">
        <f ca="1">SUMIF(固定板1胡银竹!$A:$AL,$B37,固定板1胡银竹!X:X)</f>
        <v>13</v>
      </c>
      <c r="Y37" s="12">
        <f ca="1">SUMIF(固定板1胡银竹!$A:$AL,$B37,固定板1胡银竹!Y:Y)</f>
        <v>13</v>
      </c>
      <c r="Z37" s="12">
        <f ca="1">SUMIF(固定板1胡银竹!$A:$AL,$B37,固定板1胡银竹!Z:Z)</f>
        <v>14</v>
      </c>
      <c r="AA37" s="12">
        <f ca="1">SUMIF(固定板1胡银竹!$A:$AL,$B37,固定板1胡银竹!AA:AA)</f>
        <v>14</v>
      </c>
      <c r="AB37" s="12">
        <f ca="1">SUMIF(固定板1胡银竹!$A:$AL,$B37,固定板1胡银竹!AB:AB)</f>
        <v>14</v>
      </c>
      <c r="AC37" s="12">
        <f ca="1">SUMIF(固定板1胡银竹!$A:$AL,$B37,固定板1胡银竹!AC:AC)</f>
        <v>13</v>
      </c>
      <c r="AD37" s="12">
        <f ca="1">SUMIF(固定板1胡银竹!$A:$AL,$B37,固定板1胡银竹!AD:AD)</f>
        <v>13</v>
      </c>
      <c r="AE37" s="12">
        <f ca="1">SUMIF(固定板1胡银竹!$A:$AL,$B37,固定板1胡银竹!AE:AE)</f>
        <v>13</v>
      </c>
      <c r="AF37" s="12">
        <f ca="1">SUMIF(固定板1胡银竹!$A:$AL,$B37,固定板1胡银竹!AF:AF)</f>
        <v>13</v>
      </c>
      <c r="AG37" s="12">
        <f ca="1">SUMIF(固定板1胡银竹!$A:$AL,$B37,固定板1胡银竹!AG:AG)</f>
        <v>13</v>
      </c>
      <c r="AH37" s="12">
        <f ca="1">SUMIF(固定板1胡银竹!$A:$AL,$B37,固定板1胡银竹!AH:AH)</f>
        <v>0</v>
      </c>
      <c r="AI37" s="21">
        <f ca="1" t="shared" si="30"/>
        <v>386.5</v>
      </c>
      <c r="AJ37" s="22">
        <f ca="1" t="shared" si="31"/>
        <v>48.3125</v>
      </c>
    </row>
    <row r="38" customHeight="1" spans="1:36">
      <c r="A38" s="10" t="s">
        <v>662</v>
      </c>
      <c r="B38" s="14" t="s">
        <v>91</v>
      </c>
      <c r="C38" s="15" t="s">
        <v>484</v>
      </c>
      <c r="D38" s="12">
        <f ca="1">SUMIF(固定板1胡银竹!$A:$AL,$B38,固定板1胡银竹!D:D)</f>
        <v>13</v>
      </c>
      <c r="E38" s="12">
        <f ca="1">SUMIF(固定板1胡银竹!$A:$AL,$B38,固定板1胡银竹!E:E)</f>
        <v>13</v>
      </c>
      <c r="F38" s="12">
        <f ca="1">SUMIF(固定板1胡银竹!$A:$AL,$B38,固定板1胡银竹!F:F)</f>
        <v>13</v>
      </c>
      <c r="G38" s="12">
        <f ca="1">SUMIF(固定板1胡银竹!$A:$AL,$B38,固定板1胡银竹!G:G)</f>
        <v>13</v>
      </c>
      <c r="H38" s="12">
        <f ca="1">SUMIF(固定板1胡银竹!$A:$AL,$B38,固定板1胡银竹!H:H)</f>
        <v>11</v>
      </c>
      <c r="I38" s="12">
        <f ca="1">SUMIF(固定板1胡银竹!$A:$AL,$B38,固定板1胡银竹!I:I)</f>
        <v>13</v>
      </c>
      <c r="J38" s="12">
        <f ca="1">SUMIF(固定板1胡银竹!$A:$AL,$B38,固定板1胡银竹!J:J)</f>
        <v>13</v>
      </c>
      <c r="K38" s="12">
        <f ca="1">SUMIF(固定板1胡银竹!$A:$AL,$B38,固定板1胡银竹!K:K)</f>
        <v>13</v>
      </c>
      <c r="L38" s="12">
        <f ca="1">SUMIF(固定板1胡银竹!$A:$AL,$B38,固定板1胡银竹!L:L)</f>
        <v>13</v>
      </c>
      <c r="M38" s="12">
        <f ca="1">SUMIF(固定板1胡银竹!$A:$AL,$B38,固定板1胡银竹!M:M)</f>
        <v>13</v>
      </c>
      <c r="N38" s="12">
        <f ca="1">SUMIF(固定板1胡银竹!$A:$AL,$B38,固定板1胡银竹!N:N)</f>
        <v>13</v>
      </c>
      <c r="O38" s="12">
        <f ca="1">SUMIF(固定板1胡银竹!$A:$AL,$B38,固定板1胡银竹!O:O)</f>
        <v>8.5</v>
      </c>
      <c r="P38" s="12">
        <f ca="1">SUMIF(固定板1胡银竹!$A:$AL,$B38,固定板1胡银竹!P:P)</f>
        <v>13</v>
      </c>
      <c r="Q38" s="12">
        <f ca="1">SUMIF(固定板1胡银竹!$A:$AL,$B38,固定板1胡银竹!Q:Q)</f>
        <v>13</v>
      </c>
      <c r="R38" s="12">
        <f ca="1">SUMIF(固定板1胡银竹!$A:$AL,$B38,固定板1胡银竹!R:R)</f>
        <v>13</v>
      </c>
      <c r="S38" s="12">
        <f ca="1">SUMIF(固定板1胡银竹!$A:$AL,$B38,固定板1胡银竹!S:S)</f>
        <v>13</v>
      </c>
      <c r="T38" s="12">
        <f ca="1">SUMIF(固定板1胡银竹!$A:$AL,$B38,固定板1胡银竹!T:T)</f>
        <v>13</v>
      </c>
      <c r="U38" s="12">
        <f ca="1">SUMIF(固定板1胡银竹!$A:$AL,$B38,固定板1胡银竹!U:U)</f>
        <v>14</v>
      </c>
      <c r="V38" s="12">
        <f ca="1">SUMIF(固定板1胡银竹!$A:$AL,$B38,固定板1胡银竹!V:V)</f>
        <v>11</v>
      </c>
      <c r="W38" s="12">
        <f ca="1">SUMIF(固定板1胡银竹!$A:$AL,$B38,固定板1胡银竹!W:W)</f>
        <v>14</v>
      </c>
      <c r="X38" s="12">
        <f ca="1">SUMIF(固定板1胡银竹!$A:$AL,$B38,固定板1胡银竹!X:X)</f>
        <v>13</v>
      </c>
      <c r="Y38" s="12">
        <f ca="1">SUMIF(固定板1胡银竹!$A:$AL,$B38,固定板1胡银竹!Y:Y)</f>
        <v>13</v>
      </c>
      <c r="Z38" s="12">
        <f ca="1">SUMIF(固定板1胡银竹!$A:$AL,$B38,固定板1胡银竹!Z:Z)</f>
        <v>14</v>
      </c>
      <c r="AA38" s="12">
        <f ca="1">SUMIF(固定板1胡银竹!$A:$AL,$B38,固定板1胡银竹!AA:AA)</f>
        <v>14</v>
      </c>
      <c r="AB38" s="12">
        <f ca="1">SUMIF(固定板1胡银竹!$A:$AL,$B38,固定板1胡银竹!AB:AB)</f>
        <v>14</v>
      </c>
      <c r="AC38" s="12">
        <f ca="1">SUMIF(固定板1胡银竹!$A:$AL,$B38,固定板1胡银竹!AC:AC)</f>
        <v>13</v>
      </c>
      <c r="AD38" s="12">
        <f ca="1">SUMIF(固定板1胡银竹!$A:$AL,$B38,固定板1胡银竹!AD:AD)</f>
        <v>13</v>
      </c>
      <c r="AE38" s="12">
        <f ca="1">SUMIF(固定板1胡银竹!$A:$AL,$B38,固定板1胡银竹!AE:AE)</f>
        <v>13</v>
      </c>
      <c r="AF38" s="12">
        <f ca="1">SUMIF(固定板1胡银竹!$A:$AL,$B38,固定板1胡银竹!AF:AF)</f>
        <v>13</v>
      </c>
      <c r="AG38" s="12">
        <f ca="1">SUMIF(固定板1胡银竹!$A:$AL,$B38,固定板1胡银竹!AG:AG)</f>
        <v>13</v>
      </c>
      <c r="AH38" s="12">
        <f ca="1">SUMIF(固定板1胡银竹!$A:$AL,$B38,固定板1胡银竹!AH:AH)</f>
        <v>0</v>
      </c>
      <c r="AI38" s="21">
        <f ca="1" t="shared" si="30"/>
        <v>386.5</v>
      </c>
      <c r="AJ38" s="22">
        <f ca="1" t="shared" si="31"/>
        <v>48.3125</v>
      </c>
    </row>
    <row r="39" customHeight="1" spans="1:36">
      <c r="A39" s="10" t="s">
        <v>662</v>
      </c>
      <c r="B39" s="14" t="s">
        <v>93</v>
      </c>
      <c r="C39" s="15" t="s">
        <v>485</v>
      </c>
      <c r="D39" s="12">
        <f ca="1">SUMIF(固定板1胡银竹!$A:$AL,$B39,固定板1胡银竹!D:D)</f>
        <v>4</v>
      </c>
      <c r="E39" s="12">
        <f ca="1">SUMIF(固定板1胡银竹!$A:$AL,$B39,固定板1胡银竹!E:E)</f>
        <v>9</v>
      </c>
      <c r="F39" s="12">
        <f ca="1">SUMIF(固定板1胡银竹!$A:$AL,$B39,固定板1胡银竹!F:F)</f>
        <v>13</v>
      </c>
      <c r="G39" s="12">
        <f ca="1">SUMIF(固定板1胡银竹!$A:$AL,$B39,固定板1胡银竹!G:G)</f>
        <v>13</v>
      </c>
      <c r="H39" s="12">
        <f ca="1">SUMIF(固定板1胡银竹!$A:$AL,$B39,固定板1胡银竹!H:H)</f>
        <v>11</v>
      </c>
      <c r="I39" s="12">
        <f ca="1">SUMIF(固定板1胡银竹!$A:$AL,$B39,固定板1胡银竹!I:I)</f>
        <v>9</v>
      </c>
      <c r="J39" s="12">
        <f ca="1">SUMIF(固定板1胡银竹!$A:$AL,$B39,固定板1胡银竹!J:J)</f>
        <v>13</v>
      </c>
      <c r="K39" s="12">
        <f ca="1">SUMIF(固定板1胡银竹!$A:$AL,$B39,固定板1胡银竹!K:K)</f>
        <v>13</v>
      </c>
      <c r="L39" s="12">
        <f ca="1">SUMIF(固定板1胡银竹!$A:$AL,$B39,固定板1胡银竹!L:L)</f>
        <v>13</v>
      </c>
      <c r="M39" s="12">
        <f ca="1">SUMIF(固定板1胡银竹!$A:$AL,$B39,固定板1胡银竹!M:M)</f>
        <v>13</v>
      </c>
      <c r="N39" s="12">
        <f ca="1">SUMIF(固定板1胡银竹!$A:$AL,$B39,固定板1胡银竹!N:N)</f>
        <v>13</v>
      </c>
      <c r="O39" s="12">
        <f ca="1">SUMIF(固定板1胡银竹!$A:$AL,$B39,固定板1胡银竹!O:O)</f>
        <v>8.5</v>
      </c>
      <c r="P39" s="12">
        <f ca="1">SUMIF(固定板1胡银竹!$A:$AL,$B39,固定板1胡银竹!P:P)</f>
        <v>13</v>
      </c>
      <c r="Q39" s="12">
        <f ca="1">SUMIF(固定板1胡银竹!$A:$AL,$B39,固定板1胡银竹!Q:Q)</f>
        <v>13</v>
      </c>
      <c r="R39" s="12">
        <f ca="1">SUMIF(固定板1胡银竹!$A:$AL,$B39,固定板1胡银竹!R:R)</f>
        <v>13</v>
      </c>
      <c r="S39" s="12">
        <f ca="1">SUMIF(固定板1胡银竹!$A:$AL,$B39,固定板1胡银竹!S:S)</f>
        <v>13</v>
      </c>
      <c r="T39" s="12">
        <f ca="1">SUMIF(固定板1胡银竹!$A:$AL,$B39,固定板1胡银竹!T:T)</f>
        <v>13</v>
      </c>
      <c r="U39" s="12">
        <f ca="1">SUMIF(固定板1胡银竹!$A:$AL,$B39,固定板1胡银竹!U:U)</f>
        <v>14</v>
      </c>
      <c r="V39" s="12">
        <f ca="1">SUMIF(固定板1胡银竹!$A:$AL,$B39,固定板1胡银竹!V:V)</f>
        <v>11</v>
      </c>
      <c r="W39" s="12">
        <f ca="1">SUMIF(固定板1胡银竹!$A:$AL,$B39,固定板1胡银竹!W:W)</f>
        <v>14</v>
      </c>
      <c r="X39" s="12">
        <f ca="1">SUMIF(固定板1胡银竹!$A:$AL,$B39,固定板1胡银竹!X:X)</f>
        <v>13</v>
      </c>
      <c r="Y39" s="12">
        <f ca="1">SUMIF(固定板1胡银竹!$A:$AL,$B39,固定板1胡银竹!Y:Y)</f>
        <v>0</v>
      </c>
      <c r="Z39" s="12">
        <f ca="1">SUMIF(固定板1胡银竹!$A:$AL,$B39,固定板1胡银竹!Z:Z)</f>
        <v>14</v>
      </c>
      <c r="AA39" s="12">
        <f ca="1">SUMIF(固定板1胡银竹!$A:$AL,$B39,固定板1胡银竹!AA:AA)</f>
        <v>14</v>
      </c>
      <c r="AB39" s="12">
        <f ca="1">SUMIF(固定板1胡银竹!$A:$AL,$B39,固定板1胡银竹!AB:AB)</f>
        <v>14</v>
      </c>
      <c r="AC39" s="12">
        <f ca="1">SUMIF(固定板1胡银竹!$A:$AL,$B39,固定板1胡银竹!AC:AC)</f>
        <v>13</v>
      </c>
      <c r="AD39" s="12">
        <f ca="1">SUMIF(固定板1胡银竹!$A:$AL,$B39,固定板1胡银竹!AD:AD)</f>
        <v>13</v>
      </c>
      <c r="AE39" s="12">
        <f ca="1">SUMIF(固定板1胡银竹!$A:$AL,$B39,固定板1胡银竹!AE:AE)</f>
        <v>13</v>
      </c>
      <c r="AF39" s="12">
        <f ca="1">SUMIF(固定板1胡银竹!$A:$AL,$B39,固定板1胡银竹!AF:AF)</f>
        <v>13</v>
      </c>
      <c r="AG39" s="12">
        <f ca="1">SUMIF(固定板1胡银竹!$A:$AL,$B39,固定板1胡银竹!AG:AG)</f>
        <v>4</v>
      </c>
      <c r="AH39" s="12">
        <f ca="1">SUMIF(固定板1胡银竹!$A:$AL,$B39,固定板1胡银竹!AH:AH)</f>
        <v>0</v>
      </c>
      <c r="AI39" s="21">
        <f ca="1" t="shared" si="30"/>
        <v>347.5</v>
      </c>
      <c r="AJ39" s="22">
        <f ca="1" t="shared" si="31"/>
        <v>43.4375</v>
      </c>
    </row>
    <row r="40" customHeight="1" spans="1:36">
      <c r="A40" s="10" t="s">
        <v>662</v>
      </c>
      <c r="B40" s="14" t="s">
        <v>95</v>
      </c>
      <c r="C40" s="15" t="s">
        <v>486</v>
      </c>
      <c r="D40" s="12">
        <f ca="1">SUMIF(固定板1胡银竹!$A:$AL,$B40,固定板1胡银竹!D:D)</f>
        <v>13</v>
      </c>
      <c r="E40" s="12">
        <f ca="1">SUMIF(固定板1胡银竹!$A:$AL,$B40,固定板1胡银竹!E:E)</f>
        <v>13</v>
      </c>
      <c r="F40" s="12">
        <f ca="1">SUMIF(固定板1胡银竹!$A:$AL,$B40,固定板1胡银竹!F:F)</f>
        <v>13</v>
      </c>
      <c r="G40" s="12">
        <f ca="1">SUMIF(固定板1胡银竹!$A:$AL,$B40,固定板1胡银竹!G:G)</f>
        <v>13</v>
      </c>
      <c r="H40" s="12">
        <f ca="1">SUMIF(固定板1胡银竹!$A:$AL,$B40,固定板1胡银竹!H:H)</f>
        <v>11</v>
      </c>
      <c r="I40" s="12">
        <f ca="1">SUMIF(固定板1胡银竹!$A:$AL,$B40,固定板1胡银竹!I:I)</f>
        <v>13</v>
      </c>
      <c r="J40" s="12">
        <f ca="1">SUMIF(固定板1胡银竹!$A:$AL,$B40,固定板1胡银竹!J:J)</f>
        <v>13</v>
      </c>
      <c r="K40" s="12">
        <f ca="1">SUMIF(固定板1胡银竹!$A:$AL,$B40,固定板1胡银竹!K:K)</f>
        <v>13</v>
      </c>
      <c r="L40" s="12">
        <f ca="1">SUMIF(固定板1胡银竹!$A:$AL,$B40,固定板1胡银竹!L:L)</f>
        <v>13</v>
      </c>
      <c r="M40" s="12">
        <f ca="1">SUMIF(固定板1胡银竹!$A:$AL,$B40,固定板1胡银竹!M:M)</f>
        <v>13</v>
      </c>
      <c r="N40" s="12">
        <f ca="1">SUMIF(固定板1胡银竹!$A:$AL,$B40,固定板1胡银竹!N:N)</f>
        <v>13</v>
      </c>
      <c r="O40" s="12">
        <f ca="1">SUMIF(固定板1胡银竹!$A:$AL,$B40,固定板1胡银竹!O:O)</f>
        <v>8.5</v>
      </c>
      <c r="P40" s="12">
        <f ca="1">SUMIF(固定板1胡银竹!$A:$AL,$B40,固定板1胡银竹!P:P)</f>
        <v>13</v>
      </c>
      <c r="Q40" s="12">
        <f ca="1">SUMIF(固定板1胡银竹!$A:$AL,$B40,固定板1胡银竹!Q:Q)</f>
        <v>13</v>
      </c>
      <c r="R40" s="12">
        <f ca="1">SUMIF(固定板1胡银竹!$A:$AL,$B40,固定板1胡银竹!R:R)</f>
        <v>13</v>
      </c>
      <c r="S40" s="12">
        <f ca="1">SUMIF(固定板1胡银竹!$A:$AL,$B40,固定板1胡银竹!S:S)</f>
        <v>13</v>
      </c>
      <c r="T40" s="12">
        <f ca="1">SUMIF(固定板1胡银竹!$A:$AL,$B40,固定板1胡银竹!T:T)</f>
        <v>13</v>
      </c>
      <c r="U40" s="12">
        <f ca="1">SUMIF(固定板1胡银竹!$A:$AL,$B40,固定板1胡银竹!U:U)</f>
        <v>14</v>
      </c>
      <c r="V40" s="12">
        <f ca="1">SUMIF(固定板1胡银竹!$A:$AL,$B40,固定板1胡银竹!V:V)</f>
        <v>11</v>
      </c>
      <c r="W40" s="12">
        <f ca="1">SUMIF(固定板1胡银竹!$A:$AL,$B40,固定板1胡银竹!W:W)</f>
        <v>14</v>
      </c>
      <c r="X40" s="12">
        <f ca="1">SUMIF(固定板1胡银竹!$A:$AL,$B40,固定板1胡银竹!X:X)</f>
        <v>13</v>
      </c>
      <c r="Y40" s="12">
        <f ca="1">SUMIF(固定板1胡银竹!$A:$AL,$B40,固定板1胡银竹!Y:Y)</f>
        <v>13</v>
      </c>
      <c r="Z40" s="12">
        <f ca="1">SUMIF(固定板1胡银竹!$A:$AL,$B40,固定板1胡银竹!Z:Z)</f>
        <v>14</v>
      </c>
      <c r="AA40" s="12">
        <f ca="1">SUMIF(固定板1胡银竹!$A:$AL,$B40,固定板1胡银竹!AA:AA)</f>
        <v>14</v>
      </c>
      <c r="AB40" s="12">
        <f ca="1">SUMIF(固定板1胡银竹!$A:$AL,$B40,固定板1胡银竹!AB:AB)</f>
        <v>14</v>
      </c>
      <c r="AC40" s="12">
        <f ca="1">SUMIF(固定板1胡银竹!$A:$AL,$B40,固定板1胡银竹!AC:AC)</f>
        <v>13</v>
      </c>
      <c r="AD40" s="12">
        <f ca="1">SUMIF(固定板1胡银竹!$A:$AL,$B40,固定板1胡银竹!AD:AD)</f>
        <v>13</v>
      </c>
      <c r="AE40" s="12">
        <f ca="1">SUMIF(固定板1胡银竹!$A:$AL,$B40,固定板1胡银竹!AE:AE)</f>
        <v>13</v>
      </c>
      <c r="AF40" s="12">
        <f ca="1">SUMIF(固定板1胡银竹!$A:$AL,$B40,固定板1胡银竹!AF:AF)</f>
        <v>13</v>
      </c>
      <c r="AG40" s="12">
        <f ca="1">SUMIF(固定板1胡银竹!$A:$AL,$B40,固定板1胡银竹!AG:AG)</f>
        <v>8.5</v>
      </c>
      <c r="AH40" s="12">
        <f ca="1">SUMIF(固定板1胡银竹!$A:$AL,$B40,固定板1胡银竹!AH:AH)</f>
        <v>0</v>
      </c>
      <c r="AI40" s="21">
        <f ca="1" t="shared" si="30"/>
        <v>382</v>
      </c>
      <c r="AJ40" s="22">
        <f ca="1" t="shared" si="31"/>
        <v>47.75</v>
      </c>
    </row>
    <row r="41" customHeight="1" spans="1:36">
      <c r="A41" s="10" t="s">
        <v>662</v>
      </c>
      <c r="B41" s="14" t="s">
        <v>97</v>
      </c>
      <c r="C41" s="15" t="s">
        <v>487</v>
      </c>
      <c r="D41" s="12">
        <f ca="1">SUMIF(固定板1胡银竹!$A:$AL,$B41,固定板1胡银竹!D:D)</f>
        <v>13</v>
      </c>
      <c r="E41" s="12">
        <f ca="1">SUMIF(固定板1胡银竹!$A:$AL,$B41,固定板1胡银竹!E:E)</f>
        <v>13</v>
      </c>
      <c r="F41" s="12">
        <f ca="1">SUMIF(固定板1胡银竹!$A:$AL,$B41,固定板1胡银竹!F:F)</f>
        <v>13</v>
      </c>
      <c r="G41" s="12">
        <f ca="1">SUMIF(固定板1胡银竹!$A:$AL,$B41,固定板1胡银竹!G:G)</f>
        <v>13</v>
      </c>
      <c r="H41" s="12">
        <f ca="1">SUMIF(固定板1胡银竹!$A:$AL,$B41,固定板1胡银竹!H:H)</f>
        <v>11</v>
      </c>
      <c r="I41" s="12">
        <f ca="1">SUMIF(固定板1胡银竹!$A:$AL,$B41,固定板1胡银竹!I:I)</f>
        <v>13</v>
      </c>
      <c r="J41" s="12">
        <f ca="1">SUMIF(固定板1胡银竹!$A:$AL,$B41,固定板1胡银竹!J:J)</f>
        <v>11</v>
      </c>
      <c r="K41" s="12">
        <f ca="1">SUMIF(固定板1胡银竹!$A:$AL,$B41,固定板1胡银竹!K:K)</f>
        <v>13</v>
      </c>
      <c r="L41" s="12">
        <f ca="1">SUMIF(固定板1胡银竹!$A:$AL,$B41,固定板1胡银竹!L:L)</f>
        <v>13</v>
      </c>
      <c r="M41" s="12">
        <f ca="1">SUMIF(固定板1胡银竹!$A:$AL,$B41,固定板1胡银竹!M:M)</f>
        <v>0</v>
      </c>
      <c r="N41" s="12">
        <f ca="1">SUMIF(固定板1胡银竹!$A:$AL,$B41,固定板1胡银竹!N:N)</f>
        <v>13</v>
      </c>
      <c r="O41" s="12">
        <f ca="1">SUMIF(固定板1胡银竹!$A:$AL,$B41,固定板1胡银竹!O:O)</f>
        <v>8.5</v>
      </c>
      <c r="P41" s="12">
        <f ca="1">SUMIF(固定板1胡银竹!$A:$AL,$B41,固定板1胡银竹!P:P)</f>
        <v>13</v>
      </c>
      <c r="Q41" s="12">
        <f ca="1">SUMIF(固定板1胡银竹!$A:$AL,$B41,固定板1胡银竹!Q:Q)</f>
        <v>13</v>
      </c>
      <c r="R41" s="12">
        <f ca="1">SUMIF(固定板1胡银竹!$A:$AL,$B41,固定板1胡银竹!R:R)</f>
        <v>13</v>
      </c>
      <c r="S41" s="12">
        <f ca="1">SUMIF(固定板1胡银竹!$A:$AL,$B41,固定板1胡银竹!S:S)</f>
        <v>13</v>
      </c>
      <c r="T41" s="12">
        <f ca="1">SUMIF(固定板1胡银竹!$A:$AL,$B41,固定板1胡银竹!T:T)</f>
        <v>13</v>
      </c>
      <c r="U41" s="12">
        <f ca="1">SUMIF(固定板1胡银竹!$A:$AL,$B41,固定板1胡银竹!U:U)</f>
        <v>14</v>
      </c>
      <c r="V41" s="12">
        <f ca="1">SUMIF(固定板1胡银竹!$A:$AL,$B41,固定板1胡银竹!V:V)</f>
        <v>11</v>
      </c>
      <c r="W41" s="12">
        <f ca="1">SUMIF(固定板1胡银竹!$A:$AL,$B41,固定板1胡银竹!W:W)</f>
        <v>8.5</v>
      </c>
      <c r="X41" s="12">
        <f ca="1">SUMIF(固定板1胡银竹!$A:$AL,$B41,固定板1胡银竹!X:X)</f>
        <v>13</v>
      </c>
      <c r="Y41" s="12">
        <f ca="1">SUMIF(固定板1胡银竹!$A:$AL,$B41,固定板1胡银竹!Y:Y)</f>
        <v>13</v>
      </c>
      <c r="Z41" s="12">
        <f ca="1">SUMIF(固定板1胡银竹!$A:$AL,$B41,固定板1胡银竹!Z:Z)</f>
        <v>14</v>
      </c>
      <c r="AA41" s="12">
        <f ca="1">SUMIF(固定板1胡银竹!$A:$AL,$B41,固定板1胡银竹!AA:AA)</f>
        <v>14</v>
      </c>
      <c r="AB41" s="12">
        <f ca="1">SUMIF(固定板1胡银竹!$A:$AL,$B41,固定板1胡银竹!AB:AB)</f>
        <v>14</v>
      </c>
      <c r="AC41" s="12">
        <f ca="1">SUMIF(固定板1胡银竹!$A:$AL,$B41,固定板1胡银竹!AC:AC)</f>
        <v>13</v>
      </c>
      <c r="AD41" s="12">
        <f ca="1">SUMIF(固定板1胡银竹!$A:$AL,$B41,固定板1胡银竹!AD:AD)</f>
        <v>13</v>
      </c>
      <c r="AE41" s="12">
        <f ca="1">SUMIF(固定板1胡银竹!$A:$AL,$B41,固定板1胡银竹!AE:AE)</f>
        <v>13</v>
      </c>
      <c r="AF41" s="12">
        <f ca="1">SUMIF(固定板1胡银竹!$A:$AL,$B41,固定板1胡银竹!AF:AF)</f>
        <v>13</v>
      </c>
      <c r="AG41" s="12">
        <f ca="1">SUMIF(固定板1胡银竹!$A:$AL,$B41,固定板1胡银竹!AG:AG)</f>
        <v>13</v>
      </c>
      <c r="AH41" s="12">
        <f ca="1">SUMIF(固定板1胡银竹!$A:$AL,$B41,固定板1胡银竹!AH:AH)</f>
        <v>0</v>
      </c>
      <c r="AI41" s="21">
        <f ca="1" t="shared" ref="AI41" si="34">SUM(D41:AH41)</f>
        <v>366</v>
      </c>
      <c r="AJ41" s="22">
        <f ca="1" t="shared" ref="AJ41" si="35">AI41/8</f>
        <v>45.75</v>
      </c>
    </row>
    <row r="42" customHeight="1" spans="1:36">
      <c r="A42" s="10" t="s">
        <v>662</v>
      </c>
      <c r="B42" s="14" t="s">
        <v>99</v>
      </c>
      <c r="C42" s="15" t="s">
        <v>488</v>
      </c>
      <c r="D42" s="12">
        <f ca="1">SUMIF(固定板1胡银竹!$A:$AL,$B42,固定板1胡银竹!D:D)</f>
        <v>13</v>
      </c>
      <c r="E42" s="12">
        <f ca="1">SUMIF(固定板1胡银竹!$A:$AL,$B42,固定板1胡银竹!E:E)</f>
        <v>13</v>
      </c>
      <c r="F42" s="12">
        <f ca="1">SUMIF(固定板1胡银竹!$A:$AL,$B42,固定板1胡银竹!F:F)</f>
        <v>13</v>
      </c>
      <c r="G42" s="12">
        <f ca="1">SUMIF(固定板1胡银竹!$A:$AL,$B42,固定板1胡银竹!G:G)</f>
        <v>13</v>
      </c>
      <c r="H42" s="12">
        <f ca="1">SUMIF(固定板1胡银竹!$A:$AL,$B42,固定板1胡银竹!H:H)</f>
        <v>11</v>
      </c>
      <c r="I42" s="12">
        <f ca="1">SUMIF(固定板1胡银竹!$A:$AL,$B42,固定板1胡银竹!I:I)</f>
        <v>13</v>
      </c>
      <c r="J42" s="12">
        <f ca="1">SUMIF(固定板1胡银竹!$A:$AL,$B42,固定板1胡银竹!J:J)</f>
        <v>13</v>
      </c>
      <c r="K42" s="12">
        <f ca="1">SUMIF(固定板1胡银竹!$A:$AL,$B42,固定板1胡银竹!K:K)</f>
        <v>13</v>
      </c>
      <c r="L42" s="12">
        <f ca="1">SUMIF(固定板1胡银竹!$A:$AL,$B42,固定板1胡银竹!L:L)</f>
        <v>13</v>
      </c>
      <c r="M42" s="12">
        <f ca="1">SUMIF(固定板1胡银竹!$A:$AL,$B42,固定板1胡银竹!M:M)</f>
        <v>13</v>
      </c>
      <c r="N42" s="12">
        <f ca="1">SUMIF(固定板1胡银竹!$A:$AL,$B42,固定板1胡银竹!N:N)</f>
        <v>13</v>
      </c>
      <c r="O42" s="12">
        <f ca="1">SUMIF(固定板1胡银竹!$A:$AL,$B42,固定板1胡银竹!O:O)</f>
        <v>8.5</v>
      </c>
      <c r="P42" s="12">
        <f ca="1">SUMIF(固定板1胡银竹!$A:$AL,$B42,固定板1胡银竹!P:P)</f>
        <v>13</v>
      </c>
      <c r="Q42" s="12">
        <f ca="1">SUMIF(固定板1胡银竹!$A:$AL,$B42,固定板1胡银竹!Q:Q)</f>
        <v>13</v>
      </c>
      <c r="R42" s="12">
        <f ca="1">SUMIF(固定板1胡银竹!$A:$AL,$B42,固定板1胡银竹!R:R)</f>
        <v>13</v>
      </c>
      <c r="S42" s="12">
        <f ca="1">SUMIF(固定板1胡银竹!$A:$AL,$B42,固定板1胡银竹!S:S)</f>
        <v>13</v>
      </c>
      <c r="T42" s="12">
        <f ca="1">SUMIF(固定板1胡银竹!$A:$AL,$B42,固定板1胡银竹!T:T)</f>
        <v>13</v>
      </c>
      <c r="U42" s="12">
        <f ca="1">SUMIF(固定板1胡银竹!$A:$AL,$B42,固定板1胡银竹!U:U)</f>
        <v>14</v>
      </c>
      <c r="V42" s="12">
        <f ca="1">SUMIF(固定板1胡银竹!$A:$AL,$B42,固定板1胡银竹!V:V)</f>
        <v>11</v>
      </c>
      <c r="W42" s="12">
        <f ca="1">SUMIF(固定板1胡银竹!$A:$AL,$B42,固定板1胡银竹!W:W)</f>
        <v>14</v>
      </c>
      <c r="X42" s="12">
        <f ca="1">SUMIF(固定板1胡银竹!$A:$AL,$B42,固定板1胡银竹!X:X)</f>
        <v>13</v>
      </c>
      <c r="Y42" s="12">
        <f ca="1">SUMIF(固定板1胡银竹!$A:$AL,$B42,固定板1胡银竹!Y:Y)</f>
        <v>13</v>
      </c>
      <c r="Z42" s="12">
        <f ca="1">SUMIF(固定板1胡银竹!$A:$AL,$B42,固定板1胡银竹!Z:Z)</f>
        <v>14</v>
      </c>
      <c r="AA42" s="12">
        <f ca="1">SUMIF(固定板1胡银竹!$A:$AL,$B42,固定板1胡银竹!AA:AA)</f>
        <v>14</v>
      </c>
      <c r="AB42" s="12">
        <f ca="1">SUMIF(固定板1胡银竹!$A:$AL,$B42,固定板1胡银竹!AB:AB)</f>
        <v>14</v>
      </c>
      <c r="AC42" s="12">
        <f ca="1">SUMIF(固定板1胡银竹!$A:$AL,$B42,固定板1胡银竹!AC:AC)</f>
        <v>13</v>
      </c>
      <c r="AD42" s="12">
        <f ca="1">SUMIF(固定板1胡银竹!$A:$AL,$B42,固定板1胡银竹!AD:AD)</f>
        <v>13</v>
      </c>
      <c r="AE42" s="12">
        <f ca="1">SUMIF(固定板1胡银竹!$A:$AL,$B42,固定板1胡银竹!AE:AE)</f>
        <v>13</v>
      </c>
      <c r="AF42" s="12">
        <f ca="1">SUMIF(固定板1胡银竹!$A:$AL,$B42,固定板1胡银竹!AF:AF)</f>
        <v>13</v>
      </c>
      <c r="AG42" s="12">
        <f ca="1">SUMIF(固定板1胡银竹!$A:$AL,$B42,固定板1胡银竹!AG:AG)</f>
        <v>13</v>
      </c>
      <c r="AH42" s="12">
        <f ca="1">SUMIF(固定板1胡银竹!$A:$AL,$B42,固定板1胡银竹!AH:AH)</f>
        <v>0</v>
      </c>
      <c r="AI42" s="21">
        <f ca="1" t="shared" ref="AI42:AI43" si="36">SUM(D42:AH42)</f>
        <v>386.5</v>
      </c>
      <c r="AJ42" s="22">
        <f ca="1" t="shared" ref="AJ42:AJ45" si="37">AI42/8</f>
        <v>48.3125</v>
      </c>
    </row>
    <row r="43" customHeight="1" spans="1:36">
      <c r="A43" s="16" t="s">
        <v>662</v>
      </c>
      <c r="B43" s="17" t="s">
        <v>101</v>
      </c>
      <c r="C43" s="18" t="s">
        <v>663</v>
      </c>
      <c r="D43" s="12">
        <f ca="1">SUMIF(固定板1胡银竹!$A:$AL,$B43,固定板1胡银竹!D:D)</f>
        <v>13</v>
      </c>
      <c r="E43" s="12">
        <f ca="1">SUMIF(固定板1胡银竹!$A:$AL,$B43,固定板1胡银竹!E:E)</f>
        <v>13</v>
      </c>
      <c r="F43" s="12">
        <f ca="1">SUMIF(固定板1胡银竹!$A:$AL,$B43,固定板1胡银竹!F:F)</f>
        <v>13</v>
      </c>
      <c r="G43" s="12">
        <f ca="1">SUMIF(固定板1胡银竹!$A:$AL,$B43,固定板1胡银竹!G:G)</f>
        <v>13</v>
      </c>
      <c r="H43" s="12">
        <f ca="1">SUMIF(固定板1胡银竹!$A:$AL,$B43,固定板1胡银竹!H:H)</f>
        <v>11</v>
      </c>
      <c r="I43" s="12">
        <f ca="1">SUMIF(固定板1胡银竹!$A:$AL,$B43,固定板1胡银竹!I:I)</f>
        <v>13</v>
      </c>
      <c r="J43" s="12">
        <f ca="1">SUMIF(固定板1胡银竹!$A:$AL,$B43,固定板1胡银竹!J:J)</f>
        <v>13</v>
      </c>
      <c r="K43" s="12">
        <f ca="1">SUMIF(固定板1胡银竹!$A:$AL,$B43,固定板1胡银竹!K:K)</f>
        <v>13</v>
      </c>
      <c r="L43" s="12">
        <f ca="1">SUMIF(固定板1胡银竹!$A:$AL,$B43,固定板1胡银竹!L:L)</f>
        <v>13</v>
      </c>
      <c r="M43" s="12">
        <f ca="1">SUMIF(固定板1胡银竹!$A:$AL,$B43,固定板1胡银竹!M:M)</f>
        <v>13</v>
      </c>
      <c r="N43" s="12">
        <f ca="1">SUMIF(固定板1胡银竹!$A:$AL,$B43,固定板1胡银竹!N:N)</f>
        <v>13</v>
      </c>
      <c r="O43" s="12">
        <f ca="1">SUMIF(固定板1胡银竹!$A:$AL,$B43,固定板1胡银竹!O:O)</f>
        <v>8.5</v>
      </c>
      <c r="P43" s="12">
        <f ca="1">SUMIF(固定板1胡银竹!$A:$AL,$B43,固定板1胡银竹!P:P)</f>
        <v>13</v>
      </c>
      <c r="Q43" s="12">
        <f ca="1">SUMIF(固定板1胡银竹!$A:$AL,$B43,固定板1胡银竹!Q:Q)</f>
        <v>0</v>
      </c>
      <c r="R43" s="12">
        <f ca="1">SUMIF(固定板1胡银竹!$A:$AL,$B43,固定板1胡银竹!R:R)</f>
        <v>0</v>
      </c>
      <c r="S43" s="12">
        <f ca="1">SUMIF(固定板1胡银竹!$A:$AL,$B43,固定板1胡银竹!S:S)</f>
        <v>0</v>
      </c>
      <c r="T43" s="12">
        <f ca="1">SUMIF(固定板1胡银竹!$A:$AL,$B43,固定板1胡银竹!T:T)</f>
        <v>0</v>
      </c>
      <c r="U43" s="12">
        <f ca="1">SUMIF(固定板1胡银竹!$A:$AL,$B43,固定板1胡银竹!U:U)</f>
        <v>14</v>
      </c>
      <c r="V43" s="12">
        <f ca="1">SUMIF(固定板1胡银竹!$A:$AL,$B43,固定板1胡银竹!V:V)</f>
        <v>11</v>
      </c>
      <c r="W43" s="12">
        <f ca="1">SUMIF(固定板1胡银竹!$A:$AL,$B43,固定板1胡银竹!W:W)</f>
        <v>14</v>
      </c>
      <c r="X43" s="12">
        <f ca="1">SUMIF(固定板1胡银竹!$A:$AL,$B43,固定板1胡银竹!X:X)</f>
        <v>13</v>
      </c>
      <c r="Y43" s="12">
        <f ca="1">SUMIF(固定板1胡银竹!$A:$AL,$B43,固定板1胡银竹!Y:Y)</f>
        <v>13</v>
      </c>
      <c r="Z43" s="12">
        <f ca="1">SUMIF(固定板1胡银竹!$A:$AL,$B43,固定板1胡银竹!Z:Z)</f>
        <v>14</v>
      </c>
      <c r="AA43" s="12">
        <f ca="1">SUMIF(固定板1胡银竹!$A:$AL,$B43,固定板1胡银竹!AA:AA)</f>
        <v>14</v>
      </c>
      <c r="AB43" s="12">
        <f ca="1">SUMIF(固定板1胡银竹!$A:$AL,$B43,固定板1胡银竹!AB:AB)</f>
        <v>14</v>
      </c>
      <c r="AC43" s="12">
        <f ca="1">SUMIF(固定板1胡银竹!$A:$AL,$B43,固定板1胡银竹!AC:AC)</f>
        <v>13</v>
      </c>
      <c r="AD43" s="12">
        <f ca="1">SUMIF(固定板1胡银竹!$A:$AL,$B43,固定板1胡银竹!AD:AD)</f>
        <v>13</v>
      </c>
      <c r="AE43" s="12">
        <f ca="1">SUMIF(固定板1胡银竹!$A:$AL,$B43,固定板1胡银竹!AE:AE)</f>
        <v>13</v>
      </c>
      <c r="AF43" s="12">
        <f ca="1">SUMIF(固定板1胡银竹!$A:$AL,$B43,固定板1胡银竹!AF:AF)</f>
        <v>13</v>
      </c>
      <c r="AG43" s="12">
        <f ca="1">SUMIF(固定板1胡银竹!$A:$AL,$B43,固定板1胡银竹!AG:AG)</f>
        <v>13</v>
      </c>
      <c r="AH43" s="12">
        <f ca="1">SUMIF(固定板1胡银竹!$A:$AL,$B43,固定板1胡银竹!AH:AH)</f>
        <v>0</v>
      </c>
      <c r="AI43" s="21">
        <f ca="1" t="shared" si="36"/>
        <v>334.5</v>
      </c>
      <c r="AJ43" s="22">
        <f ca="1" t="shared" si="37"/>
        <v>41.8125</v>
      </c>
    </row>
    <row r="44" customHeight="1" spans="1:36">
      <c r="A44" s="16" t="s">
        <v>662</v>
      </c>
      <c r="B44" s="17" t="s">
        <v>103</v>
      </c>
      <c r="C44" s="18" t="s">
        <v>664</v>
      </c>
      <c r="D44" s="12">
        <f ca="1">SUMIF(固定板1胡银竹!$A:$AL,$B44,固定板1胡银竹!D:D)</f>
        <v>13</v>
      </c>
      <c r="E44" s="12">
        <f ca="1">SUMIF(固定板1胡银竹!$A:$AL,$B44,固定板1胡银竹!E:E)</f>
        <v>13</v>
      </c>
      <c r="F44" s="12">
        <f ca="1">SUMIF(固定板1胡银竹!$A:$AL,$B44,固定板1胡银竹!F:F)</f>
        <v>13</v>
      </c>
      <c r="G44" s="12">
        <f ca="1">SUMIF(固定板1胡银竹!$A:$AL,$B44,固定板1胡银竹!G:G)</f>
        <v>13</v>
      </c>
      <c r="H44" s="12">
        <f ca="1">SUMIF(固定板1胡银竹!$A:$AL,$B44,固定板1胡银竹!H:H)</f>
        <v>10</v>
      </c>
      <c r="I44" s="12">
        <f ca="1">SUMIF(固定板1胡银竹!$A:$AL,$B44,固定板1胡银竹!I:I)</f>
        <v>8.5</v>
      </c>
      <c r="J44" s="12">
        <f ca="1">SUMIF(固定板1胡银竹!$A:$AL,$B44,固定板1胡银竹!J:J)</f>
        <v>13</v>
      </c>
      <c r="K44" s="12">
        <f ca="1">SUMIF(固定板1胡银竹!$A:$AL,$B44,固定板1胡银竹!K:K)</f>
        <v>0</v>
      </c>
      <c r="L44" s="12">
        <f ca="1">SUMIF(固定板1胡银竹!$A:$AL,$B44,固定板1胡银竹!L:L)</f>
        <v>13</v>
      </c>
      <c r="M44" s="12">
        <f ca="1">SUMIF(固定板1胡银竹!$A:$AL,$B44,固定板1胡银竹!M:M)</f>
        <v>13</v>
      </c>
      <c r="N44" s="12">
        <f ca="1">SUMIF(固定板1胡银竹!$A:$AL,$B44,固定板1胡银竹!N:N)</f>
        <v>13</v>
      </c>
      <c r="O44" s="12">
        <f ca="1">SUMIF(固定板1胡银竹!$A:$AL,$B44,固定板1胡银竹!O:O)</f>
        <v>8.5</v>
      </c>
      <c r="P44" s="12">
        <f ca="1">SUMIF(固定板1胡银竹!$A:$AL,$B44,固定板1胡银竹!P:P)</f>
        <v>13</v>
      </c>
      <c r="Q44" s="12">
        <f ca="1">SUMIF(固定板1胡银竹!$A:$AL,$B44,固定板1胡银竹!Q:Q)</f>
        <v>13</v>
      </c>
      <c r="R44" s="12">
        <f ca="1">SUMIF(固定板1胡银竹!$A:$AL,$B44,固定板1胡银竹!R:R)</f>
        <v>13</v>
      </c>
      <c r="S44" s="12">
        <f ca="1">SUMIF(固定板1胡银竹!$A:$AL,$B44,固定板1胡银竹!S:S)</f>
        <v>13</v>
      </c>
      <c r="T44" s="12">
        <f ca="1">SUMIF(固定板1胡银竹!$A:$AL,$B44,固定板1胡银竹!T:T)</f>
        <v>13</v>
      </c>
      <c r="U44" s="12">
        <f ca="1">SUMIF(固定板1胡银竹!$A:$AL,$B44,固定板1胡银竹!U:U)</f>
        <v>13</v>
      </c>
      <c r="V44" s="12">
        <f ca="1">SUMIF(固定板1胡银竹!$A:$AL,$B44,固定板1胡银竹!V:V)</f>
        <v>8.5</v>
      </c>
      <c r="W44" s="12">
        <f ca="1">SUMIF(固定板1胡银竹!$A:$AL,$B44,固定板1胡银竹!W:W)</f>
        <v>14</v>
      </c>
      <c r="X44" s="12">
        <f ca="1">SUMIF(固定板1胡银竹!$A:$AL,$B44,固定板1胡银竹!X:X)</f>
        <v>13</v>
      </c>
      <c r="Y44" s="12">
        <f ca="1">SUMIF(固定板1胡银竹!$A:$AL,$B44,固定板1胡银竹!Y:Y)</f>
        <v>13</v>
      </c>
      <c r="Z44" s="12">
        <f ca="1">SUMIF(固定板1胡银竹!$A:$AL,$B44,固定板1胡银竹!Z:Z)</f>
        <v>13</v>
      </c>
      <c r="AA44" s="12">
        <f ca="1">SUMIF(固定板1胡银竹!$A:$AL,$B44,固定板1胡银竹!AA:AA)</f>
        <v>0</v>
      </c>
      <c r="AB44" s="12">
        <f ca="1">SUMIF(固定板1胡银竹!$A:$AL,$B44,固定板1胡银竹!AB:AB)</f>
        <v>14</v>
      </c>
      <c r="AC44" s="12">
        <f ca="1">SUMIF(固定板1胡银竹!$A:$AL,$B44,固定板1胡银竹!AC:AC)</f>
        <v>13</v>
      </c>
      <c r="AD44" s="12">
        <f ca="1">SUMIF(固定板1胡银竹!$A:$AL,$B44,固定板1胡银竹!AD:AD)</f>
        <v>13</v>
      </c>
      <c r="AE44" s="12">
        <f ca="1">SUMIF(固定板1胡银竹!$A:$AL,$B44,固定板1胡银竹!AE:AE)</f>
        <v>13</v>
      </c>
      <c r="AF44" s="12">
        <f ca="1">SUMIF(固定板1胡银竹!$A:$AL,$B44,固定板1胡银竹!AF:AF)</f>
        <v>13</v>
      </c>
      <c r="AG44" s="12">
        <f ca="1">SUMIF(固定板1胡银竹!$A:$AL,$B44,固定板1胡银竹!AG:AG)</f>
        <v>13</v>
      </c>
      <c r="AH44" s="12">
        <f ca="1">SUMIF(固定板1胡银竹!$A:$AL,$B44,固定板1胡银竹!AH:AH)</f>
        <v>0</v>
      </c>
      <c r="AI44" s="21">
        <f ca="1" t="shared" ref="AI44:AI45" si="38">SUM(D44:AH44)</f>
        <v>349.5</v>
      </c>
      <c r="AJ44" s="22">
        <f ca="1" t="shared" si="37"/>
        <v>43.6875</v>
      </c>
    </row>
    <row r="45" customHeight="1" spans="1:36">
      <c r="A45" s="16" t="s">
        <v>662</v>
      </c>
      <c r="B45" s="17" t="s">
        <v>666</v>
      </c>
      <c r="C45" s="18" t="s">
        <v>665</v>
      </c>
      <c r="D45" s="12">
        <f ca="1">SUMIF(固定板1胡银竹!$A:$AL,$B45,固定板1胡银竹!D:D)</f>
        <v>0</v>
      </c>
      <c r="E45" s="12">
        <f ca="1">SUMIF(固定板1胡银竹!$A:$AL,$B45,固定板1胡银竹!E:E)</f>
        <v>0</v>
      </c>
      <c r="F45" s="12">
        <f ca="1">SUMIF(固定板1胡银竹!$A:$AL,$B45,固定板1胡银竹!F:F)</f>
        <v>0</v>
      </c>
      <c r="G45" s="12">
        <f ca="1">SUMIF(固定板1胡银竹!$A:$AL,$B45,固定板1胡银竹!G:G)</f>
        <v>0</v>
      </c>
      <c r="H45" s="12">
        <f ca="1">SUMIF(固定板1胡银竹!$A:$AL,$B45,固定板1胡银竹!H:H)</f>
        <v>0</v>
      </c>
      <c r="I45" s="12">
        <f ca="1">SUMIF(固定板1胡银竹!$A:$AL,$B45,固定板1胡银竹!I:I)</f>
        <v>0</v>
      </c>
      <c r="J45" s="12">
        <f ca="1">SUMIF(固定板1胡银竹!$A:$AL,$B45,固定板1胡银竹!J:J)</f>
        <v>0</v>
      </c>
      <c r="K45" s="12">
        <f ca="1">SUMIF(固定板1胡银竹!$A:$AL,$B45,固定板1胡银竹!K:K)</f>
        <v>0</v>
      </c>
      <c r="L45" s="12">
        <f ca="1">SUMIF(固定板1胡银竹!$A:$AL,$B45,固定板1胡银竹!L:L)</f>
        <v>0</v>
      </c>
      <c r="M45" s="12">
        <f ca="1">SUMIF(固定板1胡银竹!$A:$AL,$B45,固定板1胡银竹!M:M)</f>
        <v>0</v>
      </c>
      <c r="N45" s="12">
        <f ca="1">SUMIF(固定板1胡银竹!$A:$AL,$B45,固定板1胡银竹!N:N)</f>
        <v>0</v>
      </c>
      <c r="O45" s="12">
        <f ca="1">SUMIF(固定板1胡银竹!$A:$AL,$B45,固定板1胡银竹!O:O)</f>
        <v>0</v>
      </c>
      <c r="P45" s="12">
        <f ca="1">SUMIF(固定板1胡银竹!$A:$AL,$B45,固定板1胡银竹!P:P)</f>
        <v>0</v>
      </c>
      <c r="Q45" s="12">
        <f ca="1">SUMIF(固定板1胡银竹!$A:$AL,$B45,固定板1胡银竹!Q:Q)</f>
        <v>0</v>
      </c>
      <c r="R45" s="12">
        <f ca="1">SUMIF(固定板1胡银竹!$A:$AL,$B45,固定板1胡银竹!R:R)</f>
        <v>0</v>
      </c>
      <c r="S45" s="12">
        <f ca="1">SUMIF(固定板1胡银竹!$A:$AL,$B45,固定板1胡银竹!S:S)</f>
        <v>0</v>
      </c>
      <c r="T45" s="12">
        <f ca="1">SUMIF(固定板1胡银竹!$A:$AL,$B45,固定板1胡银竹!T:T)</f>
        <v>0</v>
      </c>
      <c r="U45" s="12">
        <f ca="1">SUMIF(固定板1胡银竹!$A:$AL,$B45,固定板1胡银竹!U:U)</f>
        <v>0</v>
      </c>
      <c r="V45" s="12">
        <f ca="1">SUMIF(固定板1胡银竹!$A:$AL,$B45,固定板1胡银竹!V:V)</f>
        <v>0</v>
      </c>
      <c r="W45" s="12">
        <f ca="1">SUMIF(固定板1胡银竹!$A:$AL,$B45,固定板1胡银竹!W:W)</f>
        <v>0</v>
      </c>
      <c r="X45" s="12">
        <f ca="1">SUMIF(固定板1胡银竹!$A:$AL,$B45,固定板1胡银竹!X:X)</f>
        <v>0</v>
      </c>
      <c r="Y45" s="12">
        <f ca="1">SUMIF(固定板1胡银竹!$A:$AL,$B45,固定板1胡银竹!Y:Y)</f>
        <v>0</v>
      </c>
      <c r="Z45" s="12">
        <f ca="1">SUMIF(固定板1胡银竹!$A:$AL,$B45,固定板1胡银竹!Z:Z)</f>
        <v>0</v>
      </c>
      <c r="AA45" s="12">
        <f ca="1">SUMIF(固定板1胡银竹!$A:$AL,$B45,固定板1胡银竹!AA:AA)</f>
        <v>0</v>
      </c>
      <c r="AB45" s="12">
        <f ca="1">SUMIF(固定板1胡银竹!$A:$AL,$B45,固定板1胡银竹!AB:AB)</f>
        <v>0</v>
      </c>
      <c r="AC45" s="12">
        <f ca="1">SUMIF(固定板1胡银竹!$A:$AL,$B45,固定板1胡银竹!AC:AC)</f>
        <v>0</v>
      </c>
      <c r="AD45" s="12">
        <f ca="1">SUMIF(固定板1胡银竹!$A:$AL,$B45,固定板1胡银竹!AD:AD)</f>
        <v>0</v>
      </c>
      <c r="AE45" s="12">
        <f ca="1">SUMIF(固定板1胡银竹!$A:$AL,$B45,固定板1胡银竹!AE:AE)</f>
        <v>0</v>
      </c>
      <c r="AF45" s="12">
        <f ca="1">SUMIF(固定板1胡银竹!$A:$AL,$B45,固定板1胡银竹!AF:AF)</f>
        <v>0</v>
      </c>
      <c r="AG45" s="12">
        <f ca="1">SUMIF(固定板1胡银竹!$A:$AL,$B45,固定板1胡银竹!AG:AG)</f>
        <v>0</v>
      </c>
      <c r="AH45" s="12">
        <f ca="1">SUMIF(固定板1胡银竹!$A:$AL,$B45,固定板1胡银竹!AH:AH)</f>
        <v>0</v>
      </c>
      <c r="AI45" s="21">
        <f ca="1" t="shared" si="38"/>
        <v>0</v>
      </c>
      <c r="AJ45" s="22">
        <f ca="1" t="shared" si="37"/>
        <v>0</v>
      </c>
    </row>
    <row r="46" customHeight="1" spans="1:36">
      <c r="A46" s="16" t="s">
        <v>662</v>
      </c>
      <c r="B46" s="17" t="s">
        <v>107</v>
      </c>
      <c r="C46" s="18" t="s">
        <v>667</v>
      </c>
      <c r="D46" s="12">
        <f ca="1">SUMIF(固定板1胡银竹!$A:$AL,$B46,固定板1胡银竹!D:D)</f>
        <v>13</v>
      </c>
      <c r="E46" s="12">
        <f ca="1">SUMIF(固定板1胡银竹!$A:$AL,$B46,固定板1胡银竹!E:E)</f>
        <v>13</v>
      </c>
      <c r="F46" s="12">
        <f ca="1">SUMIF(固定板1胡银竹!$A:$AL,$B46,固定板1胡银竹!F:F)</f>
        <v>13</v>
      </c>
      <c r="G46" s="12">
        <f ca="1">SUMIF(固定板1胡银竹!$A:$AL,$B46,固定板1胡银竹!G:G)</f>
        <v>0</v>
      </c>
      <c r="H46" s="12">
        <f ca="1">SUMIF(固定板1胡银竹!$A:$AL,$B46,固定板1胡银竹!H:H)</f>
        <v>11</v>
      </c>
      <c r="I46" s="12">
        <f ca="1">SUMIF(固定板1胡银竹!$A:$AL,$B46,固定板1胡银竹!I:I)</f>
        <v>13</v>
      </c>
      <c r="J46" s="12">
        <f ca="1">SUMIF(固定板1胡银竹!$A:$AL,$B46,固定板1胡银竹!J:J)</f>
        <v>13</v>
      </c>
      <c r="K46" s="12">
        <f ca="1">SUMIF(固定板1胡银竹!$A:$AL,$B46,固定板1胡银竹!K:K)</f>
        <v>13</v>
      </c>
      <c r="L46" s="12">
        <f ca="1">SUMIF(固定板1胡银竹!$A:$AL,$B46,固定板1胡银竹!L:L)</f>
        <v>13</v>
      </c>
      <c r="M46" s="12">
        <f ca="1">SUMIF(固定板1胡银竹!$A:$AL,$B46,固定板1胡银竹!M:M)</f>
        <v>13</v>
      </c>
      <c r="N46" s="12">
        <f ca="1">SUMIF(固定板1胡银竹!$A:$AL,$B46,固定板1胡银竹!N:N)</f>
        <v>13</v>
      </c>
      <c r="O46" s="12">
        <f ca="1">SUMIF(固定板1胡银竹!$A:$AL,$B46,固定板1胡银竹!O:O)</f>
        <v>8.5</v>
      </c>
      <c r="P46" s="12">
        <f ca="1">SUMIF(固定板1胡银竹!$A:$AL,$B46,固定板1胡银竹!P:P)</f>
        <v>13</v>
      </c>
      <c r="Q46" s="12">
        <f ca="1">SUMIF(固定板1胡银竹!$A:$AL,$B46,固定板1胡银竹!Q:Q)</f>
        <v>13</v>
      </c>
      <c r="R46" s="12">
        <f ca="1">SUMIF(固定板1胡银竹!$A:$AL,$B46,固定板1胡银竹!R:R)</f>
        <v>13</v>
      </c>
      <c r="S46" s="12">
        <f ca="1">SUMIF(固定板1胡银竹!$A:$AL,$B46,固定板1胡银竹!S:S)</f>
        <v>13</v>
      </c>
      <c r="T46" s="12">
        <f ca="1">SUMIF(固定板1胡银竹!$A:$AL,$B46,固定板1胡银竹!T:T)</f>
        <v>13</v>
      </c>
      <c r="U46" s="12">
        <f ca="1">SUMIF(固定板1胡银竹!$A:$AL,$B46,固定板1胡银竹!U:U)</f>
        <v>13</v>
      </c>
      <c r="V46" s="12">
        <f ca="1">SUMIF(固定板1胡银竹!$A:$AL,$B46,固定板1胡银竹!V:V)</f>
        <v>0</v>
      </c>
      <c r="W46" s="12">
        <f ca="1">SUMIF(固定板1胡银竹!$A:$AL,$B46,固定板1胡银竹!W:W)</f>
        <v>14</v>
      </c>
      <c r="X46" s="12">
        <f ca="1">SUMIF(固定板1胡银竹!$A:$AL,$B46,固定板1胡银竹!X:X)</f>
        <v>13</v>
      </c>
      <c r="Y46" s="12">
        <f ca="1">SUMIF(固定板1胡银竹!$A:$AL,$B46,固定板1胡银竹!Y:Y)</f>
        <v>13</v>
      </c>
      <c r="Z46" s="12">
        <f ca="1">SUMIF(固定板1胡银竹!$A:$AL,$B46,固定板1胡银竹!Z:Z)</f>
        <v>14</v>
      </c>
      <c r="AA46" s="12">
        <f ca="1">SUMIF(固定板1胡银竹!$A:$AL,$B46,固定板1胡银竹!AA:AA)</f>
        <v>14</v>
      </c>
      <c r="AB46" s="12">
        <f ca="1">SUMIF(固定板1胡银竹!$A:$AL,$B46,固定板1胡银竹!AB:AB)</f>
        <v>12</v>
      </c>
      <c r="AC46" s="12">
        <f ca="1">SUMIF(固定板1胡银竹!$A:$AL,$B46,固定板1胡银竹!AC:AC)</f>
        <v>13</v>
      </c>
      <c r="AD46" s="12">
        <f ca="1">SUMIF(固定板1胡银竹!$A:$AL,$B46,固定板1胡银竹!AD:AD)</f>
        <v>13</v>
      </c>
      <c r="AE46" s="12">
        <f ca="1">SUMIF(固定板1胡银竹!$A:$AL,$B46,固定板1胡银竹!AE:AE)</f>
        <v>13</v>
      </c>
      <c r="AF46" s="12">
        <f ca="1">SUMIF(固定板1胡银竹!$A:$AL,$B46,固定板1胡银竹!AF:AF)</f>
        <v>13</v>
      </c>
      <c r="AG46" s="12">
        <f ca="1">SUMIF(固定板1胡银竹!$A:$AL,$B46,固定板1胡银竹!AG:AG)</f>
        <v>13</v>
      </c>
      <c r="AH46" s="12">
        <f ca="1">SUMIF(固定板1胡银竹!$A:$AL,$B46,固定板1胡银竹!AH:AH)</f>
        <v>0</v>
      </c>
      <c r="AI46" s="21">
        <f ca="1" t="shared" ref="AI46" si="39">SUM(D46:AH46)</f>
        <v>359.5</v>
      </c>
      <c r="AJ46" s="22">
        <f ca="1" t="shared" ref="AJ46:AJ48" si="40">AI46/8</f>
        <v>44.9375</v>
      </c>
    </row>
    <row r="47" customHeight="1" spans="1:36">
      <c r="A47" s="16" t="s">
        <v>662</v>
      </c>
      <c r="B47" s="17" t="s">
        <v>109</v>
      </c>
      <c r="C47" s="18" t="s">
        <v>668</v>
      </c>
      <c r="D47" s="12">
        <f ca="1">SUMIF(固定板1胡银竹!$A:$AL,$B47,固定板1胡银竹!D:D)</f>
        <v>13</v>
      </c>
      <c r="E47" s="12">
        <f ca="1">SUMIF(固定板1胡银竹!$A:$AL,$B47,固定板1胡银竹!E:E)</f>
        <v>12</v>
      </c>
      <c r="F47" s="12">
        <f ca="1">SUMIF(固定板1胡银竹!$A:$AL,$B47,固定板1胡银竹!F:F)</f>
        <v>12</v>
      </c>
      <c r="G47" s="12">
        <f ca="1">SUMIF(固定板1胡银竹!$A:$AL,$B47,固定板1胡银竹!G:G)</f>
        <v>12</v>
      </c>
      <c r="H47" s="12">
        <f ca="1">SUMIF(固定板1胡银竹!$A:$AL,$B47,固定板1胡银竹!H:H)</f>
        <v>11</v>
      </c>
      <c r="I47" s="12">
        <f ca="1">SUMIF(固定板1胡银竹!$A:$AL,$B47,固定板1胡银竹!I:I)</f>
        <v>12</v>
      </c>
      <c r="J47" s="12">
        <f ca="1">SUMIF(固定板1胡银竹!$A:$AL,$B47,固定板1胡银竹!J:J)</f>
        <v>12</v>
      </c>
      <c r="K47" s="12">
        <f ca="1">SUMIF(固定板1胡银竹!$A:$AL,$B47,固定板1胡银竹!K:K)</f>
        <v>12</v>
      </c>
      <c r="L47" s="12">
        <f ca="1">SUMIF(固定板1胡银竹!$A:$AL,$B47,固定板1胡银竹!L:L)</f>
        <v>12</v>
      </c>
      <c r="M47" s="12">
        <f ca="1">SUMIF(固定板1胡银竹!$A:$AL,$B47,固定板1胡银竹!M:M)</f>
        <v>12</v>
      </c>
      <c r="N47" s="12">
        <f ca="1">SUMIF(固定板1胡银竹!$A:$AL,$B47,固定板1胡银竹!N:N)</f>
        <v>12</v>
      </c>
      <c r="O47" s="12">
        <f ca="1">SUMIF(固定板1胡银竹!$A:$AL,$B47,固定板1胡银竹!O:O)</f>
        <v>8.5</v>
      </c>
      <c r="P47" s="12">
        <f ca="1">SUMIF(固定板1胡银竹!$A:$AL,$B47,固定板1胡银竹!P:P)</f>
        <v>12</v>
      </c>
      <c r="Q47" s="12">
        <f ca="1">SUMIF(固定板1胡银竹!$A:$AL,$B47,固定板1胡银竹!Q:Q)</f>
        <v>12</v>
      </c>
      <c r="R47" s="12">
        <f ca="1">SUMIF(固定板1胡银竹!$A:$AL,$B47,固定板1胡银竹!R:R)</f>
        <v>12</v>
      </c>
      <c r="S47" s="12">
        <f ca="1">SUMIF(固定板1胡银竹!$A:$AL,$B47,固定板1胡银竹!S:S)</f>
        <v>12</v>
      </c>
      <c r="T47" s="12">
        <f ca="1">SUMIF(固定板1胡银竹!$A:$AL,$B47,固定板1胡银竹!T:T)</f>
        <v>12</v>
      </c>
      <c r="U47" s="12">
        <f ca="1">SUMIF(固定板1胡银竹!$A:$AL,$B47,固定板1胡银竹!U:U)</f>
        <v>0</v>
      </c>
      <c r="V47" s="12">
        <f ca="1">SUMIF(固定板1胡银竹!$A:$AL,$B47,固定板1胡银竹!V:V)</f>
        <v>11</v>
      </c>
      <c r="W47" s="12">
        <f ca="1">SUMIF(固定板1胡银竹!$A:$AL,$B47,固定板1胡银竹!W:W)</f>
        <v>12</v>
      </c>
      <c r="X47" s="12">
        <f ca="1">SUMIF(固定板1胡银竹!$A:$AL,$B47,固定板1胡银竹!X:X)</f>
        <v>12</v>
      </c>
      <c r="Y47" s="12">
        <f ca="1">SUMIF(固定板1胡银竹!$A:$AL,$B47,固定板1胡银竹!Y:Y)</f>
        <v>12</v>
      </c>
      <c r="Z47" s="12">
        <f ca="1">SUMIF(固定板1胡银竹!$A:$AL,$B47,固定板1胡银竹!Z:Z)</f>
        <v>12</v>
      </c>
      <c r="AA47" s="12">
        <f ca="1">SUMIF(固定板1胡银竹!$A:$AL,$B47,固定板1胡银竹!AA:AA)</f>
        <v>12</v>
      </c>
      <c r="AB47" s="12">
        <f ca="1">SUMIF(固定板1胡银竹!$A:$AL,$B47,固定板1胡银竹!AB:AB)</f>
        <v>12</v>
      </c>
      <c r="AC47" s="12">
        <f ca="1">SUMIF(固定板1胡银竹!$A:$AL,$B47,固定板1胡银竹!AC:AC)</f>
        <v>12</v>
      </c>
      <c r="AD47" s="12">
        <f ca="1">SUMIF(固定板1胡银竹!$A:$AL,$B47,固定板1胡银竹!AD:AD)</f>
        <v>12</v>
      </c>
      <c r="AE47" s="12">
        <f ca="1">SUMIF(固定板1胡银竹!$A:$AL,$B47,固定板1胡银竹!AE:AE)</f>
        <v>12</v>
      </c>
      <c r="AF47" s="12">
        <f ca="1">SUMIF(固定板1胡银竹!$A:$AL,$B47,固定板1胡银竹!AF:AF)</f>
        <v>12</v>
      </c>
      <c r="AG47" s="12">
        <f ca="1">SUMIF(固定板1胡银竹!$A:$AL,$B47,固定板1胡银竹!AG:AG)</f>
        <v>12</v>
      </c>
      <c r="AH47" s="12">
        <f ca="1">SUMIF(固定板1胡银竹!$A:$AL,$B47,固定板1胡银竹!AH:AH)</f>
        <v>0</v>
      </c>
      <c r="AI47" s="21">
        <f ca="1" t="shared" ref="AI47" si="41">SUM(D47:AH47)</f>
        <v>343.5</v>
      </c>
      <c r="AJ47" s="22">
        <f ca="1" t="shared" si="40"/>
        <v>42.9375</v>
      </c>
    </row>
    <row r="48" customHeight="1" spans="1:36">
      <c r="A48" s="16" t="s">
        <v>662</v>
      </c>
      <c r="B48" s="17" t="s">
        <v>113</v>
      </c>
      <c r="C48" s="18" t="s">
        <v>669</v>
      </c>
      <c r="D48" s="12">
        <f ca="1">SUMIF(固定板1胡银竹!$A:$AL,$B48,固定板1胡银竹!D:D)</f>
        <v>13</v>
      </c>
      <c r="E48" s="12">
        <f ca="1">SUMIF(固定板1胡银竹!$A:$AL,$B48,固定板1胡银竹!E:E)</f>
        <v>0</v>
      </c>
      <c r="F48" s="12">
        <f ca="1">SUMIF(固定板1胡银竹!$A:$AL,$B48,固定板1胡银竹!F:F)</f>
        <v>13</v>
      </c>
      <c r="G48" s="12">
        <f ca="1">SUMIF(固定板1胡银竹!$A:$AL,$B48,固定板1胡银竹!G:G)</f>
        <v>13</v>
      </c>
      <c r="H48" s="12">
        <f ca="1">SUMIF(固定板1胡银竹!$A:$AL,$B48,固定板1胡银竹!H:H)</f>
        <v>11</v>
      </c>
      <c r="I48" s="12">
        <f ca="1">SUMIF(固定板1胡银竹!$A:$AL,$B48,固定板1胡银竹!I:I)</f>
        <v>4</v>
      </c>
      <c r="J48" s="12">
        <f ca="1">SUMIF(固定板1胡银竹!$A:$AL,$B48,固定板1胡银竹!J:J)</f>
        <v>0</v>
      </c>
      <c r="K48" s="12">
        <f ca="1">SUMIF(固定板1胡银竹!$A:$AL,$B48,固定板1胡银竹!K:K)</f>
        <v>13</v>
      </c>
      <c r="L48" s="12">
        <f ca="1">SUMIF(固定板1胡银竹!$A:$AL,$B48,固定板1胡银竹!L:L)</f>
        <v>0</v>
      </c>
      <c r="M48" s="12">
        <f ca="1">SUMIF(固定板1胡银竹!$A:$AL,$B48,固定板1胡银竹!M:M)</f>
        <v>0</v>
      </c>
      <c r="N48" s="12">
        <f ca="1">SUMIF(固定板1胡银竹!$A:$AL,$B48,固定板1胡银竹!N:N)</f>
        <v>0</v>
      </c>
      <c r="O48" s="12">
        <f ca="1">SUMIF(固定板1胡银竹!$A:$AL,$B48,固定板1胡银竹!O:O)</f>
        <v>0</v>
      </c>
      <c r="P48" s="12">
        <f ca="1">SUMIF(固定板1胡银竹!$A:$AL,$B48,固定板1胡银竹!P:P)</f>
        <v>0</v>
      </c>
      <c r="Q48" s="12">
        <f ca="1">SUMIF(固定板1胡银竹!$A:$AL,$B48,固定板1胡银竹!Q:Q)</f>
        <v>0</v>
      </c>
      <c r="R48" s="12">
        <f ca="1">SUMIF(固定板1胡银竹!$A:$AL,$B48,固定板1胡银竹!R:R)</f>
        <v>0</v>
      </c>
      <c r="S48" s="12">
        <f ca="1">SUMIF(固定板1胡银竹!$A:$AL,$B48,固定板1胡银竹!S:S)</f>
        <v>0</v>
      </c>
      <c r="T48" s="12">
        <f ca="1">SUMIF(固定板1胡银竹!$A:$AL,$B48,固定板1胡银竹!T:T)</f>
        <v>0</v>
      </c>
      <c r="U48" s="12">
        <f ca="1">SUMIF(固定板1胡银竹!$A:$AL,$B48,固定板1胡银竹!U:U)</f>
        <v>0</v>
      </c>
      <c r="V48" s="12">
        <f ca="1">SUMIF(固定板1胡银竹!$A:$AL,$B48,固定板1胡银竹!V:V)</f>
        <v>0</v>
      </c>
      <c r="W48" s="12">
        <f ca="1">SUMIF(固定板1胡银竹!$A:$AL,$B48,固定板1胡银竹!W:W)</f>
        <v>0</v>
      </c>
      <c r="X48" s="12">
        <f ca="1">SUMIF(固定板1胡银竹!$A:$AL,$B48,固定板1胡银竹!X:X)</f>
        <v>0</v>
      </c>
      <c r="Y48" s="12">
        <f ca="1">SUMIF(固定板1胡银竹!$A:$AL,$B48,固定板1胡银竹!Y:Y)</f>
        <v>0</v>
      </c>
      <c r="Z48" s="12">
        <f ca="1">SUMIF(固定板1胡银竹!$A:$AL,$B48,固定板1胡银竹!Z:Z)</f>
        <v>0</v>
      </c>
      <c r="AA48" s="12">
        <f ca="1">SUMIF(固定板1胡银竹!$A:$AL,$B48,固定板1胡银竹!AA:AA)</f>
        <v>0</v>
      </c>
      <c r="AB48" s="12">
        <f ca="1">SUMIF(固定板1胡银竹!$A:$AL,$B48,固定板1胡银竹!AB:AB)</f>
        <v>0</v>
      </c>
      <c r="AC48" s="12">
        <f ca="1">SUMIF(固定板1胡银竹!$A:$AL,$B48,固定板1胡银竹!AC:AC)</f>
        <v>0</v>
      </c>
      <c r="AD48" s="12">
        <f ca="1">SUMIF(固定板1胡银竹!$A:$AL,$B48,固定板1胡银竹!AD:AD)</f>
        <v>0</v>
      </c>
      <c r="AE48" s="12">
        <f ca="1">SUMIF(固定板1胡银竹!$A:$AL,$B48,固定板1胡银竹!AE:AE)</f>
        <v>0</v>
      </c>
      <c r="AF48" s="12">
        <f ca="1">SUMIF(固定板1胡银竹!$A:$AL,$B48,固定板1胡银竹!AF:AF)</f>
        <v>0</v>
      </c>
      <c r="AG48" s="12">
        <f ca="1">SUMIF(固定板1胡银竹!$A:$AL,$B48,固定板1胡银竹!AG:AG)</f>
        <v>0</v>
      </c>
      <c r="AH48" s="12">
        <f ca="1">SUMIF(固定板1胡银竹!$A:$AL,$B48,固定板1胡银竹!AH:AH)</f>
        <v>0</v>
      </c>
      <c r="AI48" s="21">
        <f ca="1" t="shared" ref="AI48" si="42">SUM(D48:AH48)</f>
        <v>67</v>
      </c>
      <c r="AJ48" s="22">
        <f ca="1" t="shared" si="40"/>
        <v>8.375</v>
      </c>
    </row>
    <row r="49" customHeight="1" spans="1:36">
      <c r="A49" s="16" t="s">
        <v>662</v>
      </c>
      <c r="B49" s="17" t="s">
        <v>111</v>
      </c>
      <c r="C49" s="18" t="s">
        <v>670</v>
      </c>
      <c r="D49" s="12">
        <f ca="1">SUMIF(固定板1胡银竹!$A:$AL,$B49,固定板1胡银竹!D:D)</f>
        <v>0</v>
      </c>
      <c r="E49" s="12">
        <f ca="1">SUMIF(固定板1胡银竹!$A:$AL,$B49,固定板1胡银竹!E:E)</f>
        <v>0</v>
      </c>
      <c r="F49" s="12">
        <f ca="1">SUMIF(固定板1胡银竹!$A:$AL,$B49,固定板1胡银竹!F:F)</f>
        <v>0</v>
      </c>
      <c r="G49" s="12">
        <f ca="1">SUMIF(固定板1胡银竹!$A:$AL,$B49,固定板1胡银竹!G:G)</f>
        <v>0</v>
      </c>
      <c r="H49" s="12">
        <f ca="1">SUMIF(固定板1胡银竹!$A:$AL,$B49,固定板1胡银竹!H:H)</f>
        <v>0</v>
      </c>
      <c r="I49" s="12">
        <f ca="1">SUMIF(固定板1胡银竹!$A:$AL,$B49,固定板1胡银竹!I:I)</f>
        <v>0</v>
      </c>
      <c r="J49" s="12">
        <f ca="1">SUMIF(固定板1胡银竹!$A:$AL,$B49,固定板1胡银竹!J:J)</f>
        <v>0</v>
      </c>
      <c r="K49" s="12">
        <f ca="1">SUMIF(固定板1胡银竹!$A:$AL,$B49,固定板1胡银竹!K:K)</f>
        <v>0</v>
      </c>
      <c r="L49" s="12">
        <f ca="1">SUMIF(固定板1胡银竹!$A:$AL,$B49,固定板1胡银竹!L:L)</f>
        <v>0</v>
      </c>
      <c r="M49" s="12">
        <f ca="1">SUMIF(固定板1胡银竹!$A:$AL,$B49,固定板1胡银竹!M:M)</f>
        <v>0</v>
      </c>
      <c r="N49" s="12">
        <f ca="1">SUMIF(固定板1胡银竹!$A:$AL,$B49,固定板1胡银竹!N:N)</f>
        <v>0</v>
      </c>
      <c r="O49" s="12">
        <f ca="1">SUMIF(固定板1胡银竹!$A:$AL,$B49,固定板1胡银竹!O:O)</f>
        <v>0</v>
      </c>
      <c r="P49" s="12">
        <f ca="1">SUMIF(固定板1胡银竹!$A:$AL,$B49,固定板1胡银竹!P:P)</f>
        <v>0</v>
      </c>
      <c r="Q49" s="12">
        <f ca="1">SUMIF(固定板1胡银竹!$A:$AL,$B49,固定板1胡银竹!Q:Q)</f>
        <v>0</v>
      </c>
      <c r="R49" s="12">
        <f ca="1">SUMIF(固定板1胡银竹!$A:$AL,$B49,固定板1胡银竹!R:R)</f>
        <v>0</v>
      </c>
      <c r="S49" s="12">
        <f ca="1">SUMIF(固定板1胡银竹!$A:$AL,$B49,固定板1胡银竹!S:S)</f>
        <v>0</v>
      </c>
      <c r="T49" s="12">
        <f ca="1">SUMIF(固定板1胡银竹!$A:$AL,$B49,固定板1胡银竹!T:T)</f>
        <v>0</v>
      </c>
      <c r="U49" s="12">
        <f ca="1">SUMIF(固定板1胡银竹!$A:$AL,$B49,固定板1胡银竹!U:U)</f>
        <v>0</v>
      </c>
      <c r="V49" s="12">
        <f ca="1">SUMIF(固定板1胡银竹!$A:$AL,$B49,固定板1胡银竹!V:V)</f>
        <v>0</v>
      </c>
      <c r="W49" s="12">
        <f ca="1">SUMIF(固定板1胡银竹!$A:$AL,$B49,固定板1胡银竹!W:W)</f>
        <v>0</v>
      </c>
      <c r="X49" s="12">
        <f ca="1">SUMIF(固定板1胡银竹!$A:$AL,$B49,固定板1胡银竹!X:X)</f>
        <v>0</v>
      </c>
      <c r="Y49" s="12">
        <f ca="1">SUMIF(固定板1胡银竹!$A:$AL,$B49,固定板1胡银竹!Y:Y)</f>
        <v>0</v>
      </c>
      <c r="Z49" s="12">
        <f ca="1">SUMIF(固定板1胡银竹!$A:$AL,$B49,固定板1胡银竹!Z:Z)</f>
        <v>0</v>
      </c>
      <c r="AA49" s="12">
        <f ca="1">SUMIF(固定板1胡银竹!$A:$AL,$B49,固定板1胡银竹!AA:AA)</f>
        <v>0</v>
      </c>
      <c r="AB49" s="12">
        <f ca="1">SUMIF(固定板1胡银竹!$A:$AL,$B49,固定板1胡银竹!AB:AB)</f>
        <v>0</v>
      </c>
      <c r="AC49" s="12">
        <f ca="1">SUMIF(固定板1胡银竹!$A:$AL,$B49,固定板1胡银竹!AC:AC)</f>
        <v>0</v>
      </c>
      <c r="AD49" s="12">
        <f ca="1">SUMIF(固定板1胡银竹!$A:$AL,$B49,固定板1胡银竹!AD:AD)</f>
        <v>0</v>
      </c>
      <c r="AE49" s="12">
        <f ca="1">SUMIF(固定板1胡银竹!$A:$AL,$B49,固定板1胡银竹!AE:AE)</f>
        <v>0</v>
      </c>
      <c r="AF49" s="12">
        <f ca="1">SUMIF(固定板1胡银竹!$A:$AL,$B49,固定板1胡银竹!AF:AF)</f>
        <v>0</v>
      </c>
      <c r="AG49" s="12">
        <f ca="1">SUMIF(固定板1胡银竹!$A:$AL,$B49,固定板1胡银竹!AG:AG)</f>
        <v>8.5</v>
      </c>
      <c r="AH49" s="12">
        <f ca="1">SUMIF(固定板1胡银竹!$A:$AL,$B49,固定板1胡银竹!AH:AH)</f>
        <v>0</v>
      </c>
      <c r="AI49" s="21">
        <f ca="1" t="shared" ref="AI49" si="43">SUM(D49:AH49)</f>
        <v>8.5</v>
      </c>
      <c r="AJ49" s="22">
        <f ca="1" t="shared" ref="AJ49" si="44">AI49/8</f>
        <v>1.0625</v>
      </c>
    </row>
    <row r="50" customHeight="1" spans="1:36">
      <c r="A50" s="10" t="s">
        <v>489</v>
      </c>
      <c r="B50" s="14" t="s">
        <v>491</v>
      </c>
      <c r="C50" s="15" t="s">
        <v>490</v>
      </c>
      <c r="D50" s="12">
        <f ca="1">SUMIF([1]Sheet1!$A:$AL,$B50,[1]Sheet1!D:D)</f>
        <v>13</v>
      </c>
      <c r="E50" s="12">
        <f ca="1">SUMIF([1]Sheet1!$A:$AL,$B50,[1]Sheet1!E:E)</f>
        <v>13</v>
      </c>
      <c r="F50" s="12">
        <f ca="1">SUMIF([1]Sheet1!$A:$AL,$B50,[1]Sheet1!F:F)</f>
        <v>13</v>
      </c>
      <c r="G50" s="12">
        <f ca="1">SUMIF([1]Sheet1!$A:$AL,$B50,[1]Sheet1!G:G)</f>
        <v>12</v>
      </c>
      <c r="H50" s="12">
        <f ca="1">SUMIF([1]Sheet1!$A:$AL,$B50,[1]Sheet1!H:H)</f>
        <v>8.5</v>
      </c>
      <c r="I50" s="12">
        <f ca="1">SUMIF([1]Sheet1!$A:$AL,$B50,[1]Sheet1!I:I)</f>
        <v>13</v>
      </c>
      <c r="J50" s="12">
        <f ca="1">SUMIF([1]Sheet1!$A:$AL,$B50,[1]Sheet1!J:J)</f>
        <v>13</v>
      </c>
      <c r="K50" s="12">
        <f ca="1">SUMIF([1]Sheet1!$A:$AL,$B50,[1]Sheet1!K:K)</f>
        <v>13</v>
      </c>
      <c r="L50" s="12">
        <f ca="1">SUMIF([1]Sheet1!$A:$AL,$B50,[1]Sheet1!L:L)</f>
        <v>12</v>
      </c>
      <c r="M50" s="12">
        <f ca="1">SUMIF([1]Sheet1!$A:$AL,$B50,[1]Sheet1!M:M)</f>
        <v>13</v>
      </c>
      <c r="N50" s="12">
        <f ca="1">SUMIF([1]Sheet1!$A:$AL,$B50,[1]Sheet1!N:N)</f>
        <v>13</v>
      </c>
      <c r="O50" s="12">
        <f ca="1">SUMIF([1]Sheet1!$A:$AL,$B50,[1]Sheet1!O:O)</f>
        <v>0</v>
      </c>
      <c r="P50" s="12">
        <f ca="1">SUMIF([1]Sheet1!$A:$AL,$B50,[1]Sheet1!P:P)</f>
        <v>13</v>
      </c>
      <c r="Q50" s="12">
        <f ca="1">SUMIF([1]Sheet1!$A:$AL,$B50,[1]Sheet1!Q:Q)</f>
        <v>13</v>
      </c>
      <c r="R50" s="12">
        <f ca="1">SUMIF([1]Sheet1!$A:$AL,$B50,[1]Sheet1!R:R)</f>
        <v>13</v>
      </c>
      <c r="S50" s="12">
        <f ca="1">SUMIF([1]Sheet1!$A:$AL,$B50,[1]Sheet1!S:S)</f>
        <v>13</v>
      </c>
      <c r="T50" s="12">
        <f ca="1">SUMIF([1]Sheet1!$A:$AL,$B50,[1]Sheet1!T:T)</f>
        <v>8.5</v>
      </c>
      <c r="U50" s="12">
        <f ca="1">SUMIF([1]Sheet1!$A:$AL,$B50,[1]Sheet1!U:U)</f>
        <v>0</v>
      </c>
      <c r="V50" s="12">
        <f ca="1">SUMIF([1]Sheet1!$A:$AL,$B50,[1]Sheet1!V:V)</f>
        <v>8.5</v>
      </c>
      <c r="W50" s="12">
        <f ca="1">SUMIF([1]Sheet1!$A:$AL,$B50,[1]Sheet1!W:W)</f>
        <v>11</v>
      </c>
      <c r="X50" s="12">
        <f ca="1">SUMIF([1]Sheet1!$A:$AL,$B50,[1]Sheet1!X:X)</f>
        <v>12</v>
      </c>
      <c r="Y50" s="12">
        <f ca="1">SUMIF([1]Sheet1!$A:$AL,$B50,[1]Sheet1!Y:Y)</f>
        <v>11</v>
      </c>
      <c r="Z50" s="12">
        <f ca="1">SUMIF([1]Sheet1!$A:$AL,$B50,[1]Sheet1!Z:Z)</f>
        <v>13</v>
      </c>
      <c r="AA50" s="12">
        <f ca="1">SUMIF([1]Sheet1!$A:$AL,$B50,[1]Sheet1!AA:AA)</f>
        <v>13</v>
      </c>
      <c r="AB50" s="12">
        <f ca="1">SUMIF([1]Sheet1!$A:$AL,$B50,[1]Sheet1!AB:AB)</f>
        <v>13</v>
      </c>
      <c r="AC50" s="12">
        <f ca="1">SUMIF([1]Sheet1!$A:$AL,$B50,[1]Sheet1!AC:AC)</f>
        <v>8.5</v>
      </c>
      <c r="AD50" s="12">
        <f ca="1">SUMIF([1]Sheet1!$A:$AL,$B50,[1]Sheet1!AD:AD)</f>
        <v>13</v>
      </c>
      <c r="AE50" s="12">
        <f ca="1">SUMIF([1]Sheet1!$A:$AL,$B50,[1]Sheet1!AE:AE)</f>
        <v>13</v>
      </c>
      <c r="AF50" s="12">
        <f ca="1">SUMIF([1]Sheet1!$A:$AL,$B50,[1]Sheet1!AF:AF)</f>
        <v>10</v>
      </c>
      <c r="AG50" s="12">
        <f ca="1">SUMIF([1]Sheet1!$A:$AL,$B50,[1]Sheet1!AG:AG)</f>
        <v>11</v>
      </c>
      <c r="AH50" s="12">
        <f ca="1">SUMIF([1]Sheet1!$A:$AL,$B50,[1]Sheet1!AH:AH)</f>
        <v>0</v>
      </c>
      <c r="AI50" s="21">
        <f ca="1" t="shared" ref="AI50:AI65" si="45">SUM(D50:AH50)</f>
        <v>334</v>
      </c>
      <c r="AJ50" s="22">
        <f ca="1" t="shared" ref="AJ50:AJ65" si="46">AI50/8</f>
        <v>41.75</v>
      </c>
    </row>
    <row r="51" customHeight="1" spans="1:36">
      <c r="A51" s="10" t="s">
        <v>489</v>
      </c>
      <c r="B51" s="14" t="s">
        <v>493</v>
      </c>
      <c r="C51" s="15" t="s">
        <v>492</v>
      </c>
      <c r="D51" s="12">
        <f ca="1">SUMIF([1]Sheet1!$A:$AL,$B51,[1]Sheet1!D:D)</f>
        <v>13</v>
      </c>
      <c r="E51" s="12">
        <f ca="1">SUMIF([1]Sheet1!$A:$AL,$B51,[1]Sheet1!E:E)</f>
        <v>13</v>
      </c>
      <c r="F51" s="12">
        <f ca="1">SUMIF([1]Sheet1!$A:$AL,$B51,[1]Sheet1!F:F)</f>
        <v>13</v>
      </c>
      <c r="G51" s="12">
        <f ca="1">SUMIF([1]Sheet1!$A:$AL,$B51,[1]Sheet1!G:G)</f>
        <v>8.5</v>
      </c>
      <c r="H51" s="12">
        <f ca="1">SUMIF([1]Sheet1!$A:$AL,$B51,[1]Sheet1!H:H)</f>
        <v>8.5</v>
      </c>
      <c r="I51" s="12">
        <f ca="1">SUMIF([1]Sheet1!$A:$AL,$B51,[1]Sheet1!I:I)</f>
        <v>13</v>
      </c>
      <c r="J51" s="12">
        <f ca="1">SUMIF([1]Sheet1!$A:$AL,$B51,[1]Sheet1!J:J)</f>
        <v>8.5</v>
      </c>
      <c r="K51" s="12">
        <f ca="1">SUMIF([1]Sheet1!$A:$AL,$B51,[1]Sheet1!K:K)</f>
        <v>8.5</v>
      </c>
      <c r="L51" s="12">
        <f ca="1">SUMIF([1]Sheet1!$A:$AL,$B51,[1]Sheet1!L:L)</f>
        <v>12</v>
      </c>
      <c r="M51" s="12">
        <f ca="1">SUMIF([1]Sheet1!$A:$AL,$B51,[1]Sheet1!M:M)</f>
        <v>12</v>
      </c>
      <c r="N51" s="12">
        <f ca="1">SUMIF([1]Sheet1!$A:$AL,$B51,[1]Sheet1!N:N)</f>
        <v>13</v>
      </c>
      <c r="O51" s="12">
        <f ca="1">SUMIF([1]Sheet1!$A:$AL,$B51,[1]Sheet1!O:O)</f>
        <v>0</v>
      </c>
      <c r="P51" s="12">
        <f ca="1">SUMIF([1]Sheet1!$A:$AL,$B51,[1]Sheet1!P:P)</f>
        <v>13</v>
      </c>
      <c r="Q51" s="12">
        <f ca="1">SUMIF([1]Sheet1!$A:$AL,$B51,[1]Sheet1!Q:Q)</f>
        <v>11</v>
      </c>
      <c r="R51" s="12">
        <f ca="1">SUMIF([1]Sheet1!$A:$AL,$B51,[1]Sheet1!R:R)</f>
        <v>11</v>
      </c>
      <c r="S51" s="12">
        <f ca="1">SUMIF([1]Sheet1!$A:$AL,$B51,[1]Sheet1!S:S)</f>
        <v>12</v>
      </c>
      <c r="T51" s="12">
        <f ca="1">SUMIF([1]Sheet1!$A:$AL,$B51,[1]Sheet1!T:T)</f>
        <v>12</v>
      </c>
      <c r="U51" s="12">
        <f ca="1">SUMIF([1]Sheet1!$A:$AL,$B51,[1]Sheet1!U:U)</f>
        <v>8.5</v>
      </c>
      <c r="V51" s="12">
        <f ca="1">SUMIF([1]Sheet1!$A:$AL,$B51,[1]Sheet1!V:V)</f>
        <v>0</v>
      </c>
      <c r="W51" s="12">
        <f ca="1">SUMIF([1]Sheet1!$A:$AL,$B51,[1]Sheet1!W:W)</f>
        <v>11</v>
      </c>
      <c r="X51" s="12">
        <f ca="1">SUMIF([1]Sheet1!$A:$AL,$B51,[1]Sheet1!X:X)</f>
        <v>12</v>
      </c>
      <c r="Y51" s="12">
        <f ca="1">SUMIF([1]Sheet1!$A:$AL,$B51,[1]Sheet1!Y:Y)</f>
        <v>11</v>
      </c>
      <c r="Z51" s="12">
        <f ca="1">SUMIF([1]Sheet1!$A:$AL,$B51,[1]Sheet1!Z:Z)</f>
        <v>13</v>
      </c>
      <c r="AA51" s="12">
        <f ca="1">SUMIF([1]Sheet1!$A:$AL,$B51,[1]Sheet1!AA:AA)</f>
        <v>13</v>
      </c>
      <c r="AB51" s="12">
        <f ca="1">SUMIF([1]Sheet1!$A:$AL,$B51,[1]Sheet1!AB:AB)</f>
        <v>13</v>
      </c>
      <c r="AC51" s="12">
        <f ca="1">SUMIF([1]Sheet1!$A:$AL,$B51,[1]Sheet1!AC:AC)</f>
        <v>8.5</v>
      </c>
      <c r="AD51" s="12">
        <f ca="1">SUMIF([1]Sheet1!$A:$AL,$B51,[1]Sheet1!AD:AD)</f>
        <v>13</v>
      </c>
      <c r="AE51" s="12">
        <f ca="1">SUMIF([1]Sheet1!$A:$AL,$B51,[1]Sheet1!AE:AE)</f>
        <v>13</v>
      </c>
      <c r="AF51" s="12">
        <f ca="1">SUMIF([1]Sheet1!$A:$AL,$B51,[1]Sheet1!AF:AF)</f>
        <v>13</v>
      </c>
      <c r="AG51" s="12">
        <f ca="1">SUMIF([1]Sheet1!$A:$AL,$B51,[1]Sheet1!AG:AG)</f>
        <v>11</v>
      </c>
      <c r="AH51" s="12">
        <f ca="1">SUMIF([1]Sheet1!$A:$AL,$B51,[1]Sheet1!AH:AH)</f>
        <v>0</v>
      </c>
      <c r="AI51" s="21">
        <f ca="1" t="shared" si="45"/>
        <v>322</v>
      </c>
      <c r="AJ51" s="22">
        <f ca="1" t="shared" si="46"/>
        <v>40.25</v>
      </c>
    </row>
    <row r="52" customHeight="1" spans="1:36">
      <c r="A52" s="10" t="s">
        <v>489</v>
      </c>
      <c r="B52" s="14" t="s">
        <v>495</v>
      </c>
      <c r="C52" s="15" t="s">
        <v>494</v>
      </c>
      <c r="D52" s="12">
        <f ca="1">SUMIF([1]Sheet1!$A:$AL,$B52,[1]Sheet1!D:D)</f>
        <v>13</v>
      </c>
      <c r="E52" s="12">
        <f ca="1">SUMIF([1]Sheet1!$A:$AL,$B52,[1]Sheet1!E:E)</f>
        <v>13</v>
      </c>
      <c r="F52" s="12">
        <f ca="1">SUMIF([1]Sheet1!$A:$AL,$B52,[1]Sheet1!F:F)</f>
        <v>13</v>
      </c>
      <c r="G52" s="12">
        <f ca="1">SUMIF([1]Sheet1!$A:$AL,$B52,[1]Sheet1!G:G)</f>
        <v>13</v>
      </c>
      <c r="H52" s="12">
        <f ca="1">SUMIF([1]Sheet1!$A:$AL,$B52,[1]Sheet1!H:H)</f>
        <v>8.5</v>
      </c>
      <c r="I52" s="12">
        <f ca="1">SUMIF([1]Sheet1!$A:$AL,$B52,[1]Sheet1!I:I)</f>
        <v>13</v>
      </c>
      <c r="J52" s="12">
        <f ca="1">SUMIF([1]Sheet1!$A:$AL,$B52,[1]Sheet1!J:J)</f>
        <v>8.5</v>
      </c>
      <c r="K52" s="12">
        <f ca="1">SUMIF([1]Sheet1!$A:$AL,$B52,[1]Sheet1!K:K)</f>
        <v>8.5</v>
      </c>
      <c r="L52" s="12">
        <f ca="1">SUMIF([1]Sheet1!$A:$AL,$B52,[1]Sheet1!L:L)</f>
        <v>12</v>
      </c>
      <c r="M52" s="12">
        <f ca="1">SUMIF([1]Sheet1!$A:$AL,$B52,[1]Sheet1!M:M)</f>
        <v>12</v>
      </c>
      <c r="N52" s="12">
        <f ca="1">SUMIF([1]Sheet1!$A:$AL,$B52,[1]Sheet1!N:N)</f>
        <v>13</v>
      </c>
      <c r="O52" s="12">
        <f ca="1">SUMIF([1]Sheet1!$A:$AL,$B52,[1]Sheet1!O:O)</f>
        <v>0</v>
      </c>
      <c r="P52" s="12">
        <f ca="1">SUMIF([1]Sheet1!$A:$AL,$B52,[1]Sheet1!P:P)</f>
        <v>13</v>
      </c>
      <c r="Q52" s="12">
        <f ca="1">SUMIF([1]Sheet1!$A:$AL,$B52,[1]Sheet1!Q:Q)</f>
        <v>11</v>
      </c>
      <c r="R52" s="12">
        <f ca="1">SUMIF([1]Sheet1!$A:$AL,$B52,[1]Sheet1!R:R)</f>
        <v>11</v>
      </c>
      <c r="S52" s="12">
        <f ca="1">SUMIF([1]Sheet1!$A:$AL,$B52,[1]Sheet1!S:S)</f>
        <v>11</v>
      </c>
      <c r="T52" s="12">
        <f ca="1">SUMIF([1]Sheet1!$A:$AL,$B52,[1]Sheet1!T:T)</f>
        <v>11</v>
      </c>
      <c r="U52" s="12">
        <f ca="1">SUMIF([1]Sheet1!$A:$AL,$B52,[1]Sheet1!U:U)</f>
        <v>8.5</v>
      </c>
      <c r="V52" s="12">
        <f ca="1">SUMIF([1]Sheet1!$A:$AL,$B52,[1]Sheet1!V:V)</f>
        <v>0</v>
      </c>
      <c r="W52" s="12">
        <f ca="1">SUMIF([1]Sheet1!$A:$AL,$B52,[1]Sheet1!W:W)</f>
        <v>11</v>
      </c>
      <c r="X52" s="12">
        <f ca="1">SUMIF([1]Sheet1!$A:$AL,$B52,[1]Sheet1!X:X)</f>
        <v>12</v>
      </c>
      <c r="Y52" s="12">
        <f ca="1">SUMIF([1]Sheet1!$A:$AL,$B52,[1]Sheet1!Y:Y)</f>
        <v>11</v>
      </c>
      <c r="Z52" s="12">
        <f ca="1">SUMIF([1]Sheet1!$A:$AL,$B52,[1]Sheet1!Z:Z)</f>
        <v>13</v>
      </c>
      <c r="AA52" s="12">
        <f ca="1">SUMIF([1]Sheet1!$A:$AL,$B52,[1]Sheet1!AA:AA)</f>
        <v>13</v>
      </c>
      <c r="AB52" s="12">
        <f ca="1">SUMIF([1]Sheet1!$A:$AL,$B52,[1]Sheet1!AB:AB)</f>
        <v>13</v>
      </c>
      <c r="AC52" s="12">
        <f ca="1">SUMIF([1]Sheet1!$A:$AL,$B52,[1]Sheet1!AC:AC)</f>
        <v>8.5</v>
      </c>
      <c r="AD52" s="12">
        <f ca="1">SUMIF([1]Sheet1!$A:$AL,$B52,[1]Sheet1!AD:AD)</f>
        <v>13</v>
      </c>
      <c r="AE52" s="12">
        <f ca="1">SUMIF([1]Sheet1!$A:$AL,$B52,[1]Sheet1!AE:AE)</f>
        <v>13</v>
      </c>
      <c r="AF52" s="12">
        <f ca="1">SUMIF([1]Sheet1!$A:$AL,$B52,[1]Sheet1!AF:AF)</f>
        <v>13</v>
      </c>
      <c r="AG52" s="12">
        <f ca="1">SUMIF([1]Sheet1!$A:$AL,$B52,[1]Sheet1!AG:AG)</f>
        <v>13</v>
      </c>
      <c r="AH52" s="12">
        <f ca="1">SUMIF([1]Sheet1!$A:$AL,$B52,[1]Sheet1!AH:AH)</f>
        <v>0</v>
      </c>
      <c r="AI52" s="21">
        <f ca="1" t="shared" si="45"/>
        <v>326.5</v>
      </c>
      <c r="AJ52" s="22">
        <f ca="1" t="shared" si="46"/>
        <v>40.8125</v>
      </c>
    </row>
    <row r="53" customHeight="1" spans="1:36">
      <c r="A53" s="10" t="s">
        <v>489</v>
      </c>
      <c r="B53" s="14" t="s">
        <v>497</v>
      </c>
      <c r="C53" s="15" t="s">
        <v>496</v>
      </c>
      <c r="D53" s="12">
        <f ca="1">SUMIF([1]Sheet1!$A:$AL,$B53,[1]Sheet1!D:D)</f>
        <v>13</v>
      </c>
      <c r="E53" s="12">
        <f ca="1">SUMIF([1]Sheet1!$A:$AL,$B53,[1]Sheet1!E:E)</f>
        <v>13</v>
      </c>
      <c r="F53" s="12">
        <f ca="1">SUMIF([1]Sheet1!$A:$AL,$B53,[1]Sheet1!F:F)</f>
        <v>13</v>
      </c>
      <c r="G53" s="12">
        <f ca="1">SUMIF([1]Sheet1!$A:$AL,$B53,[1]Sheet1!G:G)</f>
        <v>8.5</v>
      </c>
      <c r="H53" s="12">
        <f ca="1">SUMIF([1]Sheet1!$A:$AL,$B53,[1]Sheet1!H:H)</f>
        <v>8.5</v>
      </c>
      <c r="I53" s="12">
        <f ca="1">SUMIF([1]Sheet1!$A:$AL,$B53,[1]Sheet1!I:I)</f>
        <v>13</v>
      </c>
      <c r="J53" s="12">
        <f ca="1">SUMIF([1]Sheet1!$A:$AL,$B53,[1]Sheet1!J:J)</f>
        <v>8.5</v>
      </c>
      <c r="K53" s="12">
        <f ca="1">SUMIF([1]Sheet1!$A:$AL,$B53,[1]Sheet1!K:K)</f>
        <v>8.5</v>
      </c>
      <c r="L53" s="12">
        <f ca="1">SUMIF([1]Sheet1!$A:$AL,$B53,[1]Sheet1!L:L)</f>
        <v>12</v>
      </c>
      <c r="M53" s="12">
        <f ca="1">SUMIF([1]Sheet1!$A:$AL,$B53,[1]Sheet1!M:M)</f>
        <v>13</v>
      </c>
      <c r="N53" s="12">
        <f ca="1">SUMIF([1]Sheet1!$A:$AL,$B53,[1]Sheet1!N:N)</f>
        <v>13</v>
      </c>
      <c r="O53" s="12">
        <f ca="1">SUMIF([1]Sheet1!$A:$AL,$B53,[1]Sheet1!O:O)</f>
        <v>13</v>
      </c>
      <c r="P53" s="12">
        <f ca="1">SUMIF([1]Sheet1!$A:$AL,$B53,[1]Sheet1!P:P)</f>
        <v>13</v>
      </c>
      <c r="Q53" s="12">
        <f ca="1">SUMIF([1]Sheet1!$A:$AL,$B53,[1]Sheet1!Q:Q)</f>
        <v>11</v>
      </c>
      <c r="R53" s="12">
        <f ca="1">SUMIF([1]Sheet1!$A:$AL,$B53,[1]Sheet1!R:R)</f>
        <v>11</v>
      </c>
      <c r="S53" s="12">
        <f ca="1">SUMIF([1]Sheet1!$A:$AL,$B53,[1]Sheet1!S:S)</f>
        <v>12</v>
      </c>
      <c r="T53" s="12">
        <f ca="1">SUMIF([1]Sheet1!$A:$AL,$B53,[1]Sheet1!T:T)</f>
        <v>12</v>
      </c>
      <c r="U53" s="12">
        <f ca="1">SUMIF([1]Sheet1!$A:$AL,$B53,[1]Sheet1!U:U)</f>
        <v>8.5</v>
      </c>
      <c r="V53" s="12">
        <f ca="1">SUMIF([1]Sheet1!$A:$AL,$B53,[1]Sheet1!V:V)</f>
        <v>0</v>
      </c>
      <c r="W53" s="12">
        <f ca="1">SUMIF([1]Sheet1!$A:$AL,$B53,[1]Sheet1!W:W)</f>
        <v>11</v>
      </c>
      <c r="X53" s="12">
        <f ca="1">SUMIF([1]Sheet1!$A:$AL,$B53,[1]Sheet1!X:X)</f>
        <v>12</v>
      </c>
      <c r="Y53" s="12">
        <f ca="1">SUMIF([1]Sheet1!$A:$AL,$B53,[1]Sheet1!Y:Y)</f>
        <v>11</v>
      </c>
      <c r="Z53" s="12">
        <f ca="1">SUMIF([1]Sheet1!$A:$AL,$B53,[1]Sheet1!Z:Z)</f>
        <v>13</v>
      </c>
      <c r="AA53" s="12">
        <f ca="1">SUMIF([1]Sheet1!$A:$AL,$B53,[1]Sheet1!AA:AA)</f>
        <v>13</v>
      </c>
      <c r="AB53" s="12">
        <f ca="1">SUMIF([1]Sheet1!$A:$AL,$B53,[1]Sheet1!AB:AB)</f>
        <v>13</v>
      </c>
      <c r="AC53" s="12">
        <f ca="1">SUMIF([1]Sheet1!$A:$AL,$B53,[1]Sheet1!AC:AC)</f>
        <v>8.5</v>
      </c>
      <c r="AD53" s="12">
        <f ca="1">SUMIF([1]Sheet1!$A:$AL,$B53,[1]Sheet1!AD:AD)</f>
        <v>13</v>
      </c>
      <c r="AE53" s="12">
        <f ca="1">SUMIF([1]Sheet1!$A:$AL,$B53,[1]Sheet1!AE:AE)</f>
        <v>13</v>
      </c>
      <c r="AF53" s="12">
        <f ca="1">SUMIF([1]Sheet1!$A:$AL,$B53,[1]Sheet1!AF:AF)</f>
        <v>13</v>
      </c>
      <c r="AG53" s="12">
        <f ca="1">SUMIF([1]Sheet1!$A:$AL,$B53,[1]Sheet1!AG:AG)</f>
        <v>11</v>
      </c>
      <c r="AH53" s="12">
        <f ca="1">SUMIF([1]Sheet1!$A:$AL,$B53,[1]Sheet1!AH:AH)</f>
        <v>0</v>
      </c>
      <c r="AI53" s="21">
        <f ca="1" t="shared" si="45"/>
        <v>336</v>
      </c>
      <c r="AJ53" s="22">
        <f ca="1" t="shared" si="46"/>
        <v>42</v>
      </c>
    </row>
    <row r="54" customHeight="1" spans="1:36">
      <c r="A54" s="10" t="s">
        <v>489</v>
      </c>
      <c r="B54" s="14" t="s">
        <v>499</v>
      </c>
      <c r="C54" s="15" t="s">
        <v>498</v>
      </c>
      <c r="D54" s="12">
        <f ca="1">SUMIF([1]Sheet1!$A:$AL,$B54,[1]Sheet1!D:D)</f>
        <v>13</v>
      </c>
      <c r="E54" s="12">
        <f ca="1">SUMIF([1]Sheet1!$A:$AL,$B54,[1]Sheet1!E:E)</f>
        <v>13</v>
      </c>
      <c r="F54" s="12">
        <f ca="1">SUMIF([1]Sheet1!$A:$AL,$B54,[1]Sheet1!F:F)</f>
        <v>13</v>
      </c>
      <c r="G54" s="12">
        <f ca="1">SUMIF([1]Sheet1!$A:$AL,$B54,[1]Sheet1!G:G)</f>
        <v>8.5</v>
      </c>
      <c r="H54" s="12">
        <f ca="1">SUMIF([1]Sheet1!$A:$AL,$B54,[1]Sheet1!H:H)</f>
        <v>8.5</v>
      </c>
      <c r="I54" s="12">
        <f ca="1">SUMIF([1]Sheet1!$A:$AL,$B54,[1]Sheet1!I:I)</f>
        <v>13</v>
      </c>
      <c r="J54" s="12">
        <f ca="1">SUMIF([1]Sheet1!$A:$AL,$B54,[1]Sheet1!J:J)</f>
        <v>8.5</v>
      </c>
      <c r="K54" s="12">
        <f ca="1">SUMIF([1]Sheet1!$A:$AL,$B54,[1]Sheet1!K:K)</f>
        <v>8.5</v>
      </c>
      <c r="L54" s="12">
        <f ca="1">SUMIF([1]Sheet1!$A:$AL,$B54,[1]Sheet1!L:L)</f>
        <v>12</v>
      </c>
      <c r="M54" s="12">
        <f ca="1">SUMIF([1]Sheet1!$A:$AL,$B54,[1]Sheet1!M:M)</f>
        <v>13</v>
      </c>
      <c r="N54" s="12">
        <f ca="1">SUMIF([1]Sheet1!$A:$AL,$B54,[1]Sheet1!N:N)</f>
        <v>13</v>
      </c>
      <c r="O54" s="12">
        <f ca="1">SUMIF([1]Sheet1!$A:$AL,$B54,[1]Sheet1!O:O)</f>
        <v>0</v>
      </c>
      <c r="P54" s="12">
        <f ca="1">SUMIF([1]Sheet1!$A:$AL,$B54,[1]Sheet1!P:P)</f>
        <v>11</v>
      </c>
      <c r="Q54" s="12">
        <f ca="1">SUMIF([1]Sheet1!$A:$AL,$B54,[1]Sheet1!Q:Q)</f>
        <v>11</v>
      </c>
      <c r="R54" s="12">
        <f ca="1">SUMIF([1]Sheet1!$A:$AL,$B54,[1]Sheet1!R:R)</f>
        <v>11</v>
      </c>
      <c r="S54" s="12">
        <f ca="1">SUMIF([1]Sheet1!$A:$AL,$B54,[1]Sheet1!S:S)</f>
        <v>8.5</v>
      </c>
      <c r="T54" s="12">
        <f ca="1">SUMIF([1]Sheet1!$A:$AL,$B54,[1]Sheet1!T:T)</f>
        <v>11</v>
      </c>
      <c r="U54" s="12">
        <f ca="1">SUMIF([1]Sheet1!$A:$AL,$B54,[1]Sheet1!U:U)</f>
        <v>8.5</v>
      </c>
      <c r="V54" s="12">
        <f ca="1">SUMIF([1]Sheet1!$A:$AL,$B54,[1]Sheet1!V:V)</f>
        <v>0</v>
      </c>
      <c r="W54" s="12">
        <f ca="1">SUMIF([1]Sheet1!$A:$AL,$B54,[1]Sheet1!W:W)</f>
        <v>11</v>
      </c>
      <c r="X54" s="12">
        <f ca="1">SUMIF([1]Sheet1!$A:$AL,$B54,[1]Sheet1!X:X)</f>
        <v>12</v>
      </c>
      <c r="Y54" s="12">
        <f ca="1">SUMIF([1]Sheet1!$A:$AL,$B54,[1]Sheet1!Y:Y)</f>
        <v>11.5</v>
      </c>
      <c r="Z54" s="12">
        <f ca="1">SUMIF([1]Sheet1!$A:$AL,$B54,[1]Sheet1!Z:Z)</f>
        <v>13</v>
      </c>
      <c r="AA54" s="12">
        <f ca="1">SUMIF([1]Sheet1!$A:$AL,$B54,[1]Sheet1!AA:AA)</f>
        <v>13</v>
      </c>
      <c r="AB54" s="12">
        <f ca="1">SUMIF([1]Sheet1!$A:$AL,$B54,[1]Sheet1!AB:AB)</f>
        <v>13</v>
      </c>
      <c r="AC54" s="12">
        <f ca="1">SUMIF([1]Sheet1!$A:$AL,$B54,[1]Sheet1!AC:AC)</f>
        <v>8.5</v>
      </c>
      <c r="AD54" s="12">
        <f ca="1">SUMIF([1]Sheet1!$A:$AL,$B54,[1]Sheet1!AD:AD)</f>
        <v>13</v>
      </c>
      <c r="AE54" s="12">
        <f ca="1">SUMIF([1]Sheet1!$A:$AL,$B54,[1]Sheet1!AE:AE)</f>
        <v>13</v>
      </c>
      <c r="AF54" s="12">
        <f ca="1">SUMIF([1]Sheet1!$A:$AL,$B54,[1]Sheet1!AF:AF)</f>
        <v>9</v>
      </c>
      <c r="AG54" s="12">
        <f ca="1">SUMIF([1]Sheet1!$A:$AL,$B54,[1]Sheet1!AG:AG)</f>
        <v>11</v>
      </c>
      <c r="AH54" s="12">
        <f ca="1">SUMIF([1]Sheet1!$A:$AL,$B54,[1]Sheet1!AH:AH)</f>
        <v>0</v>
      </c>
      <c r="AI54" s="21">
        <f ca="1" t="shared" si="45"/>
        <v>313</v>
      </c>
      <c r="AJ54" s="22">
        <f ca="1" t="shared" si="46"/>
        <v>39.125</v>
      </c>
    </row>
    <row r="55" customHeight="1" spans="1:36">
      <c r="A55" s="10" t="s">
        <v>489</v>
      </c>
      <c r="B55" s="14" t="s">
        <v>501</v>
      </c>
      <c r="C55" s="15" t="s">
        <v>500</v>
      </c>
      <c r="D55" s="12">
        <f ca="1">SUMIF([1]Sheet1!$A:$AL,$B55,[1]Sheet1!D:D)</f>
        <v>13</v>
      </c>
      <c r="E55" s="12">
        <f ca="1">SUMIF([1]Sheet1!$A:$AL,$B55,[1]Sheet1!E:E)</f>
        <v>13</v>
      </c>
      <c r="F55" s="12">
        <f ca="1">SUMIF([1]Sheet1!$A:$AL,$B55,[1]Sheet1!F:F)</f>
        <v>13</v>
      </c>
      <c r="G55" s="12">
        <f ca="1">SUMIF([1]Sheet1!$A:$AL,$B55,[1]Sheet1!G:G)</f>
        <v>8.5</v>
      </c>
      <c r="H55" s="12">
        <f ca="1">SUMIF([1]Sheet1!$A:$AL,$B55,[1]Sheet1!H:H)</f>
        <v>8.5</v>
      </c>
      <c r="I55" s="12">
        <f ca="1">SUMIF([1]Sheet1!$A:$AL,$B55,[1]Sheet1!I:I)</f>
        <v>13</v>
      </c>
      <c r="J55" s="12">
        <f ca="1">SUMIF([1]Sheet1!$A:$AL,$B55,[1]Sheet1!J:J)</f>
        <v>8.5</v>
      </c>
      <c r="K55" s="12">
        <f ca="1">SUMIF([1]Sheet1!$A:$AL,$B55,[1]Sheet1!K:K)</f>
        <v>8.5</v>
      </c>
      <c r="L55" s="12">
        <f ca="1">SUMIF([1]Sheet1!$A:$AL,$B55,[1]Sheet1!L:L)</f>
        <v>12</v>
      </c>
      <c r="M55" s="12">
        <f ca="1">SUMIF([1]Sheet1!$A:$AL,$B55,[1]Sheet1!M:M)</f>
        <v>12</v>
      </c>
      <c r="N55" s="12">
        <f ca="1">SUMIF([1]Sheet1!$A:$AL,$B55,[1]Sheet1!N:N)</f>
        <v>13</v>
      </c>
      <c r="O55" s="12">
        <f ca="1">SUMIF([1]Sheet1!$A:$AL,$B55,[1]Sheet1!O:O)</f>
        <v>0</v>
      </c>
      <c r="P55" s="12">
        <f ca="1">SUMIF([1]Sheet1!$A:$AL,$B55,[1]Sheet1!P:P)</f>
        <v>11</v>
      </c>
      <c r="Q55" s="12">
        <f ca="1">SUMIF([1]Sheet1!$A:$AL,$B55,[1]Sheet1!Q:Q)</f>
        <v>11</v>
      </c>
      <c r="R55" s="12">
        <f ca="1">SUMIF([1]Sheet1!$A:$AL,$B55,[1]Sheet1!R:R)</f>
        <v>11</v>
      </c>
      <c r="S55" s="12">
        <f ca="1">SUMIF([1]Sheet1!$A:$AL,$B55,[1]Sheet1!S:S)</f>
        <v>12</v>
      </c>
      <c r="T55" s="12">
        <f ca="1">SUMIF([1]Sheet1!$A:$AL,$B55,[1]Sheet1!T:T)</f>
        <v>12</v>
      </c>
      <c r="U55" s="12">
        <f ca="1">SUMIF([1]Sheet1!$A:$AL,$B55,[1]Sheet1!U:U)</f>
        <v>12</v>
      </c>
      <c r="V55" s="12">
        <f ca="1">SUMIF([1]Sheet1!$A:$AL,$B55,[1]Sheet1!V:V)</f>
        <v>0</v>
      </c>
      <c r="W55" s="12">
        <f ca="1">SUMIF([1]Sheet1!$A:$AL,$B55,[1]Sheet1!W:W)</f>
        <v>11</v>
      </c>
      <c r="X55" s="12">
        <f ca="1">SUMIF([1]Sheet1!$A:$AL,$B55,[1]Sheet1!X:X)</f>
        <v>13</v>
      </c>
      <c r="Y55" s="12">
        <f ca="1">SUMIF([1]Sheet1!$A:$AL,$B55,[1]Sheet1!Y:Y)</f>
        <v>11</v>
      </c>
      <c r="Z55" s="12">
        <f ca="1">SUMIF([1]Sheet1!$A:$AL,$B55,[1]Sheet1!Z:Z)</f>
        <v>13</v>
      </c>
      <c r="AA55" s="12">
        <f ca="1">SUMIF([1]Sheet1!$A:$AL,$B55,[1]Sheet1!AA:AA)</f>
        <v>13</v>
      </c>
      <c r="AB55" s="12">
        <f ca="1">SUMIF([1]Sheet1!$A:$AL,$B55,[1]Sheet1!AB:AB)</f>
        <v>13</v>
      </c>
      <c r="AC55" s="12">
        <f ca="1">SUMIF([1]Sheet1!$A:$AL,$B55,[1]Sheet1!AC:AC)</f>
        <v>8.5</v>
      </c>
      <c r="AD55" s="12">
        <f ca="1">SUMIF([1]Sheet1!$A:$AL,$B55,[1]Sheet1!AD:AD)</f>
        <v>0</v>
      </c>
      <c r="AE55" s="12">
        <f ca="1">SUMIF([1]Sheet1!$A:$AL,$B55,[1]Sheet1!AE:AE)</f>
        <v>0</v>
      </c>
      <c r="AF55" s="12">
        <f ca="1">SUMIF([1]Sheet1!$A:$AL,$B55,[1]Sheet1!AF:AF)</f>
        <v>0</v>
      </c>
      <c r="AG55" s="12">
        <f ca="1">SUMIF([1]Sheet1!$A:$AL,$B55,[1]Sheet1!AG:AG)</f>
        <v>0</v>
      </c>
      <c r="AH55" s="12">
        <f ca="1">SUMIF([1]Sheet1!$A:$AL,$B55,[1]Sheet1!AH:AH)</f>
        <v>0</v>
      </c>
      <c r="AI55" s="21">
        <f ca="1" t="shared" si="45"/>
        <v>274.5</v>
      </c>
      <c r="AJ55" s="22">
        <f ca="1" t="shared" si="46"/>
        <v>34.3125</v>
      </c>
    </row>
    <row r="56" customHeight="1" spans="1:36">
      <c r="A56" s="10" t="s">
        <v>489</v>
      </c>
      <c r="B56" s="14" t="s">
        <v>503</v>
      </c>
      <c r="C56" s="15" t="s">
        <v>502</v>
      </c>
      <c r="D56" s="12">
        <f ca="1">SUMIF([1]Sheet1!$A:$AL,$B56,[1]Sheet1!D:D)</f>
        <v>8.5</v>
      </c>
      <c r="E56" s="12">
        <f ca="1">SUMIF([1]Sheet1!$A:$AL,$B56,[1]Sheet1!E:E)</f>
        <v>8.5</v>
      </c>
      <c r="F56" s="12">
        <f ca="1">SUMIF([1]Sheet1!$A:$AL,$B56,[1]Sheet1!F:F)</f>
        <v>13</v>
      </c>
      <c r="G56" s="12">
        <f ca="1">SUMIF([1]Sheet1!$A:$AL,$B56,[1]Sheet1!G:G)</f>
        <v>13</v>
      </c>
      <c r="H56" s="12">
        <f ca="1">SUMIF([1]Sheet1!$A:$AL,$B56,[1]Sheet1!H:H)</f>
        <v>8.5</v>
      </c>
      <c r="I56" s="12">
        <f ca="1">SUMIF([1]Sheet1!$A:$AL,$B56,[1]Sheet1!I:I)</f>
        <v>13</v>
      </c>
      <c r="J56" s="12">
        <f ca="1">SUMIF([1]Sheet1!$A:$AL,$B56,[1]Sheet1!J:J)</f>
        <v>13</v>
      </c>
      <c r="K56" s="12">
        <f ca="1">SUMIF([1]Sheet1!$A:$AL,$B56,[1]Sheet1!K:K)</f>
        <v>13</v>
      </c>
      <c r="L56" s="12">
        <f ca="1">SUMIF([1]Sheet1!$A:$AL,$B56,[1]Sheet1!L:L)</f>
        <v>12</v>
      </c>
      <c r="M56" s="12">
        <f ca="1">SUMIF([1]Sheet1!$A:$AL,$B56,[1]Sheet1!M:M)</f>
        <v>13</v>
      </c>
      <c r="N56" s="12">
        <f ca="1">SUMIF([1]Sheet1!$A:$AL,$B56,[1]Sheet1!N:N)</f>
        <v>13</v>
      </c>
      <c r="O56" s="12">
        <f ca="1">SUMIF([1]Sheet1!$A:$AL,$B56,[1]Sheet1!O:O)</f>
        <v>8.5</v>
      </c>
      <c r="P56" s="12">
        <f ca="1">SUMIF([1]Sheet1!$A:$AL,$B56,[1]Sheet1!P:P)</f>
        <v>13</v>
      </c>
      <c r="Q56" s="12">
        <f ca="1">SUMIF([1]Sheet1!$A:$AL,$B56,[1]Sheet1!Q:Q)</f>
        <v>13</v>
      </c>
      <c r="R56" s="12">
        <f ca="1">SUMIF([1]Sheet1!$A:$AL,$B56,[1]Sheet1!R:R)</f>
        <v>13</v>
      </c>
      <c r="S56" s="12">
        <f ca="1">SUMIF([1]Sheet1!$A:$AL,$B56,[1]Sheet1!S:S)</f>
        <v>13</v>
      </c>
      <c r="T56" s="12">
        <f ca="1">SUMIF([1]Sheet1!$A:$AL,$B56,[1]Sheet1!T:T)</f>
        <v>13</v>
      </c>
      <c r="U56" s="12">
        <f ca="1">SUMIF([1]Sheet1!$A:$AL,$B56,[1]Sheet1!U:U)</f>
        <v>13</v>
      </c>
      <c r="V56" s="12">
        <f ca="1">SUMIF([1]Sheet1!$A:$AL,$B56,[1]Sheet1!V:V)</f>
        <v>8.5</v>
      </c>
      <c r="W56" s="12">
        <f ca="1">SUMIF([1]Sheet1!$A:$AL,$B56,[1]Sheet1!W:W)</f>
        <v>2</v>
      </c>
      <c r="X56" s="12">
        <f ca="1">SUMIF([1]Sheet1!$A:$AL,$B56,[1]Sheet1!X:X)</f>
        <v>0</v>
      </c>
      <c r="Y56" s="12">
        <f ca="1">SUMIF([1]Sheet1!$A:$AL,$B56,[1]Sheet1!Y:Y)</f>
        <v>0</v>
      </c>
      <c r="Z56" s="12">
        <f ca="1">SUMIF([1]Sheet1!$A:$AL,$B56,[1]Sheet1!Z:Z)</f>
        <v>13</v>
      </c>
      <c r="AA56" s="12">
        <f ca="1">SUMIF([1]Sheet1!$A:$AL,$B56,[1]Sheet1!AA:AA)</f>
        <v>13</v>
      </c>
      <c r="AB56" s="12">
        <f ca="1">SUMIF([1]Sheet1!$A:$AL,$B56,[1]Sheet1!AB:AB)</f>
        <v>0</v>
      </c>
      <c r="AC56" s="12">
        <f ca="1">SUMIF([1]Sheet1!$A:$AL,$B56,[1]Sheet1!AC:AC)</f>
        <v>8.5</v>
      </c>
      <c r="AD56" s="12">
        <f ca="1">SUMIF([1]Sheet1!$A:$AL,$B56,[1]Sheet1!AD:AD)</f>
        <v>13</v>
      </c>
      <c r="AE56" s="12">
        <f ca="1">SUMIF([1]Sheet1!$A:$AL,$B56,[1]Sheet1!AE:AE)</f>
        <v>13</v>
      </c>
      <c r="AF56" s="12">
        <f ca="1">SUMIF([1]Sheet1!$A:$AL,$B56,[1]Sheet1!AF:AF)</f>
        <v>13</v>
      </c>
      <c r="AG56" s="12">
        <f ca="1">SUMIF([1]Sheet1!$A:$AL,$B56,[1]Sheet1!AG:AG)</f>
        <v>11</v>
      </c>
      <c r="AH56" s="12">
        <f ca="1">SUMIF([1]Sheet1!$A:$AL,$B56,[1]Sheet1!AH:AH)</f>
        <v>0</v>
      </c>
      <c r="AI56" s="21">
        <f ca="1" t="shared" si="45"/>
        <v>310</v>
      </c>
      <c r="AJ56" s="22">
        <f ca="1" t="shared" si="46"/>
        <v>38.75</v>
      </c>
    </row>
    <row r="57" customHeight="1" spans="1:36">
      <c r="A57" s="10" t="s">
        <v>489</v>
      </c>
      <c r="B57" s="14" t="s">
        <v>505</v>
      </c>
      <c r="C57" s="15" t="s">
        <v>504</v>
      </c>
      <c r="D57" s="12">
        <f ca="1">SUMIF([1]Sheet1!$A:$AL,$B57,[1]Sheet1!D:D)</f>
        <v>13</v>
      </c>
      <c r="E57" s="12">
        <f ca="1">SUMIF([1]Sheet1!$A:$AL,$B57,[1]Sheet1!E:E)</f>
        <v>13</v>
      </c>
      <c r="F57" s="12">
        <f ca="1">SUMIF([1]Sheet1!$A:$AL,$B57,[1]Sheet1!F:F)</f>
        <v>13</v>
      </c>
      <c r="G57" s="12">
        <f ca="1">SUMIF([1]Sheet1!$A:$AL,$B57,[1]Sheet1!G:G)</f>
        <v>14</v>
      </c>
      <c r="H57" s="12">
        <f ca="1">SUMIF([1]Sheet1!$A:$AL,$B57,[1]Sheet1!H:H)</f>
        <v>8.5</v>
      </c>
      <c r="I57" s="12">
        <f ca="1">SUMIF([1]Sheet1!$A:$AL,$B57,[1]Sheet1!I:I)</f>
        <v>13</v>
      </c>
      <c r="J57" s="12">
        <f ca="1">SUMIF([1]Sheet1!$A:$AL,$B57,[1]Sheet1!J:J)</f>
        <v>13</v>
      </c>
      <c r="K57" s="12">
        <f ca="1">SUMIF([1]Sheet1!$A:$AL,$B57,[1]Sheet1!K:K)</f>
        <v>13</v>
      </c>
      <c r="L57" s="12">
        <f ca="1">SUMIF([1]Sheet1!$A:$AL,$B57,[1]Sheet1!L:L)</f>
        <v>12</v>
      </c>
      <c r="M57" s="12">
        <f ca="1">SUMIF([1]Sheet1!$A:$AL,$B57,[1]Sheet1!M:M)</f>
        <v>13</v>
      </c>
      <c r="N57" s="12">
        <f ca="1">SUMIF([1]Sheet1!$A:$AL,$B57,[1]Sheet1!N:N)</f>
        <v>13</v>
      </c>
      <c r="O57" s="12">
        <f ca="1">SUMIF([1]Sheet1!$A:$AL,$B57,[1]Sheet1!O:O)</f>
        <v>8.5</v>
      </c>
      <c r="P57" s="12">
        <f ca="1">SUMIF([1]Sheet1!$A:$AL,$B57,[1]Sheet1!P:P)</f>
        <v>13</v>
      </c>
      <c r="Q57" s="12">
        <f ca="1">SUMIF([1]Sheet1!$A:$AL,$B57,[1]Sheet1!Q:Q)</f>
        <v>13</v>
      </c>
      <c r="R57" s="12">
        <f ca="1">SUMIF([1]Sheet1!$A:$AL,$B57,[1]Sheet1!R:R)</f>
        <v>13</v>
      </c>
      <c r="S57" s="12">
        <f ca="1">SUMIF([1]Sheet1!$A:$AL,$B57,[1]Sheet1!S:S)</f>
        <v>13</v>
      </c>
      <c r="T57" s="12">
        <f ca="1">SUMIF([1]Sheet1!$A:$AL,$B57,[1]Sheet1!T:T)</f>
        <v>8.5</v>
      </c>
      <c r="U57" s="12">
        <f ca="1">SUMIF([1]Sheet1!$A:$AL,$B57,[1]Sheet1!U:U)</f>
        <v>0</v>
      </c>
      <c r="V57" s="12">
        <f ca="1">SUMIF([1]Sheet1!$A:$AL,$B57,[1]Sheet1!V:V)</f>
        <v>8.5</v>
      </c>
      <c r="W57" s="12">
        <f ca="1">SUMIF([1]Sheet1!$A:$AL,$B57,[1]Sheet1!W:W)</f>
        <v>11</v>
      </c>
      <c r="X57" s="12">
        <f ca="1">SUMIF([1]Sheet1!$A:$AL,$B57,[1]Sheet1!X:X)</f>
        <v>12</v>
      </c>
      <c r="Y57" s="12">
        <f ca="1">SUMIF([1]Sheet1!$A:$AL,$B57,[1]Sheet1!Y:Y)</f>
        <v>11</v>
      </c>
      <c r="Z57" s="12">
        <f ca="1">SUMIF([1]Sheet1!$A:$AL,$B57,[1]Sheet1!Z:Z)</f>
        <v>13</v>
      </c>
      <c r="AA57" s="12">
        <f ca="1">SUMIF([1]Sheet1!$A:$AL,$B57,[1]Sheet1!AA:AA)</f>
        <v>13</v>
      </c>
      <c r="AB57" s="12">
        <f ca="1">SUMIF([1]Sheet1!$A:$AL,$B57,[1]Sheet1!AB:AB)</f>
        <v>13</v>
      </c>
      <c r="AC57" s="12">
        <f ca="1">SUMIF([1]Sheet1!$A:$AL,$B57,[1]Sheet1!AC:AC)</f>
        <v>8.5</v>
      </c>
      <c r="AD57" s="12">
        <f ca="1">SUMIF([1]Sheet1!$A:$AL,$B57,[1]Sheet1!AD:AD)</f>
        <v>13</v>
      </c>
      <c r="AE57" s="12">
        <f ca="1">SUMIF([1]Sheet1!$A:$AL,$B57,[1]Sheet1!AE:AE)</f>
        <v>13</v>
      </c>
      <c r="AF57" s="12">
        <f ca="1">SUMIF([1]Sheet1!$A:$AL,$B57,[1]Sheet1!AF:AF)</f>
        <v>13</v>
      </c>
      <c r="AG57" s="12">
        <f ca="1">SUMIF([1]Sheet1!$A:$AL,$B57,[1]Sheet1!AG:AG)</f>
        <v>11</v>
      </c>
      <c r="AH57" s="12">
        <f ca="1">SUMIF([1]Sheet1!$A:$AL,$B57,[1]Sheet1!AH:AH)</f>
        <v>0</v>
      </c>
      <c r="AI57" s="21">
        <f ca="1" t="shared" si="45"/>
        <v>347.5</v>
      </c>
      <c r="AJ57" s="22">
        <f ca="1" t="shared" si="46"/>
        <v>43.4375</v>
      </c>
    </row>
    <row r="58" customHeight="1" spans="1:36">
      <c r="A58" s="10" t="s">
        <v>489</v>
      </c>
      <c r="B58" s="14" t="s">
        <v>507</v>
      </c>
      <c r="C58" s="15" t="s">
        <v>506</v>
      </c>
      <c r="D58" s="12">
        <f ca="1">SUMIF([1]Sheet1!$A:$AL,$B58,[1]Sheet1!D:D)</f>
        <v>13</v>
      </c>
      <c r="E58" s="12">
        <f ca="1">SUMIF([1]Sheet1!$A:$AL,$B58,[1]Sheet1!E:E)</f>
        <v>13</v>
      </c>
      <c r="F58" s="12">
        <f ca="1">SUMIF([1]Sheet1!$A:$AL,$B58,[1]Sheet1!F:F)</f>
        <v>13</v>
      </c>
      <c r="G58" s="12">
        <f ca="1">SUMIF([1]Sheet1!$A:$AL,$B58,[1]Sheet1!G:G)</f>
        <v>13</v>
      </c>
      <c r="H58" s="12">
        <f ca="1">SUMIF([1]Sheet1!$A:$AL,$B58,[1]Sheet1!H:H)</f>
        <v>11</v>
      </c>
      <c r="I58" s="12">
        <f ca="1">SUMIF([1]Sheet1!$A:$AL,$B58,[1]Sheet1!I:I)</f>
        <v>13</v>
      </c>
      <c r="J58" s="12">
        <f ca="1">SUMIF([1]Sheet1!$A:$AL,$B58,[1]Sheet1!J:J)</f>
        <v>13</v>
      </c>
      <c r="K58" s="12">
        <f ca="1">SUMIF([1]Sheet1!$A:$AL,$B58,[1]Sheet1!K:K)</f>
        <v>12</v>
      </c>
      <c r="L58" s="12">
        <f ca="1">SUMIF([1]Sheet1!$A:$AL,$B58,[1]Sheet1!L:L)</f>
        <v>12</v>
      </c>
      <c r="M58" s="12">
        <f ca="1">SUMIF([1]Sheet1!$A:$AL,$B58,[1]Sheet1!M:M)</f>
        <v>12</v>
      </c>
      <c r="N58" s="12">
        <f ca="1">SUMIF([1]Sheet1!$A:$AL,$B58,[1]Sheet1!N:N)</f>
        <v>12</v>
      </c>
      <c r="O58" s="12">
        <f ca="1">SUMIF([1]Sheet1!$A:$AL,$B58,[1]Sheet1!O:O)</f>
        <v>8.5</v>
      </c>
      <c r="P58" s="12">
        <f ca="1">SUMIF([1]Sheet1!$A:$AL,$B58,[1]Sheet1!P:P)</f>
        <v>12</v>
      </c>
      <c r="Q58" s="12">
        <f ca="1">SUMIF([1]Sheet1!$A:$AL,$B58,[1]Sheet1!Q:Q)</f>
        <v>12</v>
      </c>
      <c r="R58" s="12">
        <f ca="1">SUMIF([1]Sheet1!$A:$AL,$B58,[1]Sheet1!R:R)</f>
        <v>12</v>
      </c>
      <c r="S58" s="12">
        <f ca="1">SUMIF([1]Sheet1!$A:$AL,$B58,[1]Sheet1!S:S)</f>
        <v>13</v>
      </c>
      <c r="T58" s="12">
        <f ca="1">SUMIF([1]Sheet1!$A:$AL,$B58,[1]Sheet1!T:T)</f>
        <v>13</v>
      </c>
      <c r="U58" s="12">
        <f ca="1">SUMIF([1]Sheet1!$A:$AL,$B58,[1]Sheet1!U:U)</f>
        <v>12</v>
      </c>
      <c r="V58" s="12">
        <f ca="1">SUMIF([1]Sheet1!$A:$AL,$B58,[1]Sheet1!V:V)</f>
        <v>8.5</v>
      </c>
      <c r="W58" s="12">
        <f ca="1">SUMIF([1]Sheet1!$A:$AL,$B58,[1]Sheet1!W:W)</f>
        <v>8.5</v>
      </c>
      <c r="X58" s="12">
        <f ca="1">SUMIF([1]Sheet1!$A:$AL,$B58,[1]Sheet1!X:X)</f>
        <v>0</v>
      </c>
      <c r="Y58" s="12">
        <f ca="1">SUMIF([1]Sheet1!$A:$AL,$B58,[1]Sheet1!Y:Y)</f>
        <v>0</v>
      </c>
      <c r="Z58" s="12">
        <f ca="1">SUMIF([1]Sheet1!$A:$AL,$B58,[1]Sheet1!Z:Z)</f>
        <v>13</v>
      </c>
      <c r="AA58" s="12">
        <f ca="1">SUMIF([1]Sheet1!$A:$AL,$B58,[1]Sheet1!AA:AA)</f>
        <v>13</v>
      </c>
      <c r="AB58" s="12">
        <f ca="1">SUMIF([1]Sheet1!$A:$AL,$B58,[1]Sheet1!AB:AB)</f>
        <v>13</v>
      </c>
      <c r="AC58" s="12">
        <f ca="1">SUMIF([1]Sheet1!$A:$AL,$B58,[1]Sheet1!AC:AC)</f>
        <v>10</v>
      </c>
      <c r="AD58" s="12">
        <f ca="1">SUMIF([1]Sheet1!$A:$AL,$B58,[1]Sheet1!AD:AD)</f>
        <v>13</v>
      </c>
      <c r="AE58" s="12">
        <f ca="1">SUMIF([1]Sheet1!$A:$AL,$B58,[1]Sheet1!AE:AE)</f>
        <v>13</v>
      </c>
      <c r="AF58" s="12">
        <f ca="1">SUMIF([1]Sheet1!$A:$AL,$B58,[1]Sheet1!AF:AF)</f>
        <v>13</v>
      </c>
      <c r="AG58" s="12">
        <f ca="1">SUMIF([1]Sheet1!$A:$AL,$B58,[1]Sheet1!AG:AG)</f>
        <v>13</v>
      </c>
      <c r="AH58" s="12">
        <f ca="1">SUMIF([1]Sheet1!$A:$AL,$B58,[1]Sheet1!AH:AH)</f>
        <v>0</v>
      </c>
      <c r="AI58" s="21">
        <f ca="1" t="shared" si="45"/>
        <v>337.5</v>
      </c>
      <c r="AJ58" s="22">
        <f ca="1" t="shared" si="46"/>
        <v>42.1875</v>
      </c>
    </row>
    <row r="59" customHeight="1" spans="1:36">
      <c r="A59" s="10" t="s">
        <v>489</v>
      </c>
      <c r="B59" s="14" t="s">
        <v>509</v>
      </c>
      <c r="C59" s="15" t="s">
        <v>508</v>
      </c>
      <c r="D59" s="12">
        <f ca="1">SUMIF([1]Sheet1!$A:$AL,$B59,[1]Sheet1!D:D)</f>
        <v>13</v>
      </c>
      <c r="E59" s="12">
        <f ca="1">SUMIF([1]Sheet1!$A:$AL,$B59,[1]Sheet1!E:E)</f>
        <v>13</v>
      </c>
      <c r="F59" s="12">
        <f ca="1">SUMIF([1]Sheet1!$A:$AL,$B59,[1]Sheet1!F:F)</f>
        <v>13</v>
      </c>
      <c r="G59" s="12">
        <f ca="1">SUMIF([1]Sheet1!$A:$AL,$B59,[1]Sheet1!G:G)</f>
        <v>8.5</v>
      </c>
      <c r="H59" s="12">
        <f ca="1">SUMIF([1]Sheet1!$A:$AL,$B59,[1]Sheet1!H:H)</f>
        <v>8.5</v>
      </c>
      <c r="I59" s="12">
        <f ca="1">SUMIF([1]Sheet1!$A:$AL,$B59,[1]Sheet1!I:I)</f>
        <v>13</v>
      </c>
      <c r="J59" s="12">
        <f ca="1">SUMIF([1]Sheet1!$A:$AL,$B59,[1]Sheet1!J:J)</f>
        <v>13</v>
      </c>
      <c r="K59" s="12">
        <f ca="1">SUMIF([1]Sheet1!$A:$AL,$B59,[1]Sheet1!K:K)</f>
        <v>8.5</v>
      </c>
      <c r="L59" s="12">
        <f ca="1">SUMIF([1]Sheet1!$A:$AL,$B59,[1]Sheet1!L:L)</f>
        <v>12</v>
      </c>
      <c r="M59" s="12">
        <f ca="1">SUMIF([1]Sheet1!$A:$AL,$B59,[1]Sheet1!M:M)</f>
        <v>12</v>
      </c>
      <c r="N59" s="12">
        <f ca="1">SUMIF([1]Sheet1!$A:$AL,$B59,[1]Sheet1!N:N)</f>
        <v>13</v>
      </c>
      <c r="O59" s="12">
        <f ca="1">SUMIF([1]Sheet1!$A:$AL,$B59,[1]Sheet1!O:O)</f>
        <v>0</v>
      </c>
      <c r="P59" s="12">
        <f ca="1">SUMIF([1]Sheet1!$A:$AL,$B59,[1]Sheet1!P:P)</f>
        <v>13</v>
      </c>
      <c r="Q59" s="12">
        <f ca="1">SUMIF([1]Sheet1!$A:$AL,$B59,[1]Sheet1!Q:Q)</f>
        <v>11</v>
      </c>
      <c r="R59" s="12">
        <f ca="1">SUMIF([1]Sheet1!$A:$AL,$B59,[1]Sheet1!R:R)</f>
        <v>11</v>
      </c>
      <c r="S59" s="12">
        <f ca="1">SUMIF([1]Sheet1!$A:$AL,$B59,[1]Sheet1!S:S)</f>
        <v>12</v>
      </c>
      <c r="T59" s="12">
        <f ca="1">SUMIF([1]Sheet1!$A:$AL,$B59,[1]Sheet1!T:T)</f>
        <v>12</v>
      </c>
      <c r="U59" s="12">
        <f ca="1">SUMIF([1]Sheet1!$A:$AL,$B59,[1]Sheet1!U:U)</f>
        <v>12</v>
      </c>
      <c r="V59" s="12">
        <f ca="1">SUMIF([1]Sheet1!$A:$AL,$B59,[1]Sheet1!V:V)</f>
        <v>0</v>
      </c>
      <c r="W59" s="12">
        <f ca="1">SUMIF([1]Sheet1!$A:$AL,$B59,[1]Sheet1!W:W)</f>
        <v>11</v>
      </c>
      <c r="X59" s="12">
        <f ca="1">SUMIF([1]Sheet1!$A:$AL,$B59,[1]Sheet1!X:X)</f>
        <v>13</v>
      </c>
      <c r="Y59" s="12">
        <f ca="1">SUMIF([1]Sheet1!$A:$AL,$B59,[1]Sheet1!Y:Y)</f>
        <v>11</v>
      </c>
      <c r="Z59" s="12">
        <f ca="1">SUMIF([1]Sheet1!$A:$AL,$B59,[1]Sheet1!Z:Z)</f>
        <v>13</v>
      </c>
      <c r="AA59" s="12">
        <f ca="1">SUMIF([1]Sheet1!$A:$AL,$B59,[1]Sheet1!AA:AA)</f>
        <v>13</v>
      </c>
      <c r="AB59" s="12">
        <f ca="1">SUMIF([1]Sheet1!$A:$AL,$B59,[1]Sheet1!AB:AB)</f>
        <v>13</v>
      </c>
      <c r="AC59" s="12">
        <f ca="1">SUMIF([1]Sheet1!$A:$AL,$B59,[1]Sheet1!AC:AC)</f>
        <v>8.5</v>
      </c>
      <c r="AD59" s="12">
        <f ca="1">SUMIF([1]Sheet1!$A:$AL,$B59,[1]Sheet1!AD:AD)</f>
        <v>12</v>
      </c>
      <c r="AE59" s="12">
        <f ca="1">SUMIF([1]Sheet1!$A:$AL,$B59,[1]Sheet1!AE:AE)</f>
        <v>11</v>
      </c>
      <c r="AF59" s="12">
        <f ca="1">SUMIF([1]Sheet1!$A:$AL,$B59,[1]Sheet1!AF:AF)</f>
        <v>13</v>
      </c>
      <c r="AG59" s="12">
        <f ca="1">SUMIF([1]Sheet1!$A:$AL,$B59,[1]Sheet1!AG:AG)</f>
        <v>11</v>
      </c>
      <c r="AH59" s="12">
        <f ca="1">SUMIF([1]Sheet1!$A:$AL,$B59,[1]Sheet1!AH:AH)</f>
        <v>0</v>
      </c>
      <c r="AI59" s="21">
        <f ca="1" t="shared" si="45"/>
        <v>328</v>
      </c>
      <c r="AJ59" s="22">
        <f ca="1" t="shared" si="46"/>
        <v>41</v>
      </c>
    </row>
    <row r="60" customHeight="1" spans="1:36">
      <c r="A60" s="10" t="s">
        <v>489</v>
      </c>
      <c r="B60" s="14" t="s">
        <v>511</v>
      </c>
      <c r="C60" s="15" t="s">
        <v>510</v>
      </c>
      <c r="D60" s="12">
        <f ca="1">SUMIF([1]Sheet1!$A:$AL,$B60,[1]Sheet1!D:D)</f>
        <v>13</v>
      </c>
      <c r="E60" s="12">
        <f ca="1">SUMIF([1]Sheet1!$A:$AL,$B60,[1]Sheet1!E:E)</f>
        <v>13</v>
      </c>
      <c r="F60" s="12">
        <f ca="1">SUMIF([1]Sheet1!$A:$AL,$B60,[1]Sheet1!F:F)</f>
        <v>13</v>
      </c>
      <c r="G60" s="12">
        <f ca="1">SUMIF([1]Sheet1!$A:$AL,$B60,[1]Sheet1!G:G)</f>
        <v>8.5</v>
      </c>
      <c r="H60" s="12">
        <f ca="1">SUMIF([1]Sheet1!$A:$AL,$B60,[1]Sheet1!H:H)</f>
        <v>8.5</v>
      </c>
      <c r="I60" s="12">
        <f ca="1">SUMIF([1]Sheet1!$A:$AL,$B60,[1]Sheet1!I:I)</f>
        <v>13</v>
      </c>
      <c r="J60" s="12">
        <f ca="1">SUMIF([1]Sheet1!$A:$AL,$B60,[1]Sheet1!J:J)</f>
        <v>8.5</v>
      </c>
      <c r="K60" s="12">
        <f ca="1">SUMIF([1]Sheet1!$A:$AL,$B60,[1]Sheet1!K:K)</f>
        <v>8.5</v>
      </c>
      <c r="L60" s="12">
        <f ca="1">SUMIF([1]Sheet1!$A:$AL,$B60,[1]Sheet1!L:L)</f>
        <v>12</v>
      </c>
      <c r="M60" s="12">
        <f ca="1">SUMIF([1]Sheet1!$A:$AL,$B60,[1]Sheet1!M:M)</f>
        <v>12</v>
      </c>
      <c r="N60" s="12">
        <f ca="1">SUMIF([1]Sheet1!$A:$AL,$B60,[1]Sheet1!N:N)</f>
        <v>13</v>
      </c>
      <c r="O60" s="12">
        <f ca="1">SUMIF([1]Sheet1!$A:$AL,$B60,[1]Sheet1!O:O)</f>
        <v>0</v>
      </c>
      <c r="P60" s="12">
        <f ca="1">SUMIF([1]Sheet1!$A:$AL,$B60,[1]Sheet1!P:P)</f>
        <v>11</v>
      </c>
      <c r="Q60" s="12">
        <f ca="1">SUMIF([1]Sheet1!$A:$AL,$B60,[1]Sheet1!Q:Q)</f>
        <v>11</v>
      </c>
      <c r="R60" s="12">
        <f ca="1">SUMIF([1]Sheet1!$A:$AL,$B60,[1]Sheet1!R:R)</f>
        <v>11</v>
      </c>
      <c r="S60" s="12">
        <f ca="1">SUMIF([1]Sheet1!$A:$AL,$B60,[1]Sheet1!S:S)</f>
        <v>8.5</v>
      </c>
      <c r="T60" s="12">
        <f ca="1">SUMIF([1]Sheet1!$A:$AL,$B60,[1]Sheet1!T:T)</f>
        <v>12</v>
      </c>
      <c r="U60" s="12">
        <f ca="1">SUMIF([1]Sheet1!$A:$AL,$B60,[1]Sheet1!U:U)</f>
        <v>12</v>
      </c>
      <c r="V60" s="12">
        <f ca="1">SUMIF([1]Sheet1!$A:$AL,$B60,[1]Sheet1!V:V)</f>
        <v>0</v>
      </c>
      <c r="W60" s="12">
        <f ca="1">SUMIF([1]Sheet1!$A:$AL,$B60,[1]Sheet1!W:W)</f>
        <v>11</v>
      </c>
      <c r="X60" s="12">
        <f ca="1">SUMIF([1]Sheet1!$A:$AL,$B60,[1]Sheet1!X:X)</f>
        <v>13</v>
      </c>
      <c r="Y60" s="12">
        <f ca="1">SUMIF([1]Sheet1!$A:$AL,$B60,[1]Sheet1!Y:Y)</f>
        <v>11</v>
      </c>
      <c r="Z60" s="12">
        <f ca="1">SUMIF([1]Sheet1!$A:$AL,$B60,[1]Sheet1!Z:Z)</f>
        <v>13</v>
      </c>
      <c r="AA60" s="12">
        <f ca="1">SUMIF([1]Sheet1!$A:$AL,$B60,[1]Sheet1!AA:AA)</f>
        <v>13</v>
      </c>
      <c r="AB60" s="12">
        <f ca="1">SUMIF([1]Sheet1!$A:$AL,$B60,[1]Sheet1!AB:AB)</f>
        <v>13</v>
      </c>
      <c r="AC60" s="12">
        <f ca="1">SUMIF([1]Sheet1!$A:$AL,$B60,[1]Sheet1!AC:AC)</f>
        <v>8.5</v>
      </c>
      <c r="AD60" s="12">
        <f ca="1">SUMIF([1]Sheet1!$A:$AL,$B60,[1]Sheet1!AD:AD)</f>
        <v>12</v>
      </c>
      <c r="AE60" s="12">
        <f ca="1">SUMIF([1]Sheet1!$A:$AL,$B60,[1]Sheet1!AE:AE)</f>
        <v>11</v>
      </c>
      <c r="AF60" s="12">
        <f ca="1">SUMIF([1]Sheet1!$A:$AL,$B60,[1]Sheet1!AF:AF)</f>
        <v>13</v>
      </c>
      <c r="AG60" s="12">
        <f ca="1">SUMIF([1]Sheet1!$A:$AL,$B60,[1]Sheet1!AG:AG)</f>
        <v>11</v>
      </c>
      <c r="AH60" s="12">
        <f ca="1">SUMIF([1]Sheet1!$A:$AL,$B60,[1]Sheet1!AH:AH)</f>
        <v>0</v>
      </c>
      <c r="AI60" s="21">
        <f ca="1" t="shared" si="45"/>
        <v>318</v>
      </c>
      <c r="AJ60" s="22">
        <f ca="1" t="shared" si="46"/>
        <v>39.75</v>
      </c>
    </row>
    <row r="61" customHeight="1" spans="1:36">
      <c r="A61" s="10" t="s">
        <v>489</v>
      </c>
      <c r="B61" s="14" t="s">
        <v>513</v>
      </c>
      <c r="C61" s="15" t="s">
        <v>512</v>
      </c>
      <c r="D61" s="12">
        <f ca="1">SUMIF([1]Sheet1!$A:$AL,$B61,[1]Sheet1!D:D)</f>
        <v>13</v>
      </c>
      <c r="E61" s="12">
        <f ca="1">SUMIF([1]Sheet1!$A:$AL,$B61,[1]Sheet1!E:E)</f>
        <v>13</v>
      </c>
      <c r="F61" s="12">
        <f ca="1">SUMIF([1]Sheet1!$A:$AL,$B61,[1]Sheet1!F:F)</f>
        <v>13</v>
      </c>
      <c r="G61" s="12">
        <f ca="1">SUMIF([1]Sheet1!$A:$AL,$B61,[1]Sheet1!G:G)</f>
        <v>8.5</v>
      </c>
      <c r="H61" s="12">
        <f ca="1">SUMIF([1]Sheet1!$A:$AL,$B61,[1]Sheet1!H:H)</f>
        <v>8.5</v>
      </c>
      <c r="I61" s="12">
        <f ca="1">SUMIF([1]Sheet1!$A:$AL,$B61,[1]Sheet1!I:I)</f>
        <v>13</v>
      </c>
      <c r="J61" s="12">
        <f ca="1">SUMIF([1]Sheet1!$A:$AL,$B61,[1]Sheet1!J:J)</f>
        <v>8.5</v>
      </c>
      <c r="K61" s="12">
        <f ca="1">SUMIF([1]Sheet1!$A:$AL,$B61,[1]Sheet1!K:K)</f>
        <v>8.5</v>
      </c>
      <c r="L61" s="12">
        <f ca="1">SUMIF([1]Sheet1!$A:$AL,$B61,[1]Sheet1!L:L)</f>
        <v>12</v>
      </c>
      <c r="M61" s="12">
        <f ca="1">SUMIF([1]Sheet1!$A:$AL,$B61,[1]Sheet1!M:M)</f>
        <v>12</v>
      </c>
      <c r="N61" s="12">
        <f ca="1">SUMIF([1]Sheet1!$A:$AL,$B61,[1]Sheet1!N:N)</f>
        <v>13</v>
      </c>
      <c r="O61" s="12">
        <f ca="1">SUMIF([1]Sheet1!$A:$AL,$B61,[1]Sheet1!O:O)</f>
        <v>0</v>
      </c>
      <c r="P61" s="12">
        <f ca="1">SUMIF([1]Sheet1!$A:$AL,$B61,[1]Sheet1!P:P)</f>
        <v>13</v>
      </c>
      <c r="Q61" s="12">
        <f ca="1">SUMIF([1]Sheet1!$A:$AL,$B61,[1]Sheet1!Q:Q)</f>
        <v>11</v>
      </c>
      <c r="R61" s="12">
        <f ca="1">SUMIF([1]Sheet1!$A:$AL,$B61,[1]Sheet1!R:R)</f>
        <v>11</v>
      </c>
      <c r="S61" s="12">
        <f ca="1">SUMIF([1]Sheet1!$A:$AL,$B61,[1]Sheet1!S:S)</f>
        <v>12</v>
      </c>
      <c r="T61" s="12">
        <f ca="1">SUMIF([1]Sheet1!$A:$AL,$B61,[1]Sheet1!T:T)</f>
        <v>8.5</v>
      </c>
      <c r="U61" s="12">
        <f ca="1">SUMIF([1]Sheet1!$A:$AL,$B61,[1]Sheet1!U:U)</f>
        <v>13</v>
      </c>
      <c r="V61" s="12">
        <f ca="1">SUMIF([1]Sheet1!$A:$AL,$B61,[1]Sheet1!V:V)</f>
        <v>8.5</v>
      </c>
      <c r="W61" s="12">
        <f ca="1">SUMIF([1]Sheet1!$A:$AL,$B61,[1]Sheet1!W:W)</f>
        <v>11</v>
      </c>
      <c r="X61" s="12">
        <f ca="1">SUMIF([1]Sheet1!$A:$AL,$B61,[1]Sheet1!X:X)</f>
        <v>12</v>
      </c>
      <c r="Y61" s="12">
        <f ca="1">SUMIF([1]Sheet1!$A:$AL,$B61,[1]Sheet1!Y:Y)</f>
        <v>11</v>
      </c>
      <c r="Z61" s="12">
        <f ca="1">SUMIF([1]Sheet1!$A:$AL,$B61,[1]Sheet1!Z:Z)</f>
        <v>13</v>
      </c>
      <c r="AA61" s="12">
        <f ca="1">SUMIF([1]Sheet1!$A:$AL,$B61,[1]Sheet1!AA:AA)</f>
        <v>13</v>
      </c>
      <c r="AB61" s="12">
        <f ca="1">SUMIF([1]Sheet1!$A:$AL,$B61,[1]Sheet1!AB:AB)</f>
        <v>13</v>
      </c>
      <c r="AC61" s="12">
        <f ca="1">SUMIF([1]Sheet1!$A:$AL,$B61,[1]Sheet1!AC:AC)</f>
        <v>8.5</v>
      </c>
      <c r="AD61" s="12">
        <f ca="1">SUMIF([1]Sheet1!$A:$AL,$B61,[1]Sheet1!AD:AD)</f>
        <v>12</v>
      </c>
      <c r="AE61" s="12">
        <f ca="1">SUMIF([1]Sheet1!$A:$AL,$B61,[1]Sheet1!AE:AE)</f>
        <v>13</v>
      </c>
      <c r="AF61" s="12">
        <f ca="1">SUMIF([1]Sheet1!$A:$AL,$B61,[1]Sheet1!AF:AF)</f>
        <v>13</v>
      </c>
      <c r="AG61" s="12">
        <f ca="1">SUMIF([1]Sheet1!$A:$AL,$B61,[1]Sheet1!AG:AG)</f>
        <v>8.5</v>
      </c>
      <c r="AH61" s="12">
        <f ca="1">SUMIF([1]Sheet1!$A:$AL,$B61,[1]Sheet1!AH:AH)</f>
        <v>0</v>
      </c>
      <c r="AI61" s="21">
        <f ca="1" t="shared" si="45"/>
        <v>328</v>
      </c>
      <c r="AJ61" s="22">
        <f ca="1" t="shared" si="46"/>
        <v>41</v>
      </c>
    </row>
    <row r="62" customHeight="1" spans="1:36">
      <c r="A62" s="10" t="s">
        <v>489</v>
      </c>
      <c r="B62" s="14" t="s">
        <v>515</v>
      </c>
      <c r="C62" s="15" t="s">
        <v>514</v>
      </c>
      <c r="D62" s="12">
        <f ca="1">SUMIF([1]Sheet1!$A:$AL,$B62,[1]Sheet1!D:D)</f>
        <v>13</v>
      </c>
      <c r="E62" s="12">
        <f ca="1">SUMIF([1]Sheet1!$A:$AL,$B62,[1]Sheet1!E:E)</f>
        <v>13</v>
      </c>
      <c r="F62" s="12">
        <f ca="1">SUMIF([1]Sheet1!$A:$AL,$B62,[1]Sheet1!F:F)</f>
        <v>13</v>
      </c>
      <c r="G62" s="12">
        <f ca="1">SUMIF([1]Sheet1!$A:$AL,$B62,[1]Sheet1!G:G)</f>
        <v>0</v>
      </c>
      <c r="H62" s="12">
        <f ca="1">SUMIF([1]Sheet1!$A:$AL,$B62,[1]Sheet1!H:H)</f>
        <v>0</v>
      </c>
      <c r="I62" s="12">
        <f ca="1">SUMIF([1]Sheet1!$A:$AL,$B62,[1]Sheet1!I:I)</f>
        <v>0</v>
      </c>
      <c r="J62" s="12">
        <f ca="1">SUMIF([1]Sheet1!$A:$AL,$B62,[1]Sheet1!J:J)</f>
        <v>0</v>
      </c>
      <c r="K62" s="12">
        <f ca="1">SUMIF([1]Sheet1!$A:$AL,$B62,[1]Sheet1!K:K)</f>
        <v>0</v>
      </c>
      <c r="L62" s="12">
        <f ca="1">SUMIF([1]Sheet1!$A:$AL,$B62,[1]Sheet1!L:L)</f>
        <v>0</v>
      </c>
      <c r="M62" s="12">
        <f ca="1">SUMIF([1]Sheet1!$A:$AL,$B62,[1]Sheet1!M:M)</f>
        <v>0</v>
      </c>
      <c r="N62" s="12">
        <f ca="1">SUMIF([1]Sheet1!$A:$AL,$B62,[1]Sheet1!N:N)</f>
        <v>0</v>
      </c>
      <c r="O62" s="12">
        <f ca="1">SUMIF([1]Sheet1!$A:$AL,$B62,[1]Sheet1!O:O)</f>
        <v>0</v>
      </c>
      <c r="P62" s="12">
        <f ca="1">SUMIF([1]Sheet1!$A:$AL,$B62,[1]Sheet1!P:P)</f>
        <v>11</v>
      </c>
      <c r="Q62" s="12">
        <f ca="1">SUMIF([1]Sheet1!$A:$AL,$B62,[1]Sheet1!Q:Q)</f>
        <v>11</v>
      </c>
      <c r="R62" s="12">
        <f ca="1">SUMIF([1]Sheet1!$A:$AL,$B62,[1]Sheet1!R:R)</f>
        <v>11</v>
      </c>
      <c r="S62" s="12">
        <f ca="1">SUMIF([1]Sheet1!$A:$AL,$B62,[1]Sheet1!S:S)</f>
        <v>8.5</v>
      </c>
      <c r="T62" s="12">
        <f ca="1">SUMIF([1]Sheet1!$A:$AL,$B62,[1]Sheet1!T:T)</f>
        <v>6.5</v>
      </c>
      <c r="U62" s="12">
        <f ca="1">SUMIF([1]Sheet1!$A:$AL,$B62,[1]Sheet1!U:U)</f>
        <v>0</v>
      </c>
      <c r="V62" s="12">
        <f ca="1">SUMIF([1]Sheet1!$A:$AL,$B62,[1]Sheet1!V:V)</f>
        <v>0</v>
      </c>
      <c r="W62" s="12">
        <f ca="1">SUMIF([1]Sheet1!$A:$AL,$B62,[1]Sheet1!W:W)</f>
        <v>11</v>
      </c>
      <c r="X62" s="12">
        <f ca="1">SUMIF([1]Sheet1!$A:$AL,$B62,[1]Sheet1!X:X)</f>
        <v>12</v>
      </c>
      <c r="Y62" s="12">
        <f ca="1">SUMIF([1]Sheet1!$A:$AL,$B62,[1]Sheet1!Y:Y)</f>
        <v>11</v>
      </c>
      <c r="Z62" s="12">
        <f ca="1">SUMIF([1]Sheet1!$A:$AL,$B62,[1]Sheet1!Z:Z)</f>
        <v>13</v>
      </c>
      <c r="AA62" s="12">
        <f ca="1">SUMIF([1]Sheet1!$A:$AL,$B62,[1]Sheet1!AA:AA)</f>
        <v>13</v>
      </c>
      <c r="AB62" s="12">
        <f ca="1">SUMIF([1]Sheet1!$A:$AL,$B62,[1]Sheet1!AB:AB)</f>
        <v>13</v>
      </c>
      <c r="AC62" s="12">
        <f ca="1">SUMIF([1]Sheet1!$A:$AL,$B62,[1]Sheet1!AC:AC)</f>
        <v>8.5</v>
      </c>
      <c r="AD62" s="12">
        <f ca="1">SUMIF([1]Sheet1!$A:$AL,$B62,[1]Sheet1!AD:AD)</f>
        <v>13</v>
      </c>
      <c r="AE62" s="12">
        <f ca="1">SUMIF([1]Sheet1!$A:$AL,$B62,[1]Sheet1!AE:AE)</f>
        <v>13</v>
      </c>
      <c r="AF62" s="12">
        <f ca="1">SUMIF([1]Sheet1!$A:$AL,$B62,[1]Sheet1!AF:AF)</f>
        <v>13</v>
      </c>
      <c r="AG62" s="12">
        <f ca="1">SUMIF([1]Sheet1!$A:$AL,$B62,[1]Sheet1!AG:AG)</f>
        <v>11</v>
      </c>
      <c r="AH62" s="12">
        <f ca="1">SUMIF([1]Sheet1!$A:$AL,$B62,[1]Sheet1!AH:AH)</f>
        <v>0</v>
      </c>
      <c r="AI62" s="21">
        <f ca="1" t="shared" si="45"/>
        <v>218.5</v>
      </c>
      <c r="AJ62" s="22">
        <f ca="1" t="shared" si="46"/>
        <v>27.3125</v>
      </c>
    </row>
    <row r="63" customHeight="1" spans="1:36">
      <c r="A63" s="10" t="s">
        <v>489</v>
      </c>
      <c r="B63" s="14" t="s">
        <v>517</v>
      </c>
      <c r="C63" s="15" t="s">
        <v>516</v>
      </c>
      <c r="D63" s="12">
        <f ca="1">SUMIF([1]Sheet1!$A:$AL,$B63,[1]Sheet1!D:D)</f>
        <v>13</v>
      </c>
      <c r="E63" s="12">
        <f ca="1">SUMIF([1]Sheet1!$A:$AL,$B63,[1]Sheet1!E:E)</f>
        <v>13</v>
      </c>
      <c r="F63" s="12">
        <f ca="1">SUMIF([1]Sheet1!$A:$AL,$B63,[1]Sheet1!F:F)</f>
        <v>13</v>
      </c>
      <c r="G63" s="12">
        <f ca="1">SUMIF([1]Sheet1!$A:$AL,$B63,[1]Sheet1!G:G)</f>
        <v>8.5</v>
      </c>
      <c r="H63" s="12">
        <f ca="1">SUMIF([1]Sheet1!$A:$AL,$B63,[1]Sheet1!H:H)</f>
        <v>8.5</v>
      </c>
      <c r="I63" s="12">
        <f ca="1">SUMIF([1]Sheet1!$A:$AL,$B63,[1]Sheet1!I:I)</f>
        <v>13</v>
      </c>
      <c r="J63" s="12">
        <f ca="1">SUMIF([1]Sheet1!$A:$AL,$B63,[1]Sheet1!J:J)</f>
        <v>8.5</v>
      </c>
      <c r="K63" s="12">
        <f ca="1">SUMIF([1]Sheet1!$A:$AL,$B63,[1]Sheet1!K:K)</f>
        <v>4.5</v>
      </c>
      <c r="L63" s="12">
        <f ca="1">SUMIF([1]Sheet1!$A:$AL,$B63,[1]Sheet1!L:L)</f>
        <v>11</v>
      </c>
      <c r="M63" s="12">
        <f ca="1">SUMIF([1]Sheet1!$A:$AL,$B63,[1]Sheet1!M:M)</f>
        <v>12</v>
      </c>
      <c r="N63" s="12">
        <f ca="1">SUMIF([1]Sheet1!$A:$AL,$B63,[1]Sheet1!N:N)</f>
        <v>13</v>
      </c>
      <c r="O63" s="12">
        <f ca="1">SUMIF([1]Sheet1!$A:$AL,$B63,[1]Sheet1!O:O)</f>
        <v>0</v>
      </c>
      <c r="P63" s="12">
        <f ca="1">SUMIF([1]Sheet1!$A:$AL,$B63,[1]Sheet1!P:P)</f>
        <v>13</v>
      </c>
      <c r="Q63" s="12">
        <f ca="1">SUMIF([1]Sheet1!$A:$AL,$B63,[1]Sheet1!Q:Q)</f>
        <v>13</v>
      </c>
      <c r="R63" s="12">
        <f ca="1">SUMIF([1]Sheet1!$A:$AL,$B63,[1]Sheet1!R:R)</f>
        <v>11</v>
      </c>
      <c r="S63" s="12">
        <f ca="1">SUMIF([1]Sheet1!$A:$AL,$B63,[1]Sheet1!S:S)</f>
        <v>11</v>
      </c>
      <c r="T63" s="12">
        <f ca="1">SUMIF([1]Sheet1!$A:$AL,$B63,[1]Sheet1!T:T)</f>
        <v>8.5</v>
      </c>
      <c r="U63" s="12">
        <f ca="1">SUMIF([1]Sheet1!$A:$AL,$B63,[1]Sheet1!U:U)</f>
        <v>8.5</v>
      </c>
      <c r="V63" s="12">
        <f ca="1">SUMIF([1]Sheet1!$A:$AL,$B63,[1]Sheet1!V:V)</f>
        <v>0</v>
      </c>
      <c r="W63" s="12">
        <f ca="1">SUMIF([1]Sheet1!$A:$AL,$B63,[1]Sheet1!W:W)</f>
        <v>11</v>
      </c>
      <c r="X63" s="12">
        <f ca="1">SUMIF([1]Sheet1!$A:$AL,$B63,[1]Sheet1!X:X)</f>
        <v>12</v>
      </c>
      <c r="Y63" s="12">
        <f ca="1">SUMIF([1]Sheet1!$A:$AL,$B63,[1]Sheet1!Y:Y)</f>
        <v>11</v>
      </c>
      <c r="Z63" s="12">
        <f ca="1">SUMIF([1]Sheet1!$A:$AL,$B63,[1]Sheet1!Z:Z)</f>
        <v>13</v>
      </c>
      <c r="AA63" s="12">
        <f ca="1">SUMIF([1]Sheet1!$A:$AL,$B63,[1]Sheet1!AA:AA)</f>
        <v>13</v>
      </c>
      <c r="AB63" s="12">
        <f ca="1">SUMIF([1]Sheet1!$A:$AL,$B63,[1]Sheet1!AB:AB)</f>
        <v>13</v>
      </c>
      <c r="AC63" s="12">
        <f ca="1">SUMIF([1]Sheet1!$A:$AL,$B63,[1]Sheet1!AC:AC)</f>
        <v>8.5</v>
      </c>
      <c r="AD63" s="12">
        <f ca="1">SUMIF([1]Sheet1!$A:$AL,$B63,[1]Sheet1!AD:AD)</f>
        <v>13</v>
      </c>
      <c r="AE63" s="12">
        <f ca="1">SUMIF([1]Sheet1!$A:$AL,$B63,[1]Sheet1!AE:AE)</f>
        <v>11</v>
      </c>
      <c r="AF63" s="12">
        <f ca="1">SUMIF([1]Sheet1!$A:$AL,$B63,[1]Sheet1!AF:AF)</f>
        <v>13</v>
      </c>
      <c r="AG63" s="12">
        <f ca="1">SUMIF([1]Sheet1!$A:$AL,$B63,[1]Sheet1!AG:AG)</f>
        <v>11</v>
      </c>
      <c r="AH63" s="12">
        <f ca="1">SUMIF([1]Sheet1!$A:$AL,$B63,[1]Sheet1!AH:AH)</f>
        <v>0</v>
      </c>
      <c r="AI63" s="21">
        <f ca="1" t="shared" si="45"/>
        <v>312.5</v>
      </c>
      <c r="AJ63" s="22">
        <f ca="1" t="shared" si="46"/>
        <v>39.0625</v>
      </c>
    </row>
    <row r="64" customHeight="1" spans="1:36">
      <c r="A64" s="10" t="s">
        <v>489</v>
      </c>
      <c r="B64" s="14" t="s">
        <v>519</v>
      </c>
      <c r="C64" s="15" t="s">
        <v>518</v>
      </c>
      <c r="D64" s="12">
        <f ca="1">SUMIF([1]Sheet1!$A:$AL,$B64,[1]Sheet1!D:D)</f>
        <v>13</v>
      </c>
      <c r="E64" s="12">
        <f ca="1">SUMIF([1]Sheet1!$A:$AL,$B64,[1]Sheet1!E:E)</f>
        <v>13</v>
      </c>
      <c r="F64" s="12">
        <f ca="1">SUMIF([1]Sheet1!$A:$AL,$B64,[1]Sheet1!F:F)</f>
        <v>13</v>
      </c>
      <c r="G64" s="12">
        <f ca="1">SUMIF([1]Sheet1!$A:$AL,$B64,[1]Sheet1!G:G)</f>
        <v>8.5</v>
      </c>
      <c r="H64" s="12">
        <f ca="1">SUMIF([1]Sheet1!$A:$AL,$B64,[1]Sheet1!H:H)</f>
        <v>8.5</v>
      </c>
      <c r="I64" s="12">
        <f ca="1">SUMIF([1]Sheet1!$A:$AL,$B64,[1]Sheet1!I:I)</f>
        <v>8.5</v>
      </c>
      <c r="J64" s="12">
        <f ca="1">SUMIF([1]Sheet1!$A:$AL,$B64,[1]Sheet1!J:J)</f>
        <v>8.5</v>
      </c>
      <c r="K64" s="12">
        <f ca="1">SUMIF([1]Sheet1!$A:$AL,$B64,[1]Sheet1!K:K)</f>
        <v>8.5</v>
      </c>
      <c r="L64" s="12">
        <f ca="1">SUMIF([1]Sheet1!$A:$AL,$B64,[1]Sheet1!L:L)</f>
        <v>12</v>
      </c>
      <c r="M64" s="12">
        <f ca="1">SUMIF([1]Sheet1!$A:$AL,$B64,[1]Sheet1!M:M)</f>
        <v>12</v>
      </c>
      <c r="N64" s="12">
        <f ca="1">SUMIF([1]Sheet1!$A:$AL,$B64,[1]Sheet1!N:N)</f>
        <v>13</v>
      </c>
      <c r="O64" s="12">
        <f ca="1">SUMIF([1]Sheet1!$A:$AL,$B64,[1]Sheet1!O:O)</f>
        <v>0</v>
      </c>
      <c r="P64" s="12">
        <f ca="1">SUMIF([1]Sheet1!$A:$AL,$B64,[1]Sheet1!P:P)</f>
        <v>13</v>
      </c>
      <c r="Q64" s="12">
        <f ca="1">SUMIF([1]Sheet1!$A:$AL,$B64,[1]Sheet1!Q:Q)</f>
        <v>11</v>
      </c>
      <c r="R64" s="12">
        <f ca="1">SUMIF([1]Sheet1!$A:$AL,$B64,[1]Sheet1!R:R)</f>
        <v>11</v>
      </c>
      <c r="S64" s="12">
        <f ca="1">SUMIF([1]Sheet1!$A:$AL,$B64,[1]Sheet1!S:S)</f>
        <v>12</v>
      </c>
      <c r="T64" s="12">
        <f ca="1">SUMIF([1]Sheet1!$A:$AL,$B64,[1]Sheet1!T:T)</f>
        <v>12</v>
      </c>
      <c r="U64" s="12">
        <f ca="1">SUMIF([1]Sheet1!$A:$AL,$B64,[1]Sheet1!U:U)</f>
        <v>12</v>
      </c>
      <c r="V64" s="12">
        <f ca="1">SUMIF([1]Sheet1!$A:$AL,$B64,[1]Sheet1!V:V)</f>
        <v>0</v>
      </c>
      <c r="W64" s="12">
        <f ca="1">SUMIF([1]Sheet1!$A:$AL,$B64,[1]Sheet1!W:W)</f>
        <v>11</v>
      </c>
      <c r="X64" s="12">
        <f ca="1">SUMIF([1]Sheet1!$A:$AL,$B64,[1]Sheet1!X:X)</f>
        <v>13</v>
      </c>
      <c r="Y64" s="12">
        <f ca="1">SUMIF([1]Sheet1!$A:$AL,$B64,[1]Sheet1!Y:Y)</f>
        <v>11</v>
      </c>
      <c r="Z64" s="12">
        <f ca="1">SUMIF([1]Sheet1!$A:$AL,$B64,[1]Sheet1!Z:Z)</f>
        <v>13</v>
      </c>
      <c r="AA64" s="12">
        <f ca="1">SUMIF([1]Sheet1!$A:$AL,$B64,[1]Sheet1!AA:AA)</f>
        <v>13</v>
      </c>
      <c r="AB64" s="12">
        <f ca="1">SUMIF([1]Sheet1!$A:$AL,$B64,[1]Sheet1!AB:AB)</f>
        <v>13</v>
      </c>
      <c r="AC64" s="12">
        <f ca="1">SUMIF([1]Sheet1!$A:$AL,$B64,[1]Sheet1!AC:AC)</f>
        <v>8.5</v>
      </c>
      <c r="AD64" s="12">
        <f ca="1">SUMIF([1]Sheet1!$A:$AL,$B64,[1]Sheet1!AD:AD)</f>
        <v>12</v>
      </c>
      <c r="AE64" s="12">
        <f ca="1">SUMIF([1]Sheet1!$A:$AL,$B64,[1]Sheet1!AE:AE)</f>
        <v>11</v>
      </c>
      <c r="AF64" s="12">
        <f ca="1">SUMIF([1]Sheet1!$A:$AL,$B64,[1]Sheet1!AF:AF)</f>
        <v>13</v>
      </c>
      <c r="AG64" s="12">
        <f ca="1">SUMIF([1]Sheet1!$A:$AL,$B64,[1]Sheet1!AG:AG)</f>
        <v>11</v>
      </c>
      <c r="AH64" s="12">
        <f ca="1">SUMIF([1]Sheet1!$A:$AL,$B64,[1]Sheet1!AH:AH)</f>
        <v>0</v>
      </c>
      <c r="AI64" s="21">
        <f ca="1" t="shared" si="45"/>
        <v>319</v>
      </c>
      <c r="AJ64" s="22">
        <f ca="1" t="shared" si="46"/>
        <v>39.875</v>
      </c>
    </row>
    <row r="65" customHeight="1" spans="1:36">
      <c r="A65" s="10" t="s">
        <v>489</v>
      </c>
      <c r="B65" s="14" t="s">
        <v>521</v>
      </c>
      <c r="C65" s="15" t="s">
        <v>520</v>
      </c>
      <c r="D65" s="12">
        <f ca="1">SUMIF([1]Sheet1!$A:$AL,$B65,[1]Sheet1!D:D)</f>
        <v>13</v>
      </c>
      <c r="E65" s="12">
        <f ca="1">SUMIF([1]Sheet1!$A:$AL,$B65,[1]Sheet1!E:E)</f>
        <v>13</v>
      </c>
      <c r="F65" s="12">
        <f ca="1">SUMIF([1]Sheet1!$A:$AL,$B65,[1]Sheet1!F:F)</f>
        <v>8.5</v>
      </c>
      <c r="G65" s="12">
        <f ca="1">SUMIF([1]Sheet1!$A:$AL,$B65,[1]Sheet1!G:G)</f>
        <v>8.5</v>
      </c>
      <c r="H65" s="12">
        <f ca="1">SUMIF([1]Sheet1!$A:$AL,$B65,[1]Sheet1!H:H)</f>
        <v>8.5</v>
      </c>
      <c r="I65" s="12">
        <f ca="1">SUMIF([1]Sheet1!$A:$AL,$B65,[1]Sheet1!I:I)</f>
        <v>13</v>
      </c>
      <c r="J65" s="12">
        <f ca="1">SUMIF([1]Sheet1!$A:$AL,$B65,[1]Sheet1!J:J)</f>
        <v>8.5</v>
      </c>
      <c r="K65" s="12">
        <f ca="1">SUMIF([1]Sheet1!$A:$AL,$B65,[1]Sheet1!K:K)</f>
        <v>8.5</v>
      </c>
      <c r="L65" s="12">
        <f ca="1">SUMIF([1]Sheet1!$A:$AL,$B65,[1]Sheet1!L:L)</f>
        <v>12</v>
      </c>
      <c r="M65" s="12">
        <f ca="1">SUMIF([1]Sheet1!$A:$AL,$B65,[1]Sheet1!M:M)</f>
        <v>12</v>
      </c>
      <c r="N65" s="12">
        <f ca="1">SUMIF([1]Sheet1!$A:$AL,$B65,[1]Sheet1!N:N)</f>
        <v>13</v>
      </c>
      <c r="O65" s="12">
        <f ca="1">SUMIF([1]Sheet1!$A:$AL,$B65,[1]Sheet1!O:O)</f>
        <v>0</v>
      </c>
      <c r="P65" s="12">
        <f ca="1">SUMIF([1]Sheet1!$A:$AL,$B65,[1]Sheet1!P:P)</f>
        <v>11</v>
      </c>
      <c r="Q65" s="12">
        <f ca="1">SUMIF([1]Sheet1!$A:$AL,$B65,[1]Sheet1!Q:Q)</f>
        <v>11</v>
      </c>
      <c r="R65" s="12">
        <f ca="1">SUMIF([1]Sheet1!$A:$AL,$B65,[1]Sheet1!R:R)</f>
        <v>11</v>
      </c>
      <c r="S65" s="12">
        <f ca="1">SUMIF([1]Sheet1!$A:$AL,$B65,[1]Sheet1!S:S)</f>
        <v>8.5</v>
      </c>
      <c r="T65" s="12">
        <f ca="1">SUMIF([1]Sheet1!$A:$AL,$B65,[1]Sheet1!T:T)</f>
        <v>8.5</v>
      </c>
      <c r="U65" s="12">
        <f ca="1">SUMIF([1]Sheet1!$A:$AL,$B65,[1]Sheet1!U:U)</f>
        <v>0</v>
      </c>
      <c r="V65" s="12">
        <f ca="1">SUMIF([1]Sheet1!$A:$AL,$B65,[1]Sheet1!V:V)</f>
        <v>0</v>
      </c>
      <c r="W65" s="12">
        <f ca="1">SUMIF([1]Sheet1!$A:$AL,$B65,[1]Sheet1!W:W)</f>
        <v>0</v>
      </c>
      <c r="X65" s="12">
        <f ca="1">SUMIF([1]Sheet1!$A:$AL,$B65,[1]Sheet1!X:X)</f>
        <v>0</v>
      </c>
      <c r="Y65" s="12">
        <f ca="1">SUMIF([1]Sheet1!$A:$AL,$B65,[1]Sheet1!Y:Y)</f>
        <v>11</v>
      </c>
      <c r="Z65" s="12">
        <f ca="1">SUMIF([1]Sheet1!$A:$AL,$B65,[1]Sheet1!Z:Z)</f>
        <v>13</v>
      </c>
      <c r="AA65" s="12">
        <f ca="1">SUMIF([1]Sheet1!$A:$AL,$B65,[1]Sheet1!AA:AA)</f>
        <v>13</v>
      </c>
      <c r="AB65" s="12">
        <f ca="1">SUMIF([1]Sheet1!$A:$AL,$B65,[1]Sheet1!AB:AB)</f>
        <v>13</v>
      </c>
      <c r="AC65" s="12">
        <f ca="1">SUMIF([1]Sheet1!$A:$AL,$B65,[1]Sheet1!AC:AC)</f>
        <v>8.5</v>
      </c>
      <c r="AD65" s="12">
        <f ca="1">SUMIF([1]Sheet1!$A:$AL,$B65,[1]Sheet1!AD:AD)</f>
        <v>12</v>
      </c>
      <c r="AE65" s="12">
        <f ca="1">SUMIF([1]Sheet1!$A:$AL,$B65,[1]Sheet1!AE:AE)</f>
        <v>11</v>
      </c>
      <c r="AF65" s="12">
        <f ca="1">SUMIF([1]Sheet1!$A:$AL,$B65,[1]Sheet1!AF:AF)</f>
        <v>4</v>
      </c>
      <c r="AG65" s="12">
        <f ca="1">SUMIF([1]Sheet1!$A:$AL,$B65,[1]Sheet1!AG:AG)</f>
        <v>11</v>
      </c>
      <c r="AH65" s="12">
        <f ca="1">SUMIF([1]Sheet1!$A:$AL,$B65,[1]Sheet1!AH:AH)</f>
        <v>0</v>
      </c>
      <c r="AI65" s="21">
        <f ca="1" t="shared" si="45"/>
        <v>265</v>
      </c>
      <c r="AJ65" s="22">
        <f ca="1" t="shared" si="46"/>
        <v>33.125</v>
      </c>
    </row>
    <row r="66" customHeight="1" spans="1:36">
      <c r="A66" s="10" t="s">
        <v>489</v>
      </c>
      <c r="B66" s="14" t="s">
        <v>523</v>
      </c>
      <c r="C66" s="15" t="s">
        <v>522</v>
      </c>
      <c r="D66" s="12">
        <f ca="1">SUMIF([1]Sheet1!$A:$AL,$B66,[1]Sheet1!D:D)</f>
        <v>13</v>
      </c>
      <c r="E66" s="12">
        <f ca="1">SUMIF([1]Sheet1!$A:$AL,$B66,[1]Sheet1!E:E)</f>
        <v>11</v>
      </c>
      <c r="F66" s="12">
        <f ca="1">SUMIF([1]Sheet1!$A:$AL,$B66,[1]Sheet1!F:F)</f>
        <v>10</v>
      </c>
      <c r="G66" s="12">
        <f ca="1">SUMIF([1]Sheet1!$A:$AL,$B66,[1]Sheet1!G:G)</f>
        <v>8.5</v>
      </c>
      <c r="H66" s="12">
        <f ca="1">SUMIF([1]Sheet1!$A:$AL,$B66,[1]Sheet1!H:H)</f>
        <v>8.5</v>
      </c>
      <c r="I66" s="12">
        <f ca="1">SUMIF([1]Sheet1!$A:$AL,$B66,[1]Sheet1!I:I)</f>
        <v>13</v>
      </c>
      <c r="J66" s="12">
        <f ca="1">SUMIF([1]Sheet1!$A:$AL,$B66,[1]Sheet1!J:J)</f>
        <v>8.5</v>
      </c>
      <c r="K66" s="12">
        <f ca="1">SUMIF([1]Sheet1!$A:$AL,$B66,[1]Sheet1!K:K)</f>
        <v>8.5</v>
      </c>
      <c r="L66" s="12">
        <f ca="1">SUMIF([1]Sheet1!$A:$AL,$B66,[1]Sheet1!L:L)</f>
        <v>12</v>
      </c>
      <c r="M66" s="12">
        <f ca="1">SUMIF([1]Sheet1!$A:$AL,$B66,[1]Sheet1!M:M)</f>
        <v>13</v>
      </c>
      <c r="N66" s="12">
        <f ca="1">SUMIF([1]Sheet1!$A:$AL,$B66,[1]Sheet1!N:N)</f>
        <v>13</v>
      </c>
      <c r="O66" s="12">
        <f ca="1">SUMIF([1]Sheet1!$A:$AL,$B66,[1]Sheet1!O:O)</f>
        <v>0</v>
      </c>
      <c r="P66" s="12">
        <f ca="1">SUMIF([1]Sheet1!$A:$AL,$B66,[1]Sheet1!P:P)</f>
        <v>13</v>
      </c>
      <c r="Q66" s="12">
        <f ca="1">SUMIF([1]Sheet1!$A:$AL,$B66,[1]Sheet1!Q:Q)</f>
        <v>13</v>
      </c>
      <c r="R66" s="12">
        <f ca="1">SUMIF([1]Sheet1!$A:$AL,$B66,[1]Sheet1!R:R)</f>
        <v>13</v>
      </c>
      <c r="S66" s="12">
        <f ca="1">SUMIF([1]Sheet1!$A:$AL,$B66,[1]Sheet1!S:S)</f>
        <v>11</v>
      </c>
      <c r="T66" s="12">
        <f ca="1">SUMIF([1]Sheet1!$A:$AL,$B66,[1]Sheet1!T:T)</f>
        <v>8.5</v>
      </c>
      <c r="U66" s="12">
        <f ca="1">SUMIF([1]Sheet1!$A:$AL,$B66,[1]Sheet1!U:U)</f>
        <v>8.5</v>
      </c>
      <c r="V66" s="12">
        <f ca="1">SUMIF([1]Sheet1!$A:$AL,$B66,[1]Sheet1!V:V)</f>
        <v>0</v>
      </c>
      <c r="W66" s="12">
        <f ca="1">SUMIF([1]Sheet1!$A:$AL,$B66,[1]Sheet1!W:W)</f>
        <v>8.5</v>
      </c>
      <c r="X66" s="12">
        <f ca="1">SUMIF([1]Sheet1!$A:$AL,$B66,[1]Sheet1!X:X)</f>
        <v>9</v>
      </c>
      <c r="Y66" s="12">
        <f ca="1">SUMIF([1]Sheet1!$A:$AL,$B66,[1]Sheet1!Y:Y)</f>
        <v>11</v>
      </c>
      <c r="Z66" s="12">
        <f ca="1">SUMIF([1]Sheet1!$A:$AL,$B66,[1]Sheet1!Z:Z)</f>
        <v>13</v>
      </c>
      <c r="AA66" s="12">
        <f ca="1">SUMIF([1]Sheet1!$A:$AL,$B66,[1]Sheet1!AA:AA)</f>
        <v>8.5</v>
      </c>
      <c r="AB66" s="12">
        <f ca="1">SUMIF([1]Sheet1!$A:$AL,$B66,[1]Sheet1!AB:AB)</f>
        <v>13</v>
      </c>
      <c r="AC66" s="12">
        <f ca="1">SUMIF([1]Sheet1!$A:$AL,$B66,[1]Sheet1!AC:AC)</f>
        <v>8.5</v>
      </c>
      <c r="AD66" s="12">
        <f ca="1">SUMIF([1]Sheet1!$A:$AL,$B66,[1]Sheet1!AD:AD)</f>
        <v>8.5</v>
      </c>
      <c r="AE66" s="12">
        <f ca="1">SUMIF([1]Sheet1!$A:$AL,$B66,[1]Sheet1!AE:AE)</f>
        <v>13</v>
      </c>
      <c r="AF66" s="12">
        <f ca="1">SUMIF([1]Sheet1!$A:$AL,$B66,[1]Sheet1!AF:AF)</f>
        <v>13</v>
      </c>
      <c r="AG66" s="12">
        <f ca="1">SUMIF([1]Sheet1!$A:$AL,$B66,[1]Sheet1!AG:AG)</f>
        <v>11</v>
      </c>
      <c r="AH66" s="12">
        <f ca="1">SUMIF([1]Sheet1!$A:$AL,$B66,[1]Sheet1!AH:AH)</f>
        <v>0</v>
      </c>
      <c r="AI66" s="21">
        <f ca="1" t="shared" ref="AI66" si="47">SUM(D66:AH66)</f>
        <v>303</v>
      </c>
      <c r="AJ66" s="22">
        <f ca="1" t="shared" ref="AJ66" si="48">AI66/8</f>
        <v>37.875</v>
      </c>
    </row>
    <row r="67" customHeight="1" spans="1:36">
      <c r="A67" s="10" t="s">
        <v>489</v>
      </c>
      <c r="B67" s="23" t="s">
        <v>525</v>
      </c>
      <c r="C67" s="15" t="s">
        <v>524</v>
      </c>
      <c r="D67" s="12">
        <f ca="1">SUMIF([1]Sheet1!$A:$AL,$B67,[1]Sheet1!D:D)</f>
        <v>0</v>
      </c>
      <c r="E67" s="12">
        <f ca="1">SUMIF([1]Sheet1!$A:$AL,$B67,[1]Sheet1!E:E)</f>
        <v>0</v>
      </c>
      <c r="F67" s="12">
        <f ca="1">SUMIF([1]Sheet1!$A:$AL,$B67,[1]Sheet1!F:F)</f>
        <v>0</v>
      </c>
      <c r="G67" s="12">
        <f ca="1">SUMIF([1]Sheet1!$A:$AL,$B67,[1]Sheet1!G:G)</f>
        <v>0</v>
      </c>
      <c r="H67" s="12">
        <f ca="1">SUMIF([1]Sheet1!$A:$AL,$B67,[1]Sheet1!H:H)</f>
        <v>0</v>
      </c>
      <c r="I67" s="12">
        <f ca="1">SUMIF([1]Sheet1!$A:$AL,$B67,[1]Sheet1!I:I)</f>
        <v>0</v>
      </c>
      <c r="J67" s="12">
        <f ca="1">SUMIF([1]Sheet1!$A:$AL,$B67,[1]Sheet1!J:J)</f>
        <v>0</v>
      </c>
      <c r="K67" s="12">
        <f ca="1">SUMIF([1]Sheet1!$A:$AL,$B67,[1]Sheet1!K:K)</f>
        <v>0</v>
      </c>
      <c r="L67" s="12">
        <f ca="1">SUMIF([1]Sheet1!$A:$AL,$B67,[1]Sheet1!L:L)</f>
        <v>0</v>
      </c>
      <c r="M67" s="12">
        <f ca="1">SUMIF([1]Sheet1!$A:$AL,$B67,[1]Sheet1!M:M)</f>
        <v>0</v>
      </c>
      <c r="N67" s="12">
        <f ca="1">SUMIF([1]Sheet1!$A:$AL,$B67,[1]Sheet1!N:N)</f>
        <v>0</v>
      </c>
      <c r="O67" s="12">
        <f ca="1">SUMIF([1]Sheet1!$A:$AL,$B67,[1]Sheet1!O:O)</f>
        <v>0</v>
      </c>
      <c r="P67" s="12">
        <f ca="1">SUMIF([1]Sheet1!$A:$AL,$B67,[1]Sheet1!P:P)</f>
        <v>0</v>
      </c>
      <c r="Q67" s="12">
        <f ca="1">SUMIF([1]Sheet1!$A:$AL,$B67,[1]Sheet1!Q:Q)</f>
        <v>0</v>
      </c>
      <c r="R67" s="12">
        <f ca="1">SUMIF([1]Sheet1!$A:$AL,$B67,[1]Sheet1!R:R)</f>
        <v>0</v>
      </c>
      <c r="S67" s="12">
        <f ca="1">SUMIF([1]Sheet1!$A:$AL,$B67,[1]Sheet1!S:S)</f>
        <v>0</v>
      </c>
      <c r="T67" s="12">
        <f ca="1">SUMIF([1]Sheet1!$A:$AL,$B67,[1]Sheet1!T:T)</f>
        <v>0</v>
      </c>
      <c r="U67" s="12">
        <f ca="1">SUMIF([1]Sheet1!$A:$AL,$B67,[1]Sheet1!U:U)</f>
        <v>0</v>
      </c>
      <c r="V67" s="12">
        <f ca="1">SUMIF([1]Sheet1!$A:$AL,$B67,[1]Sheet1!V:V)</f>
        <v>0</v>
      </c>
      <c r="W67" s="12">
        <f ca="1">SUMIF([1]Sheet1!$A:$AL,$B67,[1]Sheet1!W:W)</f>
        <v>0</v>
      </c>
      <c r="X67" s="12">
        <f ca="1">SUMIF([1]Sheet1!$A:$AL,$B67,[1]Sheet1!X:X)</f>
        <v>0</v>
      </c>
      <c r="Y67" s="12">
        <f ca="1">SUMIF([1]Sheet1!$A:$AL,$B67,[1]Sheet1!Y:Y)</f>
        <v>0</v>
      </c>
      <c r="Z67" s="12">
        <f ca="1">SUMIF([1]Sheet1!$A:$AL,$B67,[1]Sheet1!Z:Z)</f>
        <v>0</v>
      </c>
      <c r="AA67" s="12">
        <f ca="1">SUMIF([1]Sheet1!$A:$AL,$B67,[1]Sheet1!AA:AA)</f>
        <v>0</v>
      </c>
      <c r="AB67" s="12">
        <f ca="1">SUMIF([1]Sheet1!$A:$AL,$B67,[1]Sheet1!AB:AB)</f>
        <v>0</v>
      </c>
      <c r="AC67" s="12">
        <f ca="1">SUMIF([1]Sheet1!$A:$AL,$B67,[1]Sheet1!AC:AC)</f>
        <v>0</v>
      </c>
      <c r="AD67" s="12">
        <f ca="1">SUMIF([1]Sheet1!$A:$AL,$B67,[1]Sheet1!AD:AD)</f>
        <v>0</v>
      </c>
      <c r="AE67" s="26">
        <v>7.5</v>
      </c>
      <c r="AF67" s="12">
        <f ca="1">SUMIF([1]Sheet1!$A:$AL,$B67,[1]Sheet1!AF:AF)</f>
        <v>13</v>
      </c>
      <c r="AG67" s="12">
        <f ca="1">SUMIF([1]Sheet1!$A:$AL,$B67,[1]Sheet1!AG:AG)</f>
        <v>11</v>
      </c>
      <c r="AH67" s="12">
        <f ca="1">SUMIF([1]Sheet1!$A:$AL,$B67,[1]Sheet1!AH:AH)</f>
        <v>0</v>
      </c>
      <c r="AI67" s="21">
        <f ca="1" t="shared" ref="AI67:AI68" si="49">SUM(D67:AH67)</f>
        <v>31.5</v>
      </c>
      <c r="AJ67" s="22">
        <f ca="1" t="shared" ref="AJ67:AJ68" si="50">AI67/8</f>
        <v>3.9375</v>
      </c>
    </row>
    <row r="68" customHeight="1" spans="1:36">
      <c r="A68" s="10" t="s">
        <v>489</v>
      </c>
      <c r="B68" s="17" t="s">
        <v>672</v>
      </c>
      <c r="C68" s="18" t="s">
        <v>671</v>
      </c>
      <c r="D68" s="12">
        <f ca="1">SUMIF([1]Sheet1!$A:$AL,$B68,[1]Sheet1!D:D)</f>
        <v>13</v>
      </c>
      <c r="E68" s="12">
        <f ca="1">SUMIF([1]Sheet1!$A:$AL,$B68,[1]Sheet1!E:E)</f>
        <v>13</v>
      </c>
      <c r="F68" s="12">
        <f ca="1">SUMIF([1]Sheet1!$A:$AL,$B68,[1]Sheet1!F:F)</f>
        <v>11</v>
      </c>
      <c r="G68" s="12">
        <f ca="1">SUMIF([1]Sheet1!$A:$AL,$B68,[1]Sheet1!G:G)</f>
        <v>8.5</v>
      </c>
      <c r="H68" s="12">
        <f ca="1">SUMIF([1]Sheet1!$A:$AL,$B68,[1]Sheet1!H:H)</f>
        <v>8.5</v>
      </c>
      <c r="I68" s="12">
        <f ca="1">SUMIF([1]Sheet1!$A:$AL,$B68,[1]Sheet1!I:I)</f>
        <v>13</v>
      </c>
      <c r="J68" s="12">
        <f ca="1">SUMIF([1]Sheet1!$A:$AL,$B68,[1]Sheet1!J:J)</f>
        <v>8.5</v>
      </c>
      <c r="K68" s="12">
        <f ca="1">SUMIF([1]Sheet1!$A:$AL,$B68,[1]Sheet1!K:K)</f>
        <v>8.5</v>
      </c>
      <c r="L68" s="12">
        <f ca="1">SUMIF([1]Sheet1!$A:$AL,$B68,[1]Sheet1!L:L)</f>
        <v>12</v>
      </c>
      <c r="M68" s="12">
        <f ca="1">SUMIF([1]Sheet1!$A:$AL,$B68,[1]Sheet1!M:M)</f>
        <v>13</v>
      </c>
      <c r="N68" s="12">
        <f ca="1">SUMIF([1]Sheet1!$A:$AL,$B68,[1]Sheet1!N:N)</f>
        <v>13</v>
      </c>
      <c r="O68" s="12">
        <f ca="1">SUMIF([1]Sheet1!$A:$AL,$B68,[1]Sheet1!O:O)</f>
        <v>0</v>
      </c>
      <c r="P68" s="12">
        <f ca="1">SUMIF([1]Sheet1!$A:$AL,$B68,[1]Sheet1!P:P)</f>
        <v>13</v>
      </c>
      <c r="Q68" s="12">
        <f ca="1">SUMIF([1]Sheet1!$A:$AL,$B68,[1]Sheet1!Q:Q)</f>
        <v>11</v>
      </c>
      <c r="R68" s="12">
        <f ca="1">SUMIF([1]Sheet1!$A:$AL,$B68,[1]Sheet1!R:R)</f>
        <v>11</v>
      </c>
      <c r="S68" s="12">
        <f ca="1">SUMIF([1]Sheet1!$A:$AL,$B68,[1]Sheet1!S:S)</f>
        <v>11</v>
      </c>
      <c r="T68" s="12">
        <f ca="1">SUMIF([1]Sheet1!$A:$AL,$B68,[1]Sheet1!T:T)</f>
        <v>11</v>
      </c>
      <c r="U68" s="12">
        <f ca="1">SUMIF([1]Sheet1!$A:$AL,$B68,[1]Sheet1!U:U)</f>
        <v>8.5</v>
      </c>
      <c r="V68" s="12">
        <f ca="1">SUMIF([1]Sheet1!$A:$AL,$B68,[1]Sheet1!V:V)</f>
        <v>0</v>
      </c>
      <c r="W68" s="12">
        <f ca="1">SUMIF([1]Sheet1!$A:$AL,$B68,[1]Sheet1!W:W)</f>
        <v>0</v>
      </c>
      <c r="X68" s="12">
        <f ca="1">SUMIF([1]Sheet1!$A:$AL,$B68,[1]Sheet1!X:X)</f>
        <v>12</v>
      </c>
      <c r="Y68" s="12">
        <f ca="1">SUMIF([1]Sheet1!$A:$AL,$B68,[1]Sheet1!Y:Y)</f>
        <v>11</v>
      </c>
      <c r="Z68" s="12">
        <f ca="1">SUMIF([1]Sheet1!$A:$AL,$B68,[1]Sheet1!Z:Z)</f>
        <v>13</v>
      </c>
      <c r="AA68" s="12">
        <f ca="1">SUMIF([1]Sheet1!$A:$AL,$B68,[1]Sheet1!AA:AA)</f>
        <v>13</v>
      </c>
      <c r="AB68" s="12">
        <f ca="1">SUMIF([1]Sheet1!$A:$AL,$B68,[1]Sheet1!AB:AB)</f>
        <v>13</v>
      </c>
      <c r="AC68" s="12">
        <f ca="1">SUMIF([1]Sheet1!$A:$AL,$B68,[1]Sheet1!AC:AC)</f>
        <v>8.5</v>
      </c>
      <c r="AD68" s="12">
        <f ca="1">SUMIF([1]Sheet1!$A:$AL,$B68,[1]Sheet1!AD:AD)</f>
        <v>13</v>
      </c>
      <c r="AE68" s="12">
        <f ca="1">SUMIF([1]Sheet1!$A:$AL,$B68,[1]Sheet1!AE:AE)</f>
        <v>13</v>
      </c>
      <c r="AF68" s="12">
        <f ca="1">SUMIF([1]Sheet1!$A:$AL,$B68,[1]Sheet1!AF:AF)</f>
        <v>13</v>
      </c>
      <c r="AG68" s="12">
        <f ca="1">SUMIF([1]Sheet1!$A:$AL,$B68,[1]Sheet1!AG:AG)</f>
        <v>11</v>
      </c>
      <c r="AH68" s="12">
        <f ca="1">SUMIF([1]Sheet1!$A:$AL,$B68,[1]Sheet1!AH:AH)</f>
        <v>0</v>
      </c>
      <c r="AI68" s="21">
        <f ca="1" t="shared" si="49"/>
        <v>308</v>
      </c>
      <c r="AJ68" s="22">
        <f ca="1" t="shared" si="50"/>
        <v>38.5</v>
      </c>
    </row>
    <row r="69" customHeight="1" spans="1:36">
      <c r="A69" s="10" t="s">
        <v>489</v>
      </c>
      <c r="B69" s="24" t="s">
        <v>674</v>
      </c>
      <c r="C69" s="18" t="s">
        <v>673</v>
      </c>
      <c r="D69" s="12">
        <f ca="1">SUMIF([1]Sheet1!$A:$AL,$B69,[1]Sheet1!D:D)</f>
        <v>13</v>
      </c>
      <c r="E69" s="12">
        <f ca="1">SUMIF([1]Sheet1!$A:$AL,$B69,[1]Sheet1!E:E)</f>
        <v>13</v>
      </c>
      <c r="F69" s="12">
        <f ca="1">SUMIF([1]Sheet1!$A:$AL,$B69,[1]Sheet1!F:F)</f>
        <v>13</v>
      </c>
      <c r="G69" s="12">
        <f ca="1">SUMIF([1]Sheet1!$A:$AL,$B69,[1]Sheet1!G:G)</f>
        <v>8.5</v>
      </c>
      <c r="H69" s="12">
        <f ca="1">SUMIF([1]Sheet1!$A:$AL,$B69,[1]Sheet1!H:H)</f>
        <v>0</v>
      </c>
      <c r="I69" s="12">
        <f ca="1">SUMIF([1]Sheet1!$A:$AL,$B69,[1]Sheet1!I:I)</f>
        <v>13</v>
      </c>
      <c r="J69" s="12">
        <f ca="1">SUMIF([1]Sheet1!$A:$AL,$B69,[1]Sheet1!J:J)</f>
        <v>8.5</v>
      </c>
      <c r="K69" s="12">
        <f ca="1">SUMIF([1]Sheet1!$A:$AL,$B69,[1]Sheet1!K:K)</f>
        <v>8.5</v>
      </c>
      <c r="L69" s="12">
        <f ca="1">SUMIF([1]Sheet1!$A:$AL,$B69,[1]Sheet1!L:L)</f>
        <v>12</v>
      </c>
      <c r="M69" s="12">
        <f ca="1">SUMIF([1]Sheet1!$A:$AL,$B69,[1]Sheet1!M:M)</f>
        <v>12</v>
      </c>
      <c r="N69" s="12">
        <f ca="1">SUMIF([1]Sheet1!$A:$AL,$B69,[1]Sheet1!N:N)</f>
        <v>13</v>
      </c>
      <c r="O69" s="12">
        <f ca="1">SUMIF([1]Sheet1!$A:$AL,$B69,[1]Sheet1!O:O)</f>
        <v>0</v>
      </c>
      <c r="P69" s="12">
        <f ca="1">SUMIF([1]Sheet1!$A:$AL,$B69,[1]Sheet1!P:P)</f>
        <v>11</v>
      </c>
      <c r="Q69" s="12">
        <f ca="1">SUMIF([1]Sheet1!$A:$AL,$B69,[1]Sheet1!Q:Q)</f>
        <v>11</v>
      </c>
      <c r="R69" s="12">
        <f ca="1">SUMIF([1]Sheet1!$A:$AL,$B69,[1]Sheet1!R:R)</f>
        <v>11</v>
      </c>
      <c r="S69" s="12">
        <f ca="1">SUMIF([1]Sheet1!$A:$AL,$B69,[1]Sheet1!S:S)</f>
        <v>8.5</v>
      </c>
      <c r="T69" s="12">
        <f ca="1">SUMIF([1]Sheet1!$A:$AL,$B69,[1]Sheet1!T:T)</f>
        <v>0</v>
      </c>
      <c r="U69" s="12">
        <f ca="1">SUMIF([1]Sheet1!$A:$AL,$B69,[1]Sheet1!U:U)</f>
        <v>0</v>
      </c>
      <c r="V69" s="12">
        <f ca="1">SUMIF([1]Sheet1!$A:$AL,$B69,[1]Sheet1!V:V)</f>
        <v>0</v>
      </c>
      <c r="W69" s="12">
        <f ca="1">SUMIF([1]Sheet1!$A:$AL,$B69,[1]Sheet1!W:W)</f>
        <v>11</v>
      </c>
      <c r="X69" s="12">
        <f ca="1">SUMIF([1]Sheet1!$A:$AL,$B69,[1]Sheet1!X:X)</f>
        <v>12</v>
      </c>
      <c r="Y69" s="12">
        <f ca="1">SUMIF([1]Sheet1!$A:$AL,$B69,[1]Sheet1!Y:Y)</f>
        <v>0.5</v>
      </c>
      <c r="Z69" s="12">
        <f ca="1">SUMIF([1]Sheet1!$A:$AL,$B69,[1]Sheet1!Z:Z)</f>
        <v>13</v>
      </c>
      <c r="AA69" s="12">
        <f ca="1">SUMIF([1]Sheet1!$A:$AL,$B69,[1]Sheet1!AA:AA)</f>
        <v>13</v>
      </c>
      <c r="AB69" s="12">
        <f ca="1">SUMIF([1]Sheet1!$A:$AL,$B69,[1]Sheet1!AB:AB)</f>
        <v>13</v>
      </c>
      <c r="AC69" s="12">
        <f ca="1">SUMIF([1]Sheet1!$A:$AL,$B69,[1]Sheet1!AC:AC)</f>
        <v>8.5</v>
      </c>
      <c r="AD69" s="12">
        <f ca="1">SUMIF([1]Sheet1!$A:$AL,$B69,[1]Sheet1!AD:AD)</f>
        <v>12</v>
      </c>
      <c r="AE69" s="12">
        <f ca="1">SUMIF([1]Sheet1!$A:$AL,$B69,[1]Sheet1!AE:AE)</f>
        <v>11</v>
      </c>
      <c r="AF69" s="12">
        <f ca="1">SUMIF([1]Sheet1!$A:$AL,$B69,[1]Sheet1!AF:AF)</f>
        <v>0</v>
      </c>
      <c r="AG69" s="12">
        <f ca="1">SUMIF([1]Sheet1!$A:$AL,$B69,[1]Sheet1!AG:AG)</f>
        <v>11</v>
      </c>
      <c r="AH69" s="12">
        <f ca="1">SUMIF([1]Sheet1!$A:$AL,$B69,[1]Sheet1!AH:AH)</f>
        <v>0</v>
      </c>
      <c r="AI69" s="21">
        <f ca="1" t="shared" ref="AI69" si="51">SUM(D69:AH69)</f>
        <v>261</v>
      </c>
      <c r="AJ69" s="22">
        <f ca="1" t="shared" ref="AJ69" si="52">AI69/8</f>
        <v>32.625</v>
      </c>
    </row>
    <row r="70" customHeight="1" spans="1:36">
      <c r="A70" s="10" t="s">
        <v>489</v>
      </c>
      <c r="B70" s="24" t="s">
        <v>676</v>
      </c>
      <c r="C70" s="18" t="s">
        <v>675</v>
      </c>
      <c r="D70" s="12">
        <f ca="1">SUMIF([1]Sheet1!$A:$AL,$B70,[1]Sheet1!D:D)</f>
        <v>13</v>
      </c>
      <c r="E70" s="12">
        <f ca="1">SUMIF([1]Sheet1!$A:$AL,$B70,[1]Sheet1!E:E)</f>
        <v>13</v>
      </c>
      <c r="F70" s="12">
        <f ca="1">SUMIF([1]Sheet1!$A:$AL,$B70,[1]Sheet1!F:F)</f>
        <v>0</v>
      </c>
      <c r="G70" s="12">
        <f ca="1">SUMIF([1]Sheet1!$A:$AL,$B70,[1]Sheet1!G:G)</f>
        <v>8.5</v>
      </c>
      <c r="H70" s="12">
        <f ca="1">SUMIF([1]Sheet1!$A:$AL,$B70,[1]Sheet1!H:H)</f>
        <v>8.5</v>
      </c>
      <c r="I70" s="12">
        <f ca="1">SUMIF([1]Sheet1!$A:$AL,$B70,[1]Sheet1!I:I)</f>
        <v>13</v>
      </c>
      <c r="J70" s="12">
        <f ca="1">SUMIF([1]Sheet1!$A:$AL,$B70,[1]Sheet1!J:J)</f>
        <v>8.5</v>
      </c>
      <c r="K70" s="12">
        <f ca="1">SUMIF([1]Sheet1!$A:$AL,$B70,[1]Sheet1!K:K)</f>
        <v>8.5</v>
      </c>
      <c r="L70" s="12">
        <f ca="1">SUMIF([1]Sheet1!$A:$AL,$B70,[1]Sheet1!L:L)</f>
        <v>12</v>
      </c>
      <c r="M70" s="12">
        <f ca="1">SUMIF([1]Sheet1!$A:$AL,$B70,[1]Sheet1!M:M)</f>
        <v>12</v>
      </c>
      <c r="N70" s="12">
        <f ca="1">SUMIF([1]Sheet1!$A:$AL,$B70,[1]Sheet1!N:N)</f>
        <v>13</v>
      </c>
      <c r="O70" s="12">
        <f ca="1">SUMIF([1]Sheet1!$A:$AL,$B70,[1]Sheet1!O:O)</f>
        <v>0</v>
      </c>
      <c r="P70" s="12">
        <f ca="1">SUMIF([1]Sheet1!$A:$AL,$B70,[1]Sheet1!P:P)</f>
        <v>11</v>
      </c>
      <c r="Q70" s="12">
        <f ca="1">SUMIF([1]Sheet1!$A:$AL,$B70,[1]Sheet1!Q:Q)</f>
        <v>11</v>
      </c>
      <c r="R70" s="12">
        <f ca="1">SUMIF([1]Sheet1!$A:$AL,$B70,[1]Sheet1!R:R)</f>
        <v>8.5</v>
      </c>
      <c r="S70" s="12">
        <f ca="1">SUMIF([1]Sheet1!$A:$AL,$B70,[1]Sheet1!S:S)</f>
        <v>0</v>
      </c>
      <c r="T70" s="12">
        <f ca="1">SUMIF([1]Sheet1!$A:$AL,$B70,[1]Sheet1!T:T)</f>
        <v>5.5</v>
      </c>
      <c r="U70" s="12">
        <f ca="1">SUMIF([1]Sheet1!$A:$AL,$B70,[1]Sheet1!U:U)</f>
        <v>0</v>
      </c>
      <c r="V70" s="12">
        <f ca="1">SUMIF([1]Sheet1!$A:$AL,$B70,[1]Sheet1!V:V)</f>
        <v>0</v>
      </c>
      <c r="W70" s="12">
        <f ca="1">SUMIF([1]Sheet1!$A:$AL,$B70,[1]Sheet1!W:W)</f>
        <v>11</v>
      </c>
      <c r="X70" s="12">
        <f ca="1">SUMIF([1]Sheet1!$A:$AL,$B70,[1]Sheet1!X:X)</f>
        <v>12</v>
      </c>
      <c r="Y70" s="12">
        <f ca="1">SUMIF([1]Sheet1!$A:$AL,$B70,[1]Sheet1!Y:Y)</f>
        <v>11</v>
      </c>
      <c r="Z70" s="12">
        <f ca="1">SUMIF([1]Sheet1!$A:$AL,$B70,[1]Sheet1!Z:Z)</f>
        <v>13</v>
      </c>
      <c r="AA70" s="12">
        <f ca="1">SUMIF([1]Sheet1!$A:$AL,$B70,[1]Sheet1!AA:AA)</f>
        <v>13</v>
      </c>
      <c r="AB70" s="12">
        <f ca="1">SUMIF([1]Sheet1!$A:$AL,$B70,[1]Sheet1!AB:AB)</f>
        <v>13</v>
      </c>
      <c r="AC70" s="12">
        <f ca="1">SUMIF([1]Sheet1!$A:$AL,$B70,[1]Sheet1!AC:AC)</f>
        <v>8.5</v>
      </c>
      <c r="AD70" s="12">
        <f ca="1">SUMIF([1]Sheet1!$A:$AL,$B70,[1]Sheet1!AD:AD)</f>
        <v>13</v>
      </c>
      <c r="AE70" s="12">
        <f ca="1">SUMIF([1]Sheet1!$A:$AL,$B70,[1]Sheet1!AE:AE)</f>
        <v>13</v>
      </c>
      <c r="AF70" s="12">
        <f ca="1">SUMIF([1]Sheet1!$A:$AL,$B70,[1]Sheet1!AF:AF)</f>
        <v>13</v>
      </c>
      <c r="AG70" s="12">
        <f ca="1">SUMIF([1]Sheet1!$A:$AL,$B70,[1]Sheet1!AG:AG)</f>
        <v>8.5</v>
      </c>
      <c r="AH70" s="12">
        <f ca="1">SUMIF([1]Sheet1!$A:$AL,$B70,[1]Sheet1!AH:AH)</f>
        <v>0</v>
      </c>
      <c r="AI70" s="21">
        <f ca="1" t="shared" ref="AI70" si="53">SUM(D70:AH70)</f>
        <v>275</v>
      </c>
      <c r="AJ70" s="22">
        <f ca="1" t="shared" ref="AJ70" si="54">AI70/8</f>
        <v>34.375</v>
      </c>
    </row>
    <row r="71" customHeight="1" spans="1:36">
      <c r="A71" s="10" t="s">
        <v>830</v>
      </c>
      <c r="B71" s="14" t="s">
        <v>528</v>
      </c>
      <c r="C71" s="15" t="s">
        <v>527</v>
      </c>
      <c r="D71" s="12">
        <f ca="1">SUMIF(流水线26祝广玲!$A:$AL,$B71,流水线26祝广玲!D:D)</f>
        <v>14</v>
      </c>
      <c r="E71" s="12">
        <f ca="1">SUMIF(流水线26祝广玲!$A:$AL,$B71,流水线26祝广玲!E:E)</f>
        <v>14</v>
      </c>
      <c r="F71" s="12">
        <f ca="1">SUMIF(流水线26祝广玲!$A:$AL,$B71,流水线26祝广玲!F:F)</f>
        <v>12</v>
      </c>
      <c r="G71" s="12">
        <f ca="1">SUMIF(流水线26祝广玲!$A:$AL,$B71,流水线26祝广玲!G:G)</f>
        <v>13</v>
      </c>
      <c r="H71" s="12">
        <f ca="1">SUMIF(流水线26祝广玲!$A:$AL,$B71,流水线26祝广玲!H:H)</f>
        <v>8.5</v>
      </c>
      <c r="I71" s="12">
        <f ca="1">SUMIF(流水线26祝广玲!$A:$AL,$B71,流水线26祝广玲!I:I)</f>
        <v>12</v>
      </c>
      <c r="J71" s="12">
        <f ca="1">SUMIF(流水线26祝广玲!$A:$AL,$B71,流水线26祝广玲!J:J)</f>
        <v>8.5</v>
      </c>
      <c r="K71" s="12">
        <f ca="1">SUMIF(流水线26祝广玲!$A:$AL,$B71,流水线26祝广玲!K:K)</f>
        <v>8.5</v>
      </c>
      <c r="L71" s="12">
        <f ca="1">SUMIF(流水线26祝广玲!$A:$AL,$B71,流水线26祝广玲!L:L)</f>
        <v>8.5</v>
      </c>
      <c r="M71" s="12">
        <f ca="1">SUMIF(流水线26祝广玲!$A:$AL,$B71,流水线26祝广玲!M:M)</f>
        <v>8.5</v>
      </c>
      <c r="N71" s="12">
        <f ca="1">SUMIF(流水线26祝广玲!$A:$AL,$B71,流水线26祝广玲!N:N)</f>
        <v>11</v>
      </c>
      <c r="O71" s="12">
        <f ca="1">SUMIF(流水线26祝广玲!$A:$AL,$B71,流水线26祝广玲!O:O)</f>
        <v>0</v>
      </c>
      <c r="P71" s="12">
        <f ca="1">SUMIF(流水线26祝广玲!$A:$AL,$B71,流水线26祝广玲!P:P)</f>
        <v>12</v>
      </c>
      <c r="Q71" s="12">
        <f ca="1">SUMIF(流水线26祝广玲!$A:$AL,$B71,流水线26祝广玲!Q:Q)</f>
        <v>12</v>
      </c>
      <c r="R71" s="12">
        <f ca="1">SUMIF(流水线26祝广玲!$A:$AL,$B71,流水线26祝广玲!R:R)</f>
        <v>12</v>
      </c>
      <c r="S71" s="12">
        <f ca="1">SUMIF(流水线26祝广玲!$A:$AL,$B71,流水线26祝广玲!S:S)</f>
        <v>14</v>
      </c>
      <c r="T71" s="12">
        <f ca="1">SUMIF(流水线26祝广玲!$A:$AL,$B71,流水线26祝广玲!T:T)</f>
        <v>13</v>
      </c>
      <c r="U71" s="12">
        <f ca="1">SUMIF(流水线26祝广玲!$A:$AL,$B71,流水线26祝广玲!U:U)</f>
        <v>13</v>
      </c>
      <c r="V71" s="12">
        <f ca="1">SUMIF(流水线26祝广玲!$A:$AL,$B71,流水线26祝广玲!V:V)</f>
        <v>8.5</v>
      </c>
      <c r="W71" s="12">
        <f ca="1">SUMIF(流水线26祝广玲!$A:$AL,$B71,流水线26祝广玲!W:W)</f>
        <v>13</v>
      </c>
      <c r="X71" s="12">
        <f ca="1">SUMIF(流水线26祝广玲!$A:$AL,$B71,流水线26祝广玲!X:X)</f>
        <v>13</v>
      </c>
      <c r="Y71" s="12">
        <f ca="1">SUMIF(流水线26祝广玲!$A:$AL,$B71,流水线26祝广玲!Y:Y)</f>
        <v>14</v>
      </c>
      <c r="Z71" s="12">
        <f ca="1">SUMIF(流水线26祝广玲!$A:$AL,$B71,流水线26祝广玲!Z:Z)</f>
        <v>15</v>
      </c>
      <c r="AA71" s="12">
        <f ca="1">SUMIF(流水线26祝广玲!$A:$AL,$B71,流水线26祝广玲!AA:AA)</f>
        <v>14</v>
      </c>
      <c r="AB71" s="12">
        <f ca="1">SUMIF(流水线26祝广玲!$A:$AL,$B71,流水线26祝广玲!AB:AB)</f>
        <v>12</v>
      </c>
      <c r="AC71" s="12">
        <f ca="1">SUMIF(流水线26祝广玲!$A:$AL,$B71,流水线26祝广玲!AC:AC)</f>
        <v>8.5</v>
      </c>
      <c r="AD71" s="12">
        <f ca="1">SUMIF(流水线26祝广玲!$A:$AL,$B71,流水线26祝广玲!AD:AD)</f>
        <v>11</v>
      </c>
      <c r="AE71" s="12">
        <f ca="1">SUMIF(流水线26祝广玲!$A:$AL,$B71,流水线26祝广玲!AE:AE)</f>
        <v>11</v>
      </c>
      <c r="AF71" s="12">
        <f ca="1">SUMIF(流水线26祝广玲!$A:$AL,$B71,流水线26祝广玲!AF:AF)</f>
        <v>13</v>
      </c>
      <c r="AG71" s="12">
        <f ca="1">SUMIF(流水线26祝广玲!$A:$AL,$B71,流水线26祝广玲!AG:AG)</f>
        <v>13</v>
      </c>
      <c r="AH71" s="12">
        <f ca="1">SUMIF(流水线26祝广玲!$A:$AL,$B71,流水线26祝广玲!AH:AH)</f>
        <v>0</v>
      </c>
      <c r="AI71" s="21">
        <f ca="1" t="shared" ref="AI71:AI81" si="55">SUM(D71:AH71)</f>
        <v>340.5</v>
      </c>
      <c r="AJ71" s="22">
        <f ca="1" t="shared" ref="AJ71:AJ81" si="56">AI71/8</f>
        <v>42.5625</v>
      </c>
    </row>
    <row r="72" customHeight="1" spans="1:36">
      <c r="A72" s="10" t="s">
        <v>830</v>
      </c>
      <c r="B72" s="14" t="s">
        <v>120</v>
      </c>
      <c r="C72" s="15" t="s">
        <v>529</v>
      </c>
      <c r="D72" s="12">
        <f ca="1">SUMIF(流水线26祝广玲!$A:$AL,$B72,流水线26祝广玲!D:D)</f>
        <v>14</v>
      </c>
      <c r="E72" s="12">
        <f ca="1">SUMIF(流水线26祝广玲!$A:$AL,$B72,流水线26祝广玲!E:E)</f>
        <v>14</v>
      </c>
      <c r="F72" s="12">
        <f ca="1">SUMIF(流水线26祝广玲!$A:$AL,$B72,流水线26祝广玲!F:F)</f>
        <v>12</v>
      </c>
      <c r="G72" s="12">
        <f ca="1">SUMIF(流水线26祝广玲!$A:$AL,$B72,流水线26祝广玲!G:G)</f>
        <v>13</v>
      </c>
      <c r="H72" s="12">
        <f ca="1">SUMIF(流水线26祝广玲!$A:$AL,$B72,流水线26祝广玲!H:H)</f>
        <v>8.5</v>
      </c>
      <c r="I72" s="12">
        <f ca="1">SUMIF(流水线26祝广玲!$A:$AL,$B72,流水线26祝广玲!I:I)</f>
        <v>12</v>
      </c>
      <c r="J72" s="12">
        <f ca="1">SUMIF(流水线26祝广玲!$A:$AL,$B72,流水线26祝广玲!J:J)</f>
        <v>13</v>
      </c>
      <c r="K72" s="12">
        <f ca="1">SUMIF(流水线26祝广玲!$A:$AL,$B72,流水线26祝广玲!K:K)</f>
        <v>8.5</v>
      </c>
      <c r="L72" s="12">
        <f ca="1">SUMIF(流水线26祝广玲!$A:$AL,$B72,流水线26祝广玲!L:L)</f>
        <v>8.5</v>
      </c>
      <c r="M72" s="12">
        <f ca="1">SUMIF(流水线26祝广玲!$A:$AL,$B72,流水线26祝广玲!M:M)</f>
        <v>13</v>
      </c>
      <c r="N72" s="12">
        <f ca="1">SUMIF(流水线26祝广玲!$A:$AL,$B72,流水线26祝广玲!N:N)</f>
        <v>13</v>
      </c>
      <c r="O72" s="12">
        <f ca="1">SUMIF(流水线26祝广玲!$A:$AL,$B72,流水线26祝广玲!O:O)</f>
        <v>8.5</v>
      </c>
      <c r="P72" s="12">
        <f ca="1">SUMIF(流水线26祝广玲!$A:$AL,$B72,流水线26祝广玲!P:P)</f>
        <v>14</v>
      </c>
      <c r="Q72" s="12">
        <f ca="1">SUMIF(流水线26祝广玲!$A:$AL,$B72,流水线26祝广玲!Q:Q)</f>
        <v>12</v>
      </c>
      <c r="R72" s="12">
        <f ca="1">SUMIF(流水线26祝广玲!$A:$AL,$B72,流水线26祝广玲!R:R)</f>
        <v>14</v>
      </c>
      <c r="S72" s="12">
        <f ca="1">SUMIF(流水线26祝广玲!$A:$AL,$B72,流水线26祝广玲!S:S)</f>
        <v>13</v>
      </c>
      <c r="T72" s="12">
        <f ca="1">SUMIF(流水线26祝广玲!$A:$AL,$B72,流水线26祝广玲!T:T)</f>
        <v>13</v>
      </c>
      <c r="U72" s="12">
        <f ca="1">SUMIF(流水线26祝广玲!$A:$AL,$B72,流水线26祝广玲!U:U)</f>
        <v>13</v>
      </c>
      <c r="V72" s="12">
        <f ca="1">SUMIF(流水线26祝广玲!$A:$AL,$B72,流水线26祝广玲!V:V)</f>
        <v>8.5</v>
      </c>
      <c r="W72" s="12">
        <f ca="1">SUMIF(流水线26祝广玲!$A:$AL,$B72,流水线26祝广玲!W:W)</f>
        <v>13</v>
      </c>
      <c r="X72" s="12">
        <f ca="1">SUMIF(流水线26祝广玲!$A:$AL,$B72,流水线26祝广玲!X:X)</f>
        <v>13</v>
      </c>
      <c r="Y72" s="12">
        <f ca="1">SUMIF(流水线26祝广玲!$A:$AL,$B72,流水线26祝广玲!Y:Y)</f>
        <v>13</v>
      </c>
      <c r="Z72" s="12">
        <f ca="1">SUMIF(流水线26祝广玲!$A:$AL,$B72,流水线26祝广玲!Z:Z)</f>
        <v>15</v>
      </c>
      <c r="AA72" s="12">
        <f ca="1">SUMIF(流水线26祝广玲!$A:$AL,$B72,流水线26祝广玲!AA:AA)</f>
        <v>14</v>
      </c>
      <c r="AB72" s="12">
        <f ca="1">SUMIF(流水线26祝广玲!$A:$AL,$B72,流水线26祝广玲!AB:AB)</f>
        <v>12</v>
      </c>
      <c r="AC72" s="12">
        <f ca="1">SUMIF(流水线26祝广玲!$A:$AL,$B72,流水线26祝广玲!AC:AC)</f>
        <v>8.5</v>
      </c>
      <c r="AD72" s="12">
        <f ca="1">SUMIF(流水线26祝广玲!$A:$AL,$B72,流水线26祝广玲!AD:AD)</f>
        <v>11</v>
      </c>
      <c r="AE72" s="12">
        <f ca="1">SUMIF(流水线26祝广玲!$A:$AL,$B72,流水线26祝广玲!AE:AE)</f>
        <v>11</v>
      </c>
      <c r="AF72" s="12">
        <f ca="1">SUMIF(流水线26祝广玲!$A:$AL,$B72,流水线26祝广玲!AF:AF)</f>
        <v>13</v>
      </c>
      <c r="AG72" s="12">
        <f ca="1">SUMIF(流水线26祝广玲!$A:$AL,$B72,流水线26祝广玲!AG:AG)</f>
        <v>13</v>
      </c>
      <c r="AH72" s="12">
        <f ca="1">SUMIF(流水线26祝广玲!$A:$AL,$B72,流水线26祝广玲!AH:AH)</f>
        <v>0</v>
      </c>
      <c r="AI72" s="21">
        <f ca="1" t="shared" si="55"/>
        <v>362</v>
      </c>
      <c r="AJ72" s="22">
        <f ca="1" t="shared" si="56"/>
        <v>45.25</v>
      </c>
    </row>
    <row r="73" customHeight="1" spans="1:36">
      <c r="A73" s="10" t="s">
        <v>526</v>
      </c>
      <c r="B73" s="14" t="s">
        <v>531</v>
      </c>
      <c r="C73" s="15" t="s">
        <v>530</v>
      </c>
      <c r="D73" s="12">
        <f ca="1">SUMIF(流水线26祝广玲!$A:$AL,$B73,流水线26祝广玲!D:D)</f>
        <v>14</v>
      </c>
      <c r="E73" s="12">
        <f ca="1">SUMIF(流水线26祝广玲!$A:$AL,$B73,流水线26祝广玲!E:E)</f>
        <v>14</v>
      </c>
      <c r="F73" s="12">
        <f ca="1">SUMIF(流水线26祝广玲!$A:$AL,$B73,流水线26祝广玲!F:F)</f>
        <v>12</v>
      </c>
      <c r="G73" s="12">
        <f ca="1">SUMIF(流水线26祝广玲!$A:$AL,$B73,流水线26祝广玲!G:G)</f>
        <v>13</v>
      </c>
      <c r="H73" s="12">
        <f ca="1">SUMIF(流水线26祝广玲!$A:$AL,$B73,流水线26祝广玲!H:H)</f>
        <v>8.5</v>
      </c>
      <c r="I73" s="12">
        <f ca="1">SUMIF(流水线26祝广玲!$A:$AL,$B73,流水线26祝广玲!I:I)</f>
        <v>12</v>
      </c>
      <c r="J73" s="12">
        <f ca="1">SUMIF(流水线26祝广玲!$A:$AL,$B73,流水线26祝广玲!J:J)</f>
        <v>12</v>
      </c>
      <c r="K73" s="12">
        <f ca="1">SUMIF(流水线26祝广玲!$A:$AL,$B73,流水线26祝广玲!K:K)</f>
        <v>11.5</v>
      </c>
      <c r="L73" s="12">
        <f ca="1">SUMIF(流水线26祝广玲!$A:$AL,$B73,流水线26祝广玲!L:L)</f>
        <v>11</v>
      </c>
      <c r="M73" s="12">
        <f ca="1">SUMIF(流水线26祝广玲!$A:$AL,$B73,流水线26祝广玲!M:M)</f>
        <v>11</v>
      </c>
      <c r="N73" s="12">
        <f ca="1">SUMIF(流水线26祝广玲!$A:$AL,$B73,流水线26祝广玲!N:N)</f>
        <v>11</v>
      </c>
      <c r="O73" s="12">
        <f ca="1">SUMIF(流水线26祝广玲!$A:$AL,$B73,流水线26祝广玲!O:O)</f>
        <v>7.5</v>
      </c>
      <c r="P73" s="12">
        <f ca="1">SUMIF(流水线26祝广玲!$A:$AL,$B73,流水线26祝广玲!P:P)</f>
        <v>12</v>
      </c>
      <c r="Q73" s="12">
        <f ca="1">SUMIF(流水线26祝广玲!$A:$AL,$B73,流水线26祝广玲!Q:Q)</f>
        <v>12</v>
      </c>
      <c r="R73" s="12">
        <f ca="1">SUMIF(流水线26祝广玲!$A:$AL,$B73,流水线26祝广玲!R:R)</f>
        <v>12</v>
      </c>
      <c r="S73" s="12">
        <f ca="1">SUMIF(流水线26祝广玲!$A:$AL,$B73,流水线26祝广玲!S:S)</f>
        <v>14</v>
      </c>
      <c r="T73" s="12">
        <f ca="1">SUMIF(流水线26祝广玲!$A:$AL,$B73,流水线26祝广玲!T:T)</f>
        <v>8.5</v>
      </c>
      <c r="U73" s="12">
        <f ca="1">SUMIF(流水线26祝广玲!$A:$AL,$B73,流水线26祝广玲!U:U)</f>
        <v>13</v>
      </c>
      <c r="V73" s="12">
        <f ca="1">SUMIF(流水线26祝广玲!$A:$AL,$B73,流水线26祝广玲!V:V)</f>
        <v>5</v>
      </c>
      <c r="W73" s="12">
        <f ca="1">SUMIF(流水线26祝广玲!$A:$AL,$B73,流水线26祝广玲!W:W)</f>
        <v>13</v>
      </c>
      <c r="X73" s="12">
        <f ca="1">SUMIF(流水线26祝广玲!$A:$AL,$B73,流水线26祝广玲!X:X)</f>
        <v>13</v>
      </c>
      <c r="Y73" s="12">
        <f ca="1">SUMIF(流水线26祝广玲!$A:$AL,$B73,流水线26祝广玲!Y:Y)</f>
        <v>14</v>
      </c>
      <c r="Z73" s="12">
        <f ca="1">SUMIF(流水线26祝广玲!$A:$AL,$B73,流水线26祝广玲!Z:Z)</f>
        <v>15.5</v>
      </c>
      <c r="AA73" s="12">
        <f ca="1">SUMIF(流水线26祝广玲!$A:$AL,$B73,流水线26祝广玲!AA:AA)</f>
        <v>9</v>
      </c>
      <c r="AB73" s="12">
        <f ca="1">SUMIF(流水线26祝广玲!$A:$AL,$B73,流水线26祝广玲!AB:AB)</f>
        <v>12</v>
      </c>
      <c r="AC73" s="12">
        <f ca="1">SUMIF(流水线26祝广玲!$A:$AL,$B73,流水线26祝广玲!AC:AC)</f>
        <v>8.5</v>
      </c>
      <c r="AD73" s="12">
        <f ca="1">SUMIF(流水线26祝广玲!$A:$AL,$B73,流水线26祝广玲!AD:AD)</f>
        <v>11</v>
      </c>
      <c r="AE73" s="12">
        <f ca="1">SUMIF(流水线26祝广玲!$A:$AL,$B73,流水线26祝广玲!AE:AE)</f>
        <v>11</v>
      </c>
      <c r="AF73" s="12">
        <f ca="1">SUMIF(流水线26祝广玲!$A:$AL,$B73,流水线26祝广玲!AF:AF)</f>
        <v>13</v>
      </c>
      <c r="AG73" s="12">
        <f ca="1">SUMIF(流水线26祝广玲!$A:$AL,$B73,流水线26祝广玲!AG:AG)</f>
        <v>11.5</v>
      </c>
      <c r="AH73" s="12">
        <f ca="1">SUMIF(流水线26祝广玲!$A:$AL,$B73,流水线26祝广玲!AH:AH)</f>
        <v>0</v>
      </c>
      <c r="AI73" s="21">
        <f ca="1" t="shared" si="55"/>
        <v>345.5</v>
      </c>
      <c r="AJ73" s="22">
        <f ca="1" t="shared" si="56"/>
        <v>43.1875</v>
      </c>
    </row>
    <row r="74" customHeight="1" spans="1:36">
      <c r="A74" s="10" t="s">
        <v>526</v>
      </c>
      <c r="B74" s="14" t="s">
        <v>123</v>
      </c>
      <c r="C74" s="15" t="s">
        <v>532</v>
      </c>
      <c r="D74" s="12">
        <f ca="1">SUMIF(流水线26祝广玲!$A:$AL,$B74,流水线26祝广玲!D:D)</f>
        <v>14</v>
      </c>
      <c r="E74" s="12">
        <f ca="1">SUMIF(流水线26祝广玲!$A:$AL,$B74,流水线26祝广玲!E:E)</f>
        <v>14</v>
      </c>
      <c r="F74" s="12">
        <f ca="1">SUMIF(流水线26祝广玲!$A:$AL,$B74,流水线26祝广玲!F:F)</f>
        <v>12</v>
      </c>
      <c r="G74" s="12">
        <f ca="1">SUMIF(流水线26祝广玲!$A:$AL,$B74,流水线26祝广玲!G:G)</f>
        <v>13</v>
      </c>
      <c r="H74" s="12">
        <f ca="1">SUMIF(流水线26祝广玲!$A:$AL,$B74,流水线26祝广玲!H:H)</f>
        <v>8.5</v>
      </c>
      <c r="I74" s="12">
        <f ca="1">SUMIF(流水线26祝广玲!$A:$AL,$B74,流水线26祝广玲!I:I)</f>
        <v>12</v>
      </c>
      <c r="J74" s="12">
        <f ca="1">SUMIF(流水线26祝广玲!$A:$AL,$B74,流水线26祝广玲!J:J)</f>
        <v>8.5</v>
      </c>
      <c r="K74" s="12">
        <f ca="1">SUMIF(流水线26祝广玲!$A:$AL,$B74,流水线26祝广玲!K:K)</f>
        <v>8.5</v>
      </c>
      <c r="L74" s="12">
        <f ca="1">SUMIF(流水线26祝广玲!$A:$AL,$B74,流水线26祝广玲!L:L)</f>
        <v>8.5</v>
      </c>
      <c r="M74" s="12">
        <f ca="1">SUMIF(流水线26祝广玲!$A:$AL,$B74,流水线26祝广玲!M:M)</f>
        <v>8.5</v>
      </c>
      <c r="N74" s="12">
        <f ca="1">SUMIF(流水线26祝广玲!$A:$AL,$B74,流水线26祝广玲!N:N)</f>
        <v>11</v>
      </c>
      <c r="O74" s="12">
        <f ca="1">SUMIF(流水线26祝广玲!$A:$AL,$B74,流水线26祝广玲!O:O)</f>
        <v>0</v>
      </c>
      <c r="P74" s="12">
        <f ca="1">SUMIF(流水线26祝广玲!$A:$AL,$B74,流水线26祝广玲!P:P)</f>
        <v>12</v>
      </c>
      <c r="Q74" s="12">
        <f ca="1">SUMIF(流水线26祝广玲!$A:$AL,$B74,流水线26祝广玲!Q:Q)</f>
        <v>12</v>
      </c>
      <c r="R74" s="12">
        <f ca="1">SUMIF(流水线26祝广玲!$A:$AL,$B74,流水线26祝广玲!R:R)</f>
        <v>12</v>
      </c>
      <c r="S74" s="12">
        <f ca="1">SUMIF(流水线26祝广玲!$A:$AL,$B74,流水线26祝广玲!S:S)</f>
        <v>14</v>
      </c>
      <c r="T74" s="12">
        <f ca="1">SUMIF(流水线26祝广玲!$A:$AL,$B74,流水线26祝广玲!T:T)</f>
        <v>13</v>
      </c>
      <c r="U74" s="12">
        <f ca="1">SUMIF(流水线26祝广玲!$A:$AL,$B74,流水线26祝广玲!U:U)</f>
        <v>13</v>
      </c>
      <c r="V74" s="12">
        <f ca="1">SUMIF(流水线26祝广玲!$A:$AL,$B74,流水线26祝广玲!V:V)</f>
        <v>8.5</v>
      </c>
      <c r="W74" s="12">
        <f ca="1">SUMIF(流水线26祝广玲!$A:$AL,$B74,流水线26祝广玲!W:W)</f>
        <v>13</v>
      </c>
      <c r="X74" s="12">
        <f ca="1">SUMIF(流水线26祝广玲!$A:$AL,$B74,流水线26祝广玲!X:X)</f>
        <v>13</v>
      </c>
      <c r="Y74" s="12">
        <f ca="1">SUMIF(流水线26祝广玲!$A:$AL,$B74,流水线26祝广玲!Y:Y)</f>
        <v>14</v>
      </c>
      <c r="Z74" s="12">
        <f ca="1">SUMIF(流水线26祝广玲!$A:$AL,$B74,流水线26祝广玲!Z:Z)</f>
        <v>15</v>
      </c>
      <c r="AA74" s="12">
        <f ca="1">SUMIF(流水线26祝广玲!$A:$AL,$B74,流水线26祝广玲!AA:AA)</f>
        <v>14</v>
      </c>
      <c r="AB74" s="12">
        <f ca="1">SUMIF(流水线26祝广玲!$A:$AL,$B74,流水线26祝广玲!AB:AB)</f>
        <v>12</v>
      </c>
      <c r="AC74" s="12">
        <f ca="1">SUMIF(流水线26祝广玲!$A:$AL,$B74,流水线26祝广玲!AC:AC)</f>
        <v>8.5</v>
      </c>
      <c r="AD74" s="12">
        <f ca="1">SUMIF(流水线26祝广玲!$A:$AL,$B74,流水线26祝广玲!AD:AD)</f>
        <v>11</v>
      </c>
      <c r="AE74" s="12">
        <f ca="1">SUMIF(流水线26祝广玲!$A:$AL,$B74,流水线26祝广玲!AE:AE)</f>
        <v>7</v>
      </c>
      <c r="AF74" s="12">
        <f ca="1">SUMIF(流水线26祝广玲!$A:$AL,$B74,流水线26祝广玲!AF:AF)</f>
        <v>13</v>
      </c>
      <c r="AG74" s="12">
        <f ca="1">SUMIF(流水线26祝广玲!$A:$AL,$B74,流水线26祝广玲!AG:AG)</f>
        <v>11</v>
      </c>
      <c r="AH74" s="12">
        <f ca="1">SUMIF(流水线26祝广玲!$A:$AL,$B74,流水线26祝广玲!AH:AH)</f>
        <v>0</v>
      </c>
      <c r="AI74" s="21">
        <f ca="1" t="shared" si="55"/>
        <v>334.5</v>
      </c>
      <c r="AJ74" s="22">
        <f ca="1" t="shared" si="56"/>
        <v>41.8125</v>
      </c>
    </row>
    <row r="75" customHeight="1" spans="1:36">
      <c r="A75" s="10" t="s">
        <v>526</v>
      </c>
      <c r="B75" s="14" t="s">
        <v>534</v>
      </c>
      <c r="C75" s="15" t="s">
        <v>533</v>
      </c>
      <c r="D75" s="12">
        <f ca="1">SUMIF(流水线26祝广玲!$A:$AL,$B75,流水线26祝广玲!D:D)</f>
        <v>14</v>
      </c>
      <c r="E75" s="12">
        <f ca="1">SUMIF(流水线26祝广玲!$A:$AL,$B75,流水线26祝广玲!E:E)</f>
        <v>14</v>
      </c>
      <c r="F75" s="12">
        <f ca="1">SUMIF(流水线26祝广玲!$A:$AL,$B75,流水线26祝广玲!F:F)</f>
        <v>12</v>
      </c>
      <c r="G75" s="12">
        <f ca="1">SUMIF(流水线26祝广玲!$A:$AL,$B75,流水线26祝广玲!G:G)</f>
        <v>13</v>
      </c>
      <c r="H75" s="12">
        <f ca="1">SUMIF(流水线26祝广玲!$A:$AL,$B75,流水线26祝广玲!H:H)</f>
        <v>8.5</v>
      </c>
      <c r="I75" s="12">
        <f ca="1">SUMIF(流水线26祝广玲!$A:$AL,$B75,流水线26祝广玲!I:I)</f>
        <v>12</v>
      </c>
      <c r="J75" s="12">
        <f ca="1">SUMIF(流水线26祝广玲!$A:$AL,$B75,流水线26祝广玲!J:J)</f>
        <v>8.5</v>
      </c>
      <c r="K75" s="12">
        <f ca="1">SUMIF(流水线26祝广玲!$A:$AL,$B75,流水线26祝广玲!K:K)</f>
        <v>8.5</v>
      </c>
      <c r="L75" s="12">
        <f ca="1">SUMIF(流水线26祝广玲!$A:$AL,$B75,流水线26祝广玲!L:L)</f>
        <v>8.5</v>
      </c>
      <c r="M75" s="12">
        <f ca="1">SUMIF(流水线26祝广玲!$A:$AL,$B75,流水线26祝广玲!M:M)</f>
        <v>8.5</v>
      </c>
      <c r="N75" s="12">
        <f ca="1">SUMIF(流水线26祝广玲!$A:$AL,$B75,流水线26祝广玲!N:N)</f>
        <v>11</v>
      </c>
      <c r="O75" s="12">
        <f ca="1">SUMIF(流水线26祝广玲!$A:$AL,$B75,流水线26祝广玲!O:O)</f>
        <v>0</v>
      </c>
      <c r="P75" s="12">
        <f ca="1">SUMIF(流水线26祝广玲!$A:$AL,$B75,流水线26祝广玲!P:P)</f>
        <v>12</v>
      </c>
      <c r="Q75" s="12">
        <f ca="1">SUMIF(流水线26祝广玲!$A:$AL,$B75,流水线26祝广玲!Q:Q)</f>
        <v>12</v>
      </c>
      <c r="R75" s="12">
        <f ca="1">SUMIF(流水线26祝广玲!$A:$AL,$B75,流水线26祝广玲!R:R)</f>
        <v>12</v>
      </c>
      <c r="S75" s="12">
        <f ca="1">SUMIF(流水线26祝广玲!$A:$AL,$B75,流水线26祝广玲!S:S)</f>
        <v>14</v>
      </c>
      <c r="T75" s="12">
        <f ca="1">SUMIF(流水线26祝广玲!$A:$AL,$B75,流水线26祝广玲!T:T)</f>
        <v>13</v>
      </c>
      <c r="U75" s="12">
        <f ca="1">SUMIF(流水线26祝广玲!$A:$AL,$B75,流水线26祝广玲!U:U)</f>
        <v>13</v>
      </c>
      <c r="V75" s="12">
        <f ca="1">SUMIF(流水线26祝广玲!$A:$AL,$B75,流水线26祝广玲!V:V)</f>
        <v>8.5</v>
      </c>
      <c r="W75" s="12">
        <f ca="1">SUMIF(流水线26祝广玲!$A:$AL,$B75,流水线26祝广玲!W:W)</f>
        <v>13</v>
      </c>
      <c r="X75" s="12">
        <f ca="1">SUMIF(流水线26祝广玲!$A:$AL,$B75,流水线26祝广玲!X:X)</f>
        <v>13</v>
      </c>
      <c r="Y75" s="12">
        <f ca="1">SUMIF(流水线26祝广玲!$A:$AL,$B75,流水线26祝广玲!Y:Y)</f>
        <v>14</v>
      </c>
      <c r="Z75" s="12">
        <f ca="1">SUMIF(流水线26祝广玲!$A:$AL,$B75,流水线26祝广玲!Z:Z)</f>
        <v>15</v>
      </c>
      <c r="AA75" s="12">
        <f ca="1">SUMIF(流水线26祝广玲!$A:$AL,$B75,流水线26祝广玲!AA:AA)</f>
        <v>14</v>
      </c>
      <c r="AB75" s="12">
        <f ca="1">SUMIF(流水线26祝广玲!$A:$AL,$B75,流水线26祝广玲!AB:AB)</f>
        <v>12</v>
      </c>
      <c r="AC75" s="12">
        <f ca="1">SUMIF(流水线26祝广玲!$A:$AL,$B75,流水线26祝广玲!AC:AC)</f>
        <v>8.5</v>
      </c>
      <c r="AD75" s="12">
        <f ca="1">SUMIF(流水线26祝广玲!$A:$AL,$B75,流水线26祝广玲!AD:AD)</f>
        <v>11</v>
      </c>
      <c r="AE75" s="12">
        <f ca="1">SUMIF(流水线26祝广玲!$A:$AL,$B75,流水线26祝广玲!AE:AE)</f>
        <v>11</v>
      </c>
      <c r="AF75" s="12">
        <f ca="1">SUMIF(流水线26祝广玲!$A:$AL,$B75,流水线26祝广玲!AF:AF)</f>
        <v>13</v>
      </c>
      <c r="AG75" s="12">
        <f ca="1">SUMIF(流水线26祝广玲!$A:$AL,$B75,流水线26祝广玲!AG:AG)</f>
        <v>13</v>
      </c>
      <c r="AH75" s="12">
        <f ca="1">SUMIF(流水线26祝广玲!$A:$AL,$B75,流水线26祝广玲!AH:AH)</f>
        <v>0</v>
      </c>
      <c r="AI75" s="21">
        <f ca="1" t="shared" si="55"/>
        <v>340.5</v>
      </c>
      <c r="AJ75" s="22">
        <f ca="1" t="shared" si="56"/>
        <v>42.5625</v>
      </c>
    </row>
    <row r="76" customHeight="1" spans="1:36">
      <c r="A76" s="10" t="s">
        <v>526</v>
      </c>
      <c r="B76" s="14" t="s">
        <v>536</v>
      </c>
      <c r="C76" s="15" t="s">
        <v>535</v>
      </c>
      <c r="D76" s="12">
        <f ca="1">SUMIF(流水线26祝广玲!$A:$AL,$B76,流水线26祝广玲!D:D)</f>
        <v>14</v>
      </c>
      <c r="E76" s="12">
        <f ca="1">SUMIF(流水线26祝广玲!$A:$AL,$B76,流水线26祝广玲!E:E)</f>
        <v>14</v>
      </c>
      <c r="F76" s="12">
        <f ca="1">SUMIF(流水线26祝广玲!$A:$AL,$B76,流水线26祝广玲!F:F)</f>
        <v>12</v>
      </c>
      <c r="G76" s="12">
        <f ca="1">SUMIF(流水线26祝广玲!$A:$AL,$B76,流水线26祝广玲!G:G)</f>
        <v>13</v>
      </c>
      <c r="H76" s="12">
        <f ca="1">SUMIF(流水线26祝广玲!$A:$AL,$B76,流水线26祝广玲!H:H)</f>
        <v>8.5</v>
      </c>
      <c r="I76" s="12">
        <f ca="1">SUMIF(流水线26祝广玲!$A:$AL,$B76,流水线26祝广玲!I:I)</f>
        <v>12</v>
      </c>
      <c r="J76" s="12">
        <f ca="1">SUMIF(流水线26祝广玲!$A:$AL,$B76,流水线26祝广玲!J:J)</f>
        <v>8.5</v>
      </c>
      <c r="K76" s="12">
        <f ca="1">SUMIF(流水线26祝广玲!$A:$AL,$B76,流水线26祝广玲!K:K)</f>
        <v>8.5</v>
      </c>
      <c r="L76" s="12">
        <f ca="1">SUMIF(流水线26祝广玲!$A:$AL,$B76,流水线26祝广玲!L:L)</f>
        <v>8.5</v>
      </c>
      <c r="M76" s="12">
        <f ca="1">SUMIF(流水线26祝广玲!$A:$AL,$B76,流水线26祝广玲!M:M)</f>
        <v>8.5</v>
      </c>
      <c r="N76" s="12">
        <f ca="1">SUMIF(流水线26祝广玲!$A:$AL,$B76,流水线26祝广玲!N:N)</f>
        <v>12</v>
      </c>
      <c r="O76" s="12">
        <f ca="1">SUMIF(流水线26祝广玲!$A:$AL,$B76,流水线26祝广玲!O:O)</f>
        <v>0</v>
      </c>
      <c r="P76" s="12">
        <f ca="1">SUMIF(流水线26祝广玲!$A:$AL,$B76,流水线26祝广玲!P:P)</f>
        <v>12</v>
      </c>
      <c r="Q76" s="12">
        <f ca="1">SUMIF(流水线26祝广玲!$A:$AL,$B76,流水线26祝广玲!Q:Q)</f>
        <v>12</v>
      </c>
      <c r="R76" s="12">
        <f ca="1">SUMIF(流水线26祝广玲!$A:$AL,$B76,流水线26祝广玲!R:R)</f>
        <v>14</v>
      </c>
      <c r="S76" s="12">
        <f ca="1">SUMIF(流水线26祝广玲!$A:$AL,$B76,流水线26祝广玲!S:S)</f>
        <v>14</v>
      </c>
      <c r="T76" s="12">
        <f ca="1">SUMIF(流水线26祝广玲!$A:$AL,$B76,流水线26祝广玲!T:T)</f>
        <v>13</v>
      </c>
      <c r="U76" s="12">
        <f ca="1">SUMIF(流水线26祝广玲!$A:$AL,$B76,流水线26祝广玲!U:U)</f>
        <v>13</v>
      </c>
      <c r="V76" s="12">
        <f ca="1">SUMIF(流水线26祝广玲!$A:$AL,$B76,流水线26祝广玲!V:V)</f>
        <v>8.5</v>
      </c>
      <c r="W76" s="12">
        <f ca="1">SUMIF(流水线26祝广玲!$A:$AL,$B76,流水线26祝广玲!W:W)</f>
        <v>13</v>
      </c>
      <c r="X76" s="12">
        <f ca="1">SUMIF(流水线26祝广玲!$A:$AL,$B76,流水线26祝广玲!X:X)</f>
        <v>13</v>
      </c>
      <c r="Y76" s="12">
        <f ca="1">SUMIF(流水线26祝广玲!$A:$AL,$B76,流水线26祝广玲!Y:Y)</f>
        <v>14</v>
      </c>
      <c r="Z76" s="12">
        <f ca="1">SUMIF(流水线26祝广玲!$A:$AL,$B76,流水线26祝广玲!Z:Z)</f>
        <v>15</v>
      </c>
      <c r="AA76" s="12">
        <f ca="1">SUMIF(流水线26祝广玲!$A:$AL,$B76,流水线26祝广玲!AA:AA)</f>
        <v>14</v>
      </c>
      <c r="AB76" s="12">
        <f ca="1">SUMIF(流水线26祝广玲!$A:$AL,$B76,流水线26祝广玲!AB:AB)</f>
        <v>12</v>
      </c>
      <c r="AC76" s="12">
        <f ca="1">SUMIF(流水线26祝广玲!$A:$AL,$B76,流水线26祝广玲!AC:AC)</f>
        <v>8.5</v>
      </c>
      <c r="AD76" s="12">
        <f ca="1">SUMIF(流水线26祝广玲!$A:$AL,$B76,流水线26祝广玲!AD:AD)</f>
        <v>11</v>
      </c>
      <c r="AE76" s="12">
        <f ca="1">SUMIF(流水线26祝广玲!$A:$AL,$B76,流水线26祝广玲!AE:AE)</f>
        <v>11</v>
      </c>
      <c r="AF76" s="12">
        <f ca="1">SUMIF(流水线26祝广玲!$A:$AL,$B76,流水线26祝广玲!AF:AF)</f>
        <v>13</v>
      </c>
      <c r="AG76" s="12">
        <f ca="1">SUMIF(流水线26祝广玲!$A:$AL,$B76,流水线26祝广玲!AG:AG)</f>
        <v>13</v>
      </c>
      <c r="AH76" s="12">
        <f ca="1">SUMIF(流水线26祝广玲!$A:$AL,$B76,流水线26祝广玲!AH:AH)</f>
        <v>0</v>
      </c>
      <c r="AI76" s="21">
        <f ca="1" t="shared" si="55"/>
        <v>343.5</v>
      </c>
      <c r="AJ76" s="22">
        <f ca="1" t="shared" si="56"/>
        <v>42.9375</v>
      </c>
    </row>
    <row r="77" customHeight="1" spans="1:36">
      <c r="A77" s="10" t="s">
        <v>526</v>
      </c>
      <c r="B77" s="14" t="s">
        <v>538</v>
      </c>
      <c r="C77" s="15" t="s">
        <v>537</v>
      </c>
      <c r="D77" s="12">
        <f ca="1">SUMIF(流水线26祝广玲!$A:$AL,$B77,流水线26祝广玲!D:D)</f>
        <v>0</v>
      </c>
      <c r="E77" s="12">
        <f ca="1">SUMIF(流水线26祝广玲!$A:$AL,$B77,流水线26祝广玲!E:E)</f>
        <v>0</v>
      </c>
      <c r="F77" s="12">
        <f ca="1">SUMIF(流水线26祝广玲!$A:$AL,$B77,流水线26祝广玲!F:F)</f>
        <v>0</v>
      </c>
      <c r="G77" s="12">
        <f ca="1">SUMIF(流水线26祝广玲!$A:$AL,$B77,流水线26祝广玲!G:G)</f>
        <v>0</v>
      </c>
      <c r="H77" s="12">
        <f ca="1">SUMIF(流水线26祝广玲!$A:$AL,$B77,流水线26祝广玲!H:H)</f>
        <v>0</v>
      </c>
      <c r="I77" s="12">
        <f ca="1">SUMIF(流水线26祝广玲!$A:$AL,$B77,流水线26祝广玲!I:I)</f>
        <v>0</v>
      </c>
      <c r="J77" s="12">
        <f ca="1">SUMIF(流水线26祝广玲!$A:$AL,$B77,流水线26祝广玲!J:J)</f>
        <v>0</v>
      </c>
      <c r="K77" s="12">
        <f ca="1">SUMIF(流水线26祝广玲!$A:$AL,$B77,流水线26祝广玲!K:K)</f>
        <v>0</v>
      </c>
      <c r="L77" s="12">
        <f ca="1">SUMIF(流水线26祝广玲!$A:$AL,$B77,流水线26祝广玲!L:L)</f>
        <v>0</v>
      </c>
      <c r="M77" s="12">
        <f ca="1">SUMIF(流水线26祝广玲!$A:$AL,$B77,流水线26祝广玲!M:M)</f>
        <v>0</v>
      </c>
      <c r="N77" s="12">
        <f ca="1">SUMIF(流水线26祝广玲!$A:$AL,$B77,流水线26祝广玲!N:N)</f>
        <v>0</v>
      </c>
      <c r="O77" s="12">
        <f ca="1">SUMIF(流水线26祝广玲!$A:$AL,$B77,流水线26祝广玲!O:O)</f>
        <v>0</v>
      </c>
      <c r="P77" s="12">
        <f ca="1">SUMIF(流水线26祝广玲!$A:$AL,$B77,流水线26祝广玲!P:P)</f>
        <v>0</v>
      </c>
      <c r="Q77" s="12">
        <f ca="1">SUMIF(流水线26祝广玲!$A:$AL,$B77,流水线26祝广玲!Q:Q)</f>
        <v>0</v>
      </c>
      <c r="R77" s="12">
        <f ca="1">SUMIF(流水线26祝广玲!$A:$AL,$B77,流水线26祝广玲!R:R)</f>
        <v>0</v>
      </c>
      <c r="S77" s="12">
        <f ca="1">SUMIF(流水线26祝广玲!$A:$AL,$B77,流水线26祝广玲!S:S)</f>
        <v>0</v>
      </c>
      <c r="T77" s="12">
        <f ca="1">SUMIF(流水线26祝广玲!$A:$AL,$B77,流水线26祝广玲!T:T)</f>
        <v>0</v>
      </c>
      <c r="U77" s="12">
        <f ca="1">SUMIF(流水线26祝广玲!$A:$AL,$B77,流水线26祝广玲!U:U)</f>
        <v>0</v>
      </c>
      <c r="V77" s="12">
        <f ca="1">SUMIF(流水线26祝广玲!$A:$AL,$B77,流水线26祝广玲!V:V)</f>
        <v>0</v>
      </c>
      <c r="W77" s="12">
        <f ca="1">SUMIF(流水线26祝广玲!$A:$AL,$B77,流水线26祝广玲!W:W)</f>
        <v>0</v>
      </c>
      <c r="X77" s="12">
        <f ca="1">SUMIF(流水线26祝广玲!$A:$AL,$B77,流水线26祝广玲!X:X)</f>
        <v>0</v>
      </c>
      <c r="Y77" s="12">
        <f ca="1">SUMIF(流水线26祝广玲!$A:$AL,$B77,流水线26祝广玲!Y:Y)</f>
        <v>0</v>
      </c>
      <c r="Z77" s="12">
        <f ca="1">SUMIF(流水线26祝广玲!$A:$AL,$B77,流水线26祝广玲!Z:Z)</f>
        <v>0</v>
      </c>
      <c r="AA77" s="12">
        <f ca="1">SUMIF(流水线26祝广玲!$A:$AL,$B77,流水线26祝广玲!AA:AA)</f>
        <v>0</v>
      </c>
      <c r="AB77" s="12">
        <f ca="1">SUMIF(流水线26祝广玲!$A:$AL,$B77,流水线26祝广玲!AB:AB)</f>
        <v>0</v>
      </c>
      <c r="AC77" s="12">
        <f ca="1">SUMIF(流水线26祝广玲!$A:$AL,$B77,流水线26祝广玲!AC:AC)</f>
        <v>0</v>
      </c>
      <c r="AD77" s="12">
        <f ca="1">SUMIF(流水线26祝广玲!$A:$AL,$B77,流水线26祝广玲!AD:AD)</f>
        <v>0</v>
      </c>
      <c r="AE77" s="12">
        <f ca="1">SUMIF(流水线26祝广玲!$A:$AL,$B77,流水线26祝广玲!AE:AE)</f>
        <v>0</v>
      </c>
      <c r="AF77" s="12">
        <f ca="1">SUMIF(流水线26祝广玲!$A:$AL,$B77,流水线26祝广玲!AF:AF)</f>
        <v>0</v>
      </c>
      <c r="AG77" s="12">
        <f ca="1">SUMIF(流水线26祝广玲!$A:$AL,$B77,流水线26祝广玲!AG:AG)</f>
        <v>0</v>
      </c>
      <c r="AH77" s="12">
        <f ca="1">SUMIF(流水线26祝广玲!$A:$AL,$B77,流水线26祝广玲!AH:AH)</f>
        <v>0</v>
      </c>
      <c r="AI77" s="21">
        <f ca="1" t="shared" si="55"/>
        <v>0</v>
      </c>
      <c r="AJ77" s="22">
        <f ca="1" t="shared" si="56"/>
        <v>0</v>
      </c>
    </row>
    <row r="78" customHeight="1" spans="1:36">
      <c r="A78" s="10" t="s">
        <v>526</v>
      </c>
      <c r="B78" s="14" t="s">
        <v>129</v>
      </c>
      <c r="C78" s="15" t="s">
        <v>539</v>
      </c>
      <c r="D78" s="12">
        <f ca="1">SUMIF(流水线26祝广玲!$A:$AL,$B78,流水线26祝广玲!D:D)</f>
        <v>14</v>
      </c>
      <c r="E78" s="12">
        <f ca="1">SUMIF(流水线26祝广玲!$A:$AL,$B78,流水线26祝广玲!E:E)</f>
        <v>14</v>
      </c>
      <c r="F78" s="12">
        <f ca="1">SUMIF(流水线26祝广玲!$A:$AL,$B78,流水线26祝广玲!F:F)</f>
        <v>12</v>
      </c>
      <c r="G78" s="12">
        <f ca="1">SUMIF(流水线26祝广玲!$A:$AL,$B78,流水线26祝广玲!G:G)</f>
        <v>13</v>
      </c>
      <c r="H78" s="12">
        <f ca="1">SUMIF(流水线26祝广玲!$A:$AL,$B78,流水线26祝广玲!H:H)</f>
        <v>8.5</v>
      </c>
      <c r="I78" s="12">
        <f ca="1">SUMIF(流水线26祝广玲!$A:$AL,$B78,流水线26祝广玲!I:I)</f>
        <v>12</v>
      </c>
      <c r="J78" s="12">
        <f ca="1">SUMIF(流水线26祝广玲!$A:$AL,$B78,流水线26祝广玲!J:J)</f>
        <v>8.5</v>
      </c>
      <c r="K78" s="12">
        <f ca="1">SUMIF(流水线26祝广玲!$A:$AL,$B78,流水线26祝广玲!K:K)</f>
        <v>8.5</v>
      </c>
      <c r="L78" s="12">
        <f ca="1">SUMIF(流水线26祝广玲!$A:$AL,$B78,流水线26祝广玲!L:L)</f>
        <v>8.5</v>
      </c>
      <c r="M78" s="12">
        <f ca="1">SUMIF(流水线26祝广玲!$A:$AL,$B78,流水线26祝广玲!M:M)</f>
        <v>8.5</v>
      </c>
      <c r="N78" s="12">
        <f ca="1">SUMIF(流水线26祝广玲!$A:$AL,$B78,流水线26祝广玲!N:N)</f>
        <v>11</v>
      </c>
      <c r="O78" s="12">
        <f ca="1">SUMIF(流水线26祝广玲!$A:$AL,$B78,流水线26祝广玲!O:O)</f>
        <v>0</v>
      </c>
      <c r="P78" s="12">
        <f ca="1">SUMIF(流水线26祝广玲!$A:$AL,$B78,流水线26祝广玲!P:P)</f>
        <v>12</v>
      </c>
      <c r="Q78" s="12">
        <f ca="1">SUMIF(流水线26祝广玲!$A:$AL,$B78,流水线26祝广玲!Q:Q)</f>
        <v>12</v>
      </c>
      <c r="R78" s="12">
        <f ca="1">SUMIF(流水线26祝广玲!$A:$AL,$B78,流水线26祝广玲!R:R)</f>
        <v>12</v>
      </c>
      <c r="S78" s="12">
        <f ca="1">SUMIF(流水线26祝广玲!$A:$AL,$B78,流水线26祝广玲!S:S)</f>
        <v>14</v>
      </c>
      <c r="T78" s="12">
        <f ca="1">SUMIF(流水线26祝广玲!$A:$AL,$B78,流水线26祝广玲!T:T)</f>
        <v>13</v>
      </c>
      <c r="U78" s="12">
        <f ca="1">SUMIF(流水线26祝广玲!$A:$AL,$B78,流水线26祝广玲!U:U)</f>
        <v>13</v>
      </c>
      <c r="V78" s="12">
        <f ca="1">SUMIF(流水线26祝广玲!$A:$AL,$B78,流水线26祝广玲!V:V)</f>
        <v>8.5</v>
      </c>
      <c r="W78" s="12">
        <f ca="1">SUMIF(流水线26祝广玲!$A:$AL,$B78,流水线26祝广玲!W:W)</f>
        <v>13</v>
      </c>
      <c r="X78" s="12">
        <f ca="1">SUMIF(流水线26祝广玲!$A:$AL,$B78,流水线26祝广玲!X:X)</f>
        <v>13</v>
      </c>
      <c r="Y78" s="12">
        <f ca="1">SUMIF(流水线26祝广玲!$A:$AL,$B78,流水线26祝广玲!Y:Y)</f>
        <v>14</v>
      </c>
      <c r="Z78" s="12">
        <f ca="1">SUMIF(流水线26祝广玲!$A:$AL,$B78,流水线26祝广玲!Z:Z)</f>
        <v>14</v>
      </c>
      <c r="AA78" s="12">
        <f ca="1">SUMIF(流水线26祝广玲!$A:$AL,$B78,流水线26祝广玲!AA:AA)</f>
        <v>14</v>
      </c>
      <c r="AB78" s="12">
        <f ca="1">SUMIF(流水线26祝广玲!$A:$AL,$B78,流水线26祝广玲!AB:AB)</f>
        <v>11</v>
      </c>
      <c r="AC78" s="12">
        <f ca="1">SUMIF(流水线26祝广玲!$A:$AL,$B78,流水线26祝广玲!AC:AC)</f>
        <v>8.5</v>
      </c>
      <c r="AD78" s="12">
        <f ca="1">SUMIF(流水线26祝广玲!$A:$AL,$B78,流水线26祝广玲!AD:AD)</f>
        <v>11</v>
      </c>
      <c r="AE78" s="12">
        <f ca="1">SUMIF(流水线26祝广玲!$A:$AL,$B78,流水线26祝广玲!AE:AE)</f>
        <v>11</v>
      </c>
      <c r="AF78" s="12">
        <f ca="1">SUMIF(流水线26祝广玲!$A:$AL,$B78,流水线26祝广玲!AF:AF)</f>
        <v>13</v>
      </c>
      <c r="AG78" s="12">
        <f ca="1">SUMIF(流水线26祝广玲!$A:$AL,$B78,流水线26祝广玲!AG:AG)</f>
        <v>13</v>
      </c>
      <c r="AH78" s="12">
        <f ca="1">SUMIF(流水线26祝广玲!$A:$AL,$B78,流水线26祝广玲!AH:AH)</f>
        <v>0</v>
      </c>
      <c r="AI78" s="21">
        <f ca="1" t="shared" si="55"/>
        <v>338.5</v>
      </c>
      <c r="AJ78" s="22">
        <f ca="1" t="shared" si="56"/>
        <v>42.3125</v>
      </c>
    </row>
    <row r="79" customHeight="1" spans="1:36">
      <c r="A79" s="10" t="s">
        <v>526</v>
      </c>
      <c r="B79" s="14" t="s">
        <v>131</v>
      </c>
      <c r="C79" s="15" t="s">
        <v>540</v>
      </c>
      <c r="D79" s="12">
        <f ca="1">SUMIF(流水线26祝广玲!$A:$AL,$B79,流水线26祝广玲!D:D)</f>
        <v>14</v>
      </c>
      <c r="E79" s="12">
        <f ca="1">SUMIF(流水线26祝广玲!$A:$AL,$B79,流水线26祝广玲!E:E)</f>
        <v>14</v>
      </c>
      <c r="F79" s="12">
        <f ca="1">SUMIF(流水线26祝广玲!$A:$AL,$B79,流水线26祝广玲!F:F)</f>
        <v>12</v>
      </c>
      <c r="G79" s="12">
        <f ca="1">SUMIF(流水线26祝广玲!$A:$AL,$B79,流水线26祝广玲!G:G)</f>
        <v>13</v>
      </c>
      <c r="H79" s="12">
        <f ca="1">SUMIF(流水线26祝广玲!$A:$AL,$B79,流水线26祝广玲!H:H)</f>
        <v>8.5</v>
      </c>
      <c r="I79" s="12">
        <f ca="1">SUMIF(流水线26祝广玲!$A:$AL,$B79,流水线26祝广玲!I:I)</f>
        <v>12</v>
      </c>
      <c r="J79" s="12">
        <f ca="1">SUMIF(流水线26祝广玲!$A:$AL,$B79,流水线26祝广玲!J:J)</f>
        <v>8.5</v>
      </c>
      <c r="K79" s="12">
        <f ca="1">SUMIF(流水线26祝广玲!$A:$AL,$B79,流水线26祝广玲!K:K)</f>
        <v>8.5</v>
      </c>
      <c r="L79" s="12">
        <f ca="1">SUMIF(流水线26祝广玲!$A:$AL,$B79,流水线26祝广玲!L:L)</f>
        <v>8.5</v>
      </c>
      <c r="M79" s="12">
        <f ca="1">SUMIF(流水线26祝广玲!$A:$AL,$B79,流水线26祝广玲!M:M)</f>
        <v>8.5</v>
      </c>
      <c r="N79" s="12">
        <f ca="1">SUMIF(流水线26祝广玲!$A:$AL,$B79,流水线26祝广玲!N:N)</f>
        <v>11</v>
      </c>
      <c r="O79" s="12">
        <f ca="1">SUMIF(流水线26祝广玲!$A:$AL,$B79,流水线26祝广玲!O:O)</f>
        <v>0</v>
      </c>
      <c r="P79" s="12">
        <f ca="1">SUMIF(流水线26祝广玲!$A:$AL,$B79,流水线26祝广玲!P:P)</f>
        <v>12</v>
      </c>
      <c r="Q79" s="12">
        <f ca="1">SUMIF(流水线26祝广玲!$A:$AL,$B79,流水线26祝广玲!Q:Q)</f>
        <v>12</v>
      </c>
      <c r="R79" s="12">
        <f ca="1">SUMIF(流水线26祝广玲!$A:$AL,$B79,流水线26祝广玲!R:R)</f>
        <v>12</v>
      </c>
      <c r="S79" s="12">
        <f ca="1">SUMIF(流水线26祝广玲!$A:$AL,$B79,流水线26祝广玲!S:S)</f>
        <v>14</v>
      </c>
      <c r="T79" s="12">
        <f ca="1">SUMIF(流水线26祝广玲!$A:$AL,$B79,流水线26祝广玲!T:T)</f>
        <v>13</v>
      </c>
      <c r="U79" s="12">
        <f ca="1">SUMIF(流水线26祝广玲!$A:$AL,$B79,流水线26祝广玲!U:U)</f>
        <v>13</v>
      </c>
      <c r="V79" s="12">
        <f ca="1">SUMIF(流水线26祝广玲!$A:$AL,$B79,流水线26祝广玲!V:V)</f>
        <v>8.5</v>
      </c>
      <c r="W79" s="12">
        <f ca="1">SUMIF(流水线26祝广玲!$A:$AL,$B79,流水线26祝广玲!W:W)</f>
        <v>13</v>
      </c>
      <c r="X79" s="12">
        <f ca="1">SUMIF(流水线26祝广玲!$A:$AL,$B79,流水线26祝广玲!X:X)</f>
        <v>13</v>
      </c>
      <c r="Y79" s="12">
        <f ca="1">SUMIF(流水线26祝广玲!$A:$AL,$B79,流水线26祝广玲!Y:Y)</f>
        <v>14</v>
      </c>
      <c r="Z79" s="12">
        <f ca="1">SUMIF(流水线26祝广玲!$A:$AL,$B79,流水线26祝广玲!Z:Z)</f>
        <v>15</v>
      </c>
      <c r="AA79" s="12">
        <f ca="1">SUMIF(流水线26祝广玲!$A:$AL,$B79,流水线26祝广玲!AA:AA)</f>
        <v>14</v>
      </c>
      <c r="AB79" s="12">
        <f ca="1">SUMIF(流水线26祝广玲!$A:$AL,$B79,流水线26祝广玲!AB:AB)</f>
        <v>12</v>
      </c>
      <c r="AC79" s="12">
        <f ca="1">SUMIF(流水线26祝广玲!$A:$AL,$B79,流水线26祝广玲!AC:AC)</f>
        <v>8.5</v>
      </c>
      <c r="AD79" s="12">
        <f ca="1">SUMIF(流水线26祝广玲!$A:$AL,$B79,流水线26祝广玲!AD:AD)</f>
        <v>11</v>
      </c>
      <c r="AE79" s="12">
        <f ca="1">SUMIF(流水线26祝广玲!$A:$AL,$B79,流水线26祝广玲!AE:AE)</f>
        <v>11</v>
      </c>
      <c r="AF79" s="12">
        <f ca="1">SUMIF(流水线26祝广玲!$A:$AL,$B79,流水线26祝广玲!AF:AF)</f>
        <v>13</v>
      </c>
      <c r="AG79" s="12">
        <f ca="1">SUMIF(流水线26祝广玲!$A:$AL,$B79,流水线26祝广玲!AG:AG)</f>
        <v>13</v>
      </c>
      <c r="AH79" s="12">
        <f ca="1">SUMIF(流水线26祝广玲!$A:$AL,$B79,流水线26祝广玲!AH:AH)</f>
        <v>0</v>
      </c>
      <c r="AI79" s="21">
        <f ca="1" t="shared" si="55"/>
        <v>340.5</v>
      </c>
      <c r="AJ79" s="22">
        <f ca="1" t="shared" si="56"/>
        <v>42.5625</v>
      </c>
    </row>
    <row r="80" customHeight="1" spans="1:36">
      <c r="A80" s="10" t="s">
        <v>526</v>
      </c>
      <c r="B80" s="14" t="s">
        <v>133</v>
      </c>
      <c r="C80" s="15" t="s">
        <v>541</v>
      </c>
      <c r="D80" s="12">
        <f ca="1">SUMIF(流水线26祝广玲!$A:$AL,$B80,流水线26祝广玲!D:D)</f>
        <v>14</v>
      </c>
      <c r="E80" s="12">
        <f ca="1">SUMIF(流水线26祝广玲!$A:$AL,$B80,流水线26祝广玲!E:E)</f>
        <v>14</v>
      </c>
      <c r="F80" s="12">
        <f ca="1">SUMIF(流水线26祝广玲!$A:$AL,$B80,流水线26祝广玲!F:F)</f>
        <v>12</v>
      </c>
      <c r="G80" s="12">
        <f ca="1">SUMIF(流水线26祝广玲!$A:$AL,$B80,流水线26祝广玲!G:G)</f>
        <v>13</v>
      </c>
      <c r="H80" s="12">
        <f ca="1">SUMIF(流水线26祝广玲!$A:$AL,$B80,流水线26祝广玲!H:H)</f>
        <v>8.5</v>
      </c>
      <c r="I80" s="12">
        <f ca="1">SUMIF(流水线26祝广玲!$A:$AL,$B80,流水线26祝广玲!I:I)</f>
        <v>12</v>
      </c>
      <c r="J80" s="12">
        <f ca="1">SUMIF(流水线26祝广玲!$A:$AL,$B80,流水线26祝广玲!J:J)</f>
        <v>13</v>
      </c>
      <c r="K80" s="12">
        <f ca="1">SUMIF(流水线26祝广玲!$A:$AL,$B80,流水线26祝广玲!K:K)</f>
        <v>8.5</v>
      </c>
      <c r="L80" s="12">
        <f ca="1">SUMIF(流水线26祝广玲!$A:$AL,$B80,流水线26祝广玲!L:L)</f>
        <v>8.5</v>
      </c>
      <c r="M80" s="12">
        <f ca="1">SUMIF(流水线26祝广玲!$A:$AL,$B80,流水线26祝广玲!M:M)</f>
        <v>8.5</v>
      </c>
      <c r="N80" s="12">
        <f ca="1">SUMIF(流水线26祝广玲!$A:$AL,$B80,流水线26祝广玲!N:N)</f>
        <v>11</v>
      </c>
      <c r="O80" s="12">
        <f ca="1">SUMIF(流水线26祝广玲!$A:$AL,$B80,流水线26祝广玲!O:O)</f>
        <v>8.5</v>
      </c>
      <c r="P80" s="12">
        <f ca="1">SUMIF(流水线26祝广玲!$A:$AL,$B80,流水线26祝广玲!P:P)</f>
        <v>14</v>
      </c>
      <c r="Q80" s="12">
        <f ca="1">SUMIF(流水线26祝广玲!$A:$AL,$B80,流水线26祝广玲!Q:Q)</f>
        <v>12</v>
      </c>
      <c r="R80" s="12">
        <f ca="1">SUMIF(流水线26祝广玲!$A:$AL,$B80,流水线26祝广玲!R:R)</f>
        <v>14</v>
      </c>
      <c r="S80" s="12">
        <f ca="1">SUMIF(流水线26祝广玲!$A:$AL,$B80,流水线26祝广玲!S:S)</f>
        <v>14</v>
      </c>
      <c r="T80" s="12">
        <f ca="1">SUMIF(流水线26祝广玲!$A:$AL,$B80,流水线26祝广玲!T:T)</f>
        <v>13</v>
      </c>
      <c r="U80" s="12">
        <f ca="1">SUMIF(流水线26祝广玲!$A:$AL,$B80,流水线26祝广玲!U:U)</f>
        <v>13</v>
      </c>
      <c r="V80" s="12">
        <f ca="1">SUMIF(流水线26祝广玲!$A:$AL,$B80,流水线26祝广玲!V:V)</f>
        <v>8.5</v>
      </c>
      <c r="W80" s="12">
        <f ca="1">SUMIF(流水线26祝广玲!$A:$AL,$B80,流水线26祝广玲!W:W)</f>
        <v>13</v>
      </c>
      <c r="X80" s="12">
        <f ca="1">SUMIF(流水线26祝广玲!$A:$AL,$B80,流水线26祝广玲!X:X)</f>
        <v>13</v>
      </c>
      <c r="Y80" s="12">
        <f ca="1">SUMIF(流水线26祝广玲!$A:$AL,$B80,流水线26祝广玲!Y:Y)</f>
        <v>14</v>
      </c>
      <c r="Z80" s="12">
        <f ca="1">SUMIF(流水线26祝广玲!$A:$AL,$B80,流水线26祝广玲!Z:Z)</f>
        <v>15</v>
      </c>
      <c r="AA80" s="12">
        <f ca="1">SUMIF(流水线26祝广玲!$A:$AL,$B80,流水线26祝广玲!AA:AA)</f>
        <v>14</v>
      </c>
      <c r="AB80" s="12">
        <f ca="1">SUMIF(流水线26祝广玲!$A:$AL,$B80,流水线26祝广玲!AB:AB)</f>
        <v>12</v>
      </c>
      <c r="AC80" s="12">
        <f ca="1">SUMIF(流水线26祝广玲!$A:$AL,$B80,流水线26祝广玲!AC:AC)</f>
        <v>8.5</v>
      </c>
      <c r="AD80" s="12">
        <f ca="1">SUMIF(流水线26祝广玲!$A:$AL,$B80,流水线26祝广玲!AD:AD)</f>
        <v>11</v>
      </c>
      <c r="AE80" s="12">
        <f ca="1">SUMIF(流水线26祝广玲!$A:$AL,$B80,流水线26祝广玲!AE:AE)</f>
        <v>11</v>
      </c>
      <c r="AF80" s="12">
        <f ca="1">SUMIF(流水线26祝广玲!$A:$AL,$B80,流水线26祝广玲!AF:AF)</f>
        <v>13</v>
      </c>
      <c r="AG80" s="12">
        <f ca="1">SUMIF(流水线26祝广玲!$A:$AL,$B80,流水线26祝广玲!AG:AG)</f>
        <v>13</v>
      </c>
      <c r="AH80" s="12">
        <f ca="1">SUMIF(流水线26祝广玲!$A:$AL,$B80,流水线26祝广玲!AH:AH)</f>
        <v>0</v>
      </c>
      <c r="AI80" s="21">
        <f ca="1" t="shared" si="55"/>
        <v>357.5</v>
      </c>
      <c r="AJ80" s="22">
        <f ca="1" t="shared" si="56"/>
        <v>44.6875</v>
      </c>
    </row>
    <row r="81" customHeight="1" spans="1:36">
      <c r="A81" s="10" t="s">
        <v>526</v>
      </c>
      <c r="B81" s="14" t="s">
        <v>135</v>
      </c>
      <c r="C81" s="15" t="s">
        <v>542</v>
      </c>
      <c r="D81" s="12">
        <f ca="1">SUMIF(流水线26祝广玲!$A:$AL,$B81,流水线26祝广玲!D:D)</f>
        <v>14</v>
      </c>
      <c r="E81" s="12">
        <f ca="1">SUMIF(流水线26祝广玲!$A:$AL,$B81,流水线26祝广玲!E:E)</f>
        <v>14</v>
      </c>
      <c r="F81" s="12">
        <f ca="1">SUMIF(流水线26祝广玲!$A:$AL,$B81,流水线26祝广玲!F:F)</f>
        <v>12</v>
      </c>
      <c r="G81" s="12">
        <f ca="1">SUMIF(流水线26祝广玲!$A:$AL,$B81,流水线26祝广玲!G:G)</f>
        <v>13</v>
      </c>
      <c r="H81" s="12">
        <f ca="1">SUMIF(流水线26祝广玲!$A:$AL,$B81,流水线26祝广玲!H:H)</f>
        <v>8.5</v>
      </c>
      <c r="I81" s="12">
        <f ca="1">SUMIF(流水线26祝广玲!$A:$AL,$B81,流水线26祝广玲!I:I)</f>
        <v>12</v>
      </c>
      <c r="J81" s="12">
        <f ca="1">SUMIF(流水线26祝广玲!$A:$AL,$B81,流水线26祝广玲!J:J)</f>
        <v>8.5</v>
      </c>
      <c r="K81" s="12">
        <f ca="1">SUMIF(流水线26祝广玲!$A:$AL,$B81,流水线26祝广玲!K:K)</f>
        <v>8.5</v>
      </c>
      <c r="L81" s="12">
        <f ca="1">SUMIF(流水线26祝广玲!$A:$AL,$B81,流水线26祝广玲!L:L)</f>
        <v>8.5</v>
      </c>
      <c r="M81" s="12">
        <f ca="1">SUMIF(流水线26祝广玲!$A:$AL,$B81,流水线26祝广玲!M:M)</f>
        <v>8.5</v>
      </c>
      <c r="N81" s="12">
        <f ca="1">SUMIF(流水线26祝广玲!$A:$AL,$B81,流水线26祝广玲!N:N)</f>
        <v>11</v>
      </c>
      <c r="O81" s="12">
        <f ca="1">SUMIF(流水线26祝广玲!$A:$AL,$B81,流水线26祝广玲!O:O)</f>
        <v>0</v>
      </c>
      <c r="P81" s="12">
        <f ca="1">SUMIF(流水线26祝广玲!$A:$AL,$B81,流水线26祝广玲!P:P)</f>
        <v>12</v>
      </c>
      <c r="Q81" s="12">
        <f ca="1">SUMIF(流水线26祝广玲!$A:$AL,$B81,流水线26祝广玲!Q:Q)</f>
        <v>12</v>
      </c>
      <c r="R81" s="12">
        <f ca="1">SUMIF(流水线26祝广玲!$A:$AL,$B81,流水线26祝广玲!R:R)</f>
        <v>12</v>
      </c>
      <c r="S81" s="12">
        <f ca="1">SUMIF(流水线26祝广玲!$A:$AL,$B81,流水线26祝广玲!S:S)</f>
        <v>14</v>
      </c>
      <c r="T81" s="12">
        <f ca="1">SUMIF(流水线26祝广玲!$A:$AL,$B81,流水线26祝广玲!T:T)</f>
        <v>8.5</v>
      </c>
      <c r="U81" s="12">
        <f ca="1">SUMIF(流水线26祝广玲!$A:$AL,$B81,流水线26祝广玲!U:U)</f>
        <v>13</v>
      </c>
      <c r="V81" s="12">
        <f ca="1">SUMIF(流水线26祝广玲!$A:$AL,$B81,流水线26祝广玲!V:V)</f>
        <v>8.5</v>
      </c>
      <c r="W81" s="12">
        <f ca="1">SUMIF(流水线26祝广玲!$A:$AL,$B81,流水线26祝广玲!W:W)</f>
        <v>13</v>
      </c>
      <c r="X81" s="12">
        <f ca="1">SUMIF(流水线26祝广玲!$A:$AL,$B81,流水线26祝广玲!X:X)</f>
        <v>13</v>
      </c>
      <c r="Y81" s="12">
        <f ca="1">SUMIF(流水线26祝广玲!$A:$AL,$B81,流水线26祝广玲!Y:Y)</f>
        <v>14</v>
      </c>
      <c r="Z81" s="12">
        <f ca="1">SUMIF(流水线26祝广玲!$A:$AL,$B81,流水线26祝广玲!Z:Z)</f>
        <v>15</v>
      </c>
      <c r="AA81" s="12">
        <f ca="1">SUMIF(流水线26祝广玲!$A:$AL,$B81,流水线26祝广玲!AA:AA)</f>
        <v>14</v>
      </c>
      <c r="AB81" s="12">
        <f ca="1">SUMIF(流水线26祝广玲!$A:$AL,$B81,流水线26祝广玲!AB:AB)</f>
        <v>12</v>
      </c>
      <c r="AC81" s="12">
        <f ca="1">SUMIF(流水线26祝广玲!$A:$AL,$B81,流水线26祝广玲!AC:AC)</f>
        <v>8.5</v>
      </c>
      <c r="AD81" s="12">
        <f ca="1">SUMIF(流水线26祝广玲!$A:$AL,$B81,流水线26祝广玲!AD:AD)</f>
        <v>11</v>
      </c>
      <c r="AE81" s="12">
        <f ca="1">SUMIF(流水线26祝广玲!$A:$AL,$B81,流水线26祝广玲!AE:AE)</f>
        <v>11</v>
      </c>
      <c r="AF81" s="12">
        <f ca="1">SUMIF(流水线26祝广玲!$A:$AL,$B81,流水线26祝广玲!AF:AF)</f>
        <v>13</v>
      </c>
      <c r="AG81" s="12">
        <f ca="1">SUMIF(流水线26祝广玲!$A:$AL,$B81,流水线26祝广玲!AG:AG)</f>
        <v>4</v>
      </c>
      <c r="AH81" s="12">
        <f ca="1">SUMIF(流水线26祝广玲!$A:$AL,$B81,流水线26祝广玲!AH:AH)</f>
        <v>0</v>
      </c>
      <c r="AI81" s="21">
        <f ca="1" t="shared" si="55"/>
        <v>327</v>
      </c>
      <c r="AJ81" s="22">
        <f ca="1" t="shared" si="56"/>
        <v>40.875</v>
      </c>
    </row>
    <row r="82" customHeight="1" spans="1:36">
      <c r="A82" s="10" t="s">
        <v>526</v>
      </c>
      <c r="B82" s="14" t="s">
        <v>137</v>
      </c>
      <c r="C82" s="15" t="s">
        <v>543</v>
      </c>
      <c r="D82" s="12">
        <f ca="1">SUMIF(流水线26祝广玲!$A:$AL,$B82,流水线26祝广玲!D:D)</f>
        <v>0</v>
      </c>
      <c r="E82" s="12">
        <f ca="1">SUMIF(流水线26祝广玲!$A:$AL,$B82,流水线26祝广玲!E:E)</f>
        <v>14</v>
      </c>
      <c r="F82" s="12">
        <f ca="1">SUMIF(流水线26祝广玲!$A:$AL,$B82,流水线26祝广玲!F:F)</f>
        <v>12</v>
      </c>
      <c r="G82" s="12">
        <f ca="1">SUMIF(流水线26祝广玲!$A:$AL,$B82,流水线26祝广玲!G:G)</f>
        <v>8.5</v>
      </c>
      <c r="H82" s="12">
        <f ca="1">SUMIF(流水线26祝广玲!$A:$AL,$B82,流水线26祝广玲!H:H)</f>
        <v>0</v>
      </c>
      <c r="I82" s="12">
        <f ca="1">SUMIF(流水线26祝广玲!$A:$AL,$B82,流水线26祝广玲!I:I)</f>
        <v>13</v>
      </c>
      <c r="J82" s="12">
        <f ca="1">SUMIF(流水线26祝广玲!$A:$AL,$B82,流水线26祝广玲!J:J)</f>
        <v>12</v>
      </c>
      <c r="K82" s="12">
        <f ca="1">SUMIF(流水线26祝广玲!$A:$AL,$B82,流水线26祝广玲!K:K)</f>
        <v>8.5</v>
      </c>
      <c r="L82" s="12">
        <f ca="1">SUMIF(流水线26祝广玲!$A:$AL,$B82,流水线26祝广玲!L:L)</f>
        <v>8.5</v>
      </c>
      <c r="M82" s="12">
        <f ca="1">SUMIF(流水线26祝广玲!$A:$AL,$B82,流水线26祝广玲!M:M)</f>
        <v>8.5</v>
      </c>
      <c r="N82" s="12">
        <f ca="1">SUMIF(流水线26祝广玲!$A:$AL,$B82,流水线26祝广玲!N:N)</f>
        <v>12</v>
      </c>
      <c r="O82" s="12">
        <f ca="1">SUMIF(流水线26祝广玲!$A:$AL,$B82,流水线26祝广玲!O:O)</f>
        <v>0</v>
      </c>
      <c r="P82" s="12">
        <f ca="1">SUMIF(流水线26祝广玲!$A:$AL,$B82,流水线26祝广玲!P:P)</f>
        <v>12</v>
      </c>
      <c r="Q82" s="12">
        <f ca="1">SUMIF(流水线26祝广玲!$A:$AL,$B82,流水线26祝广玲!Q:Q)</f>
        <v>12</v>
      </c>
      <c r="R82" s="12">
        <f ca="1">SUMIF(流水线26祝广玲!$A:$AL,$B82,流水线26祝广玲!R:R)</f>
        <v>12</v>
      </c>
      <c r="S82" s="12">
        <f ca="1">SUMIF(流水线26祝广玲!$A:$AL,$B82,流水线26祝广玲!S:S)</f>
        <v>14</v>
      </c>
      <c r="T82" s="12">
        <f ca="1">SUMIF(流水线26祝广玲!$A:$AL,$B82,流水线26祝广玲!T:T)</f>
        <v>13</v>
      </c>
      <c r="U82" s="12">
        <f ca="1">SUMIF(流水线26祝广玲!$A:$AL,$B82,流水线26祝广玲!U:U)</f>
        <v>13</v>
      </c>
      <c r="V82" s="12">
        <f ca="1">SUMIF(流水线26祝广玲!$A:$AL,$B82,流水线26祝广玲!V:V)</f>
        <v>8.5</v>
      </c>
      <c r="W82" s="12">
        <f ca="1">SUMIF(流水线26祝广玲!$A:$AL,$B82,流水线26祝广玲!W:W)</f>
        <v>13</v>
      </c>
      <c r="X82" s="12">
        <f ca="1">SUMIF(流水线26祝广玲!$A:$AL,$B82,流水线26祝广玲!X:X)</f>
        <v>13</v>
      </c>
      <c r="Y82" s="12">
        <f ca="1">SUMIF(流水线26祝广玲!$A:$AL,$B82,流水线26祝广玲!Y:Y)</f>
        <v>13</v>
      </c>
      <c r="Z82" s="12">
        <f ca="1">SUMIF(流水线26祝广玲!$A:$AL,$B82,流水线26祝广玲!Z:Z)</f>
        <v>12</v>
      </c>
      <c r="AA82" s="12">
        <f ca="1">SUMIF(流水线26祝广玲!$A:$AL,$B82,流水线26祝广玲!AA:AA)</f>
        <v>12</v>
      </c>
      <c r="AB82" s="12">
        <f ca="1">SUMIF(流水线26祝广玲!$A:$AL,$B82,流水线26祝广玲!AB:AB)</f>
        <v>12</v>
      </c>
      <c r="AC82" s="12">
        <f ca="1">SUMIF(流水线26祝广玲!$A:$AL,$B82,流水线26祝广玲!AC:AC)</f>
        <v>8.5</v>
      </c>
      <c r="AD82" s="12">
        <f ca="1">SUMIF(流水线26祝广玲!$A:$AL,$B82,流水线26祝广玲!AD:AD)</f>
        <v>10.5</v>
      </c>
      <c r="AE82" s="12">
        <f ca="1">SUMIF(流水线26祝广玲!$A:$AL,$B82,流水线26祝广玲!AE:AE)</f>
        <v>11</v>
      </c>
      <c r="AF82" s="12">
        <f ca="1">SUMIF(流水线26祝广玲!$A:$AL,$B82,流水线26祝广玲!AF:AF)</f>
        <v>13</v>
      </c>
      <c r="AG82" s="12">
        <f ca="1">SUMIF(流水线26祝广玲!$A:$AL,$B82,流水线26祝广玲!AG:AG)</f>
        <v>13</v>
      </c>
      <c r="AH82" s="12">
        <f ca="1">SUMIF(流水线26祝广玲!$A:$AL,$B82,流水线26祝广玲!AH:AH)</f>
        <v>0</v>
      </c>
      <c r="AI82" s="21">
        <f ca="1" t="shared" ref="AI82:AI84" si="57">SUM(D82:AH82)</f>
        <v>312.5</v>
      </c>
      <c r="AJ82" s="22">
        <f ca="1" t="shared" ref="AJ82:AJ84" si="58">AI82/8</f>
        <v>39.0625</v>
      </c>
    </row>
    <row r="83" customHeight="1" spans="1:36">
      <c r="A83" s="10" t="s">
        <v>526</v>
      </c>
      <c r="B83" s="14" t="s">
        <v>139</v>
      </c>
      <c r="C83" s="15" t="s">
        <v>544</v>
      </c>
      <c r="D83" s="12">
        <f ca="1">SUMIF(流水线26祝广玲!$A:$AL,$B83,流水线26祝广玲!D:D)</f>
        <v>14</v>
      </c>
      <c r="E83" s="12">
        <f ca="1">SUMIF(流水线26祝广玲!$A:$AL,$B83,流水线26祝广玲!E:E)</f>
        <v>14</v>
      </c>
      <c r="F83" s="12">
        <f ca="1">SUMIF(流水线26祝广玲!$A:$AL,$B83,流水线26祝广玲!F:F)</f>
        <v>12</v>
      </c>
      <c r="G83" s="12">
        <f ca="1">SUMIF(流水线26祝广玲!$A:$AL,$B83,流水线26祝广玲!G:G)</f>
        <v>13</v>
      </c>
      <c r="H83" s="12">
        <f ca="1">SUMIF(流水线26祝广玲!$A:$AL,$B83,流水线26祝广玲!H:H)</f>
        <v>8.5</v>
      </c>
      <c r="I83" s="12">
        <f ca="1">SUMIF(流水线26祝广玲!$A:$AL,$B83,流水线26祝广玲!I:I)</f>
        <v>12</v>
      </c>
      <c r="J83" s="12">
        <f ca="1">SUMIF(流水线26祝广玲!$A:$AL,$B83,流水线26祝广玲!J:J)</f>
        <v>8.5</v>
      </c>
      <c r="K83" s="12">
        <f ca="1">SUMIF(流水线26祝广玲!$A:$AL,$B83,流水线26祝广玲!K:K)</f>
        <v>8.5</v>
      </c>
      <c r="L83" s="12">
        <f ca="1">SUMIF(流水线26祝广玲!$A:$AL,$B83,流水线26祝广玲!L:L)</f>
        <v>8.5</v>
      </c>
      <c r="M83" s="12">
        <f ca="1">SUMIF(流水线26祝广玲!$A:$AL,$B83,流水线26祝广玲!M:M)</f>
        <v>8.5</v>
      </c>
      <c r="N83" s="12">
        <f ca="1">SUMIF(流水线26祝广玲!$A:$AL,$B83,流水线26祝广玲!N:N)</f>
        <v>11</v>
      </c>
      <c r="O83" s="12">
        <f ca="1">SUMIF(流水线26祝广玲!$A:$AL,$B83,流水线26祝广玲!O:O)</f>
        <v>0</v>
      </c>
      <c r="P83" s="12">
        <f ca="1">SUMIF(流水线26祝广玲!$A:$AL,$B83,流水线26祝广玲!P:P)</f>
        <v>12</v>
      </c>
      <c r="Q83" s="12">
        <f ca="1">SUMIF(流水线26祝广玲!$A:$AL,$B83,流水线26祝广玲!Q:Q)</f>
        <v>12</v>
      </c>
      <c r="R83" s="12">
        <f ca="1">SUMIF(流水线26祝广玲!$A:$AL,$B83,流水线26祝广玲!R:R)</f>
        <v>12</v>
      </c>
      <c r="S83" s="12">
        <f ca="1">SUMIF(流水线26祝广玲!$A:$AL,$B83,流水线26祝广玲!S:S)</f>
        <v>0</v>
      </c>
      <c r="T83" s="12">
        <f ca="1">SUMIF(流水线26祝广玲!$A:$AL,$B83,流水线26祝广玲!T:T)</f>
        <v>0</v>
      </c>
      <c r="U83" s="12">
        <f ca="1">SUMIF(流水线26祝广玲!$A:$AL,$B83,流水线26祝广玲!U:U)</f>
        <v>0</v>
      </c>
      <c r="V83" s="12">
        <f ca="1">SUMIF(流水线26祝广玲!$A:$AL,$B83,流水线26祝广玲!V:V)</f>
        <v>0</v>
      </c>
      <c r="W83" s="12">
        <f ca="1">SUMIF(流水线26祝广玲!$A:$AL,$B83,流水线26祝广玲!W:W)</f>
        <v>13</v>
      </c>
      <c r="X83" s="12">
        <f ca="1">SUMIF(流水线26祝广玲!$A:$AL,$B83,流水线26祝广玲!X:X)</f>
        <v>13</v>
      </c>
      <c r="Y83" s="12">
        <f ca="1">SUMIF(流水线26祝广玲!$A:$AL,$B83,流水线26祝广玲!Y:Y)</f>
        <v>14</v>
      </c>
      <c r="Z83" s="12">
        <f ca="1">SUMIF(流水线26祝广玲!$A:$AL,$B83,流水线26祝广玲!Z:Z)</f>
        <v>14</v>
      </c>
      <c r="AA83" s="12">
        <f ca="1">SUMIF(流水线26祝广玲!$A:$AL,$B83,流水线26祝广玲!AA:AA)</f>
        <v>14</v>
      </c>
      <c r="AB83" s="12">
        <f ca="1">SUMIF(流水线26祝广玲!$A:$AL,$B83,流水线26祝广玲!AB:AB)</f>
        <v>12</v>
      </c>
      <c r="AC83" s="12">
        <f ca="1">SUMIF(流水线26祝广玲!$A:$AL,$B83,流水线26祝广玲!AC:AC)</f>
        <v>8.5</v>
      </c>
      <c r="AD83" s="12">
        <f ca="1">SUMIF(流水线26祝广玲!$A:$AL,$B83,流水线26祝广玲!AD:AD)</f>
        <v>11</v>
      </c>
      <c r="AE83" s="12">
        <f ca="1">SUMIF(流水线26祝广玲!$A:$AL,$B83,流水线26祝广玲!AE:AE)</f>
        <v>11</v>
      </c>
      <c r="AF83" s="12">
        <f ca="1">SUMIF(流水线26祝广玲!$A:$AL,$B83,流水线26祝广玲!AF:AF)</f>
        <v>13</v>
      </c>
      <c r="AG83" s="12">
        <f ca="1">SUMIF(流水线26祝广玲!$A:$AL,$B83,流水线26祝广玲!AG:AG)</f>
        <v>13</v>
      </c>
      <c r="AH83" s="12">
        <f ca="1">SUMIF(流水线26祝广玲!$A:$AL,$B83,流水线26祝广玲!AH:AH)</f>
        <v>0</v>
      </c>
      <c r="AI83" s="21">
        <f ca="1" t="shared" si="57"/>
        <v>291</v>
      </c>
      <c r="AJ83" s="22">
        <f ca="1" t="shared" si="58"/>
        <v>36.375</v>
      </c>
    </row>
    <row r="84" customHeight="1" spans="1:36">
      <c r="A84" s="10" t="s">
        <v>526</v>
      </c>
      <c r="B84" s="14" t="s">
        <v>141</v>
      </c>
      <c r="C84" s="15" t="s">
        <v>545</v>
      </c>
      <c r="D84" s="12">
        <f ca="1">SUMIF(流水线26祝广玲!$A:$AL,$B84,流水线26祝广玲!D:D)</f>
        <v>13</v>
      </c>
      <c r="E84" s="12">
        <f ca="1">SUMIF(流水线26祝广玲!$A:$AL,$B84,流水线26祝广玲!E:E)</f>
        <v>15</v>
      </c>
      <c r="F84" s="12">
        <f ca="1">SUMIF(流水线26祝广玲!$A:$AL,$B84,流水线26祝广玲!F:F)</f>
        <v>12</v>
      </c>
      <c r="G84" s="12">
        <f ca="1">SUMIF(流水线26祝广玲!$A:$AL,$B84,流水线26祝广玲!G:G)</f>
        <v>13</v>
      </c>
      <c r="H84" s="12">
        <f ca="1">SUMIF(流水线26祝广玲!$A:$AL,$B84,流水线26祝广玲!H:H)</f>
        <v>10</v>
      </c>
      <c r="I84" s="12">
        <f ca="1">SUMIF(流水线26祝广玲!$A:$AL,$B84,流水线26祝广玲!I:I)</f>
        <v>14</v>
      </c>
      <c r="J84" s="12">
        <f ca="1">SUMIF(流水线26祝广玲!$A:$AL,$B84,流水线26祝广玲!J:J)</f>
        <v>14</v>
      </c>
      <c r="K84" s="12">
        <f ca="1">SUMIF(流水线26祝广玲!$A:$AL,$B84,流水线26祝广玲!K:K)</f>
        <v>8.5</v>
      </c>
      <c r="L84" s="12">
        <f ca="1">SUMIF(流水线26祝广玲!$A:$AL,$B84,流水线26祝广玲!L:L)</f>
        <v>8.5</v>
      </c>
      <c r="M84" s="12">
        <f ca="1">SUMIF(流水线26祝广玲!$A:$AL,$B84,流水线26祝广玲!M:M)</f>
        <v>9.5</v>
      </c>
      <c r="N84" s="12">
        <f ca="1">SUMIF(流水线26祝广玲!$A:$AL,$B84,流水线26祝广玲!N:N)</f>
        <v>2</v>
      </c>
      <c r="O84" s="12">
        <f ca="1">SUMIF(流水线26祝广玲!$A:$AL,$B84,流水线26祝广玲!O:O)</f>
        <v>0</v>
      </c>
      <c r="P84" s="12">
        <f ca="1">SUMIF(流水线26祝广玲!$A:$AL,$B84,流水线26祝广玲!P:P)</f>
        <v>11</v>
      </c>
      <c r="Q84" s="12">
        <f ca="1">SUMIF(流水线26祝广玲!$A:$AL,$B84,流水线26祝广玲!Q:Q)</f>
        <v>12</v>
      </c>
      <c r="R84" s="12">
        <f ca="1">SUMIF(流水线26祝广玲!$A:$AL,$B84,流水线26祝广玲!R:R)</f>
        <v>13</v>
      </c>
      <c r="S84" s="12">
        <f ca="1">SUMIF(流水线26祝广玲!$A:$AL,$B84,流水线26祝广玲!S:S)</f>
        <v>15</v>
      </c>
      <c r="T84" s="12">
        <f ca="1">SUMIF(流水线26祝广玲!$A:$AL,$B84,流水线26祝广玲!T:T)</f>
        <v>13</v>
      </c>
      <c r="U84" s="12">
        <f ca="1">SUMIF(流水线26祝广玲!$A:$AL,$B84,流水线26祝广玲!U:U)</f>
        <v>13</v>
      </c>
      <c r="V84" s="12">
        <f ca="1">SUMIF(流水线26祝广玲!$A:$AL,$B84,流水线26祝广玲!V:V)</f>
        <v>0</v>
      </c>
      <c r="W84" s="12">
        <f ca="1">SUMIF(流水线26祝广玲!$A:$AL,$B84,流水线26祝广玲!W:W)</f>
        <v>13</v>
      </c>
      <c r="X84" s="12">
        <f ca="1">SUMIF(流水线26祝广玲!$A:$AL,$B84,流水线26祝广玲!X:X)</f>
        <v>14</v>
      </c>
      <c r="Y84" s="12">
        <f ca="1">SUMIF(流水线26祝广玲!$A:$AL,$B84,流水线26祝广玲!Y:Y)</f>
        <v>14</v>
      </c>
      <c r="Z84" s="12">
        <f ca="1">SUMIF(流水线26祝广玲!$A:$AL,$B84,流水线26祝广玲!Z:Z)</f>
        <v>15.5</v>
      </c>
      <c r="AA84" s="12">
        <f ca="1">SUMIF(流水线26祝广玲!$A:$AL,$B84,流水线26祝广玲!AA:AA)</f>
        <v>14</v>
      </c>
      <c r="AB84" s="12">
        <f ca="1">SUMIF(流水线26祝广玲!$A:$AL,$B84,流水线26祝广玲!AB:AB)</f>
        <v>12</v>
      </c>
      <c r="AC84" s="12">
        <f ca="1">SUMIF(流水线26祝广玲!$A:$AL,$B84,流水线26祝广玲!AC:AC)</f>
        <v>8.5</v>
      </c>
      <c r="AD84" s="12">
        <f ca="1">SUMIF(流水线26祝广玲!$A:$AL,$B84,流水线26祝广玲!AD:AD)</f>
        <v>11</v>
      </c>
      <c r="AE84" s="12">
        <f ca="1">SUMIF(流水线26祝广玲!$A:$AL,$B84,流水线26祝广玲!AE:AE)</f>
        <v>12</v>
      </c>
      <c r="AF84" s="12">
        <f ca="1">SUMIF(流水线26祝广玲!$A:$AL,$B84,流水线26祝广玲!AF:AF)</f>
        <v>13</v>
      </c>
      <c r="AG84" s="12">
        <f ca="1">SUMIF(流水线26祝广玲!$A:$AL,$B84,流水线26祝广玲!AG:AG)</f>
        <v>13</v>
      </c>
      <c r="AH84" s="12">
        <f ca="1">SUMIF(流水线26祝广玲!$A:$AL,$B84,流水线26祝广玲!AH:AH)</f>
        <v>0</v>
      </c>
      <c r="AI84" s="21">
        <f ca="1" t="shared" si="57"/>
        <v>336.5</v>
      </c>
      <c r="AJ84" s="22">
        <f ca="1" t="shared" si="58"/>
        <v>42.0625</v>
      </c>
    </row>
    <row r="85" customHeight="1" spans="1:36">
      <c r="A85" s="10" t="s">
        <v>526</v>
      </c>
      <c r="B85" s="25" t="s">
        <v>143</v>
      </c>
      <c r="C85" s="15" t="s">
        <v>546</v>
      </c>
      <c r="D85" s="12">
        <f ca="1">SUMIF(流水线26祝广玲!$A:$AL,$B85,流水线26祝广玲!D:D)</f>
        <v>14</v>
      </c>
      <c r="E85" s="12">
        <f ca="1">SUMIF(流水线26祝广玲!$A:$AL,$B85,流水线26祝广玲!E:E)</f>
        <v>14</v>
      </c>
      <c r="F85" s="12">
        <f ca="1">SUMIF(流水线26祝广玲!$A:$AL,$B85,流水线26祝广玲!F:F)</f>
        <v>12</v>
      </c>
      <c r="G85" s="12">
        <f ca="1">SUMIF(流水线26祝广玲!$A:$AL,$B85,流水线26祝广玲!G:G)</f>
        <v>13</v>
      </c>
      <c r="H85" s="12">
        <f ca="1">SUMIF(流水线26祝广玲!$A:$AL,$B85,流水线26祝广玲!H:H)</f>
        <v>8.5</v>
      </c>
      <c r="I85" s="12">
        <f ca="1">SUMIF(流水线26祝广玲!$A:$AL,$B85,流水线26祝广玲!I:I)</f>
        <v>12</v>
      </c>
      <c r="J85" s="12">
        <f ca="1">SUMIF(流水线26祝广玲!$A:$AL,$B85,流水线26祝广玲!J:J)</f>
        <v>8.5</v>
      </c>
      <c r="K85" s="12">
        <f ca="1">SUMIF(流水线26祝广玲!$A:$AL,$B85,流水线26祝广玲!K:K)</f>
        <v>8.5</v>
      </c>
      <c r="L85" s="12">
        <f ca="1">SUMIF(流水线26祝广玲!$A:$AL,$B85,流水线26祝广玲!L:L)</f>
        <v>8.5</v>
      </c>
      <c r="M85" s="12">
        <f ca="1">SUMIF(流水线26祝广玲!$A:$AL,$B85,流水线26祝广玲!M:M)</f>
        <v>8.5</v>
      </c>
      <c r="N85" s="12">
        <f ca="1">SUMIF(流水线26祝广玲!$A:$AL,$B85,流水线26祝广玲!N:N)</f>
        <v>11</v>
      </c>
      <c r="O85" s="12">
        <f ca="1">SUMIF(流水线26祝广玲!$A:$AL,$B85,流水线26祝广玲!O:O)</f>
        <v>0</v>
      </c>
      <c r="P85" s="12">
        <f ca="1">SUMIF(流水线26祝广玲!$A:$AL,$B85,流水线26祝广玲!P:P)</f>
        <v>12</v>
      </c>
      <c r="Q85" s="12">
        <f ca="1">SUMIF(流水线26祝广玲!$A:$AL,$B85,流水线26祝广玲!Q:Q)</f>
        <v>12</v>
      </c>
      <c r="R85" s="12">
        <f ca="1">SUMIF(流水线26祝广玲!$A:$AL,$B85,流水线26祝广玲!R:R)</f>
        <v>8</v>
      </c>
      <c r="S85" s="12">
        <f ca="1">SUMIF(流水线26祝广玲!$A:$AL,$B85,流水线26祝广玲!S:S)</f>
        <v>14</v>
      </c>
      <c r="T85" s="12">
        <f ca="1">SUMIF(流水线26祝广玲!$A:$AL,$B85,流水线26祝广玲!T:T)</f>
        <v>11</v>
      </c>
      <c r="U85" s="12">
        <f ca="1">SUMIF(流水线26祝广玲!$A:$AL,$B85,流水线26祝广玲!U:U)</f>
        <v>13</v>
      </c>
      <c r="V85" s="12">
        <f ca="1">SUMIF(流水线26祝广玲!$A:$AL,$B85,流水线26祝广玲!V:V)</f>
        <v>0</v>
      </c>
      <c r="W85" s="12">
        <f ca="1">SUMIF(流水线26祝广玲!$A:$AL,$B85,流水线26祝广玲!W:W)</f>
        <v>13</v>
      </c>
      <c r="X85" s="12">
        <f ca="1">SUMIF(流水线26祝广玲!$A:$AL,$B85,流水线26祝广玲!X:X)</f>
        <v>13</v>
      </c>
      <c r="Y85" s="12">
        <f ca="1">SUMIF(流水线26祝广玲!$A:$AL,$B85,流水线26祝广玲!Y:Y)</f>
        <v>8.5</v>
      </c>
      <c r="Z85" s="12">
        <f ca="1">SUMIF(流水线26祝广玲!$A:$AL,$B85,流水线26祝广玲!Z:Z)</f>
        <v>14</v>
      </c>
      <c r="AA85" s="12">
        <f ca="1">SUMIF(流水线26祝广玲!$A:$AL,$B85,流水线26祝广玲!AA:AA)</f>
        <v>11</v>
      </c>
      <c r="AB85" s="12">
        <f ca="1">SUMIF(流水线26祝广玲!$A:$AL,$B85,流水线26祝广玲!AB:AB)</f>
        <v>8.5</v>
      </c>
      <c r="AC85" s="12">
        <f ca="1">SUMIF(流水线26祝广玲!$A:$AL,$B85,流水线26祝广玲!AC:AC)</f>
        <v>0</v>
      </c>
      <c r="AD85" s="12">
        <f ca="1">SUMIF(流水线26祝广玲!$A:$AL,$B85,流水线26祝广玲!AD:AD)</f>
        <v>8.5</v>
      </c>
      <c r="AE85" s="12">
        <f ca="1">SUMIF(流水线26祝广玲!$A:$AL,$B85,流水线26祝广玲!AE:AE)</f>
        <v>8.5</v>
      </c>
      <c r="AF85" s="12">
        <f ca="1">SUMIF(流水线26祝广玲!$A:$AL,$B85,流水线26祝广玲!AF:AF)</f>
        <v>8.5</v>
      </c>
      <c r="AG85" s="12">
        <f ca="1">SUMIF(流水线26祝广玲!$A:$AL,$B85,流水线26祝广玲!AG:AG)</f>
        <v>8.5</v>
      </c>
      <c r="AH85" s="12">
        <f ca="1">SUMIF(流水线26祝广玲!$A:$AL,$B85,流水线26祝广玲!AH:AH)</f>
        <v>0</v>
      </c>
      <c r="AI85" s="21">
        <f ca="1" t="shared" ref="AI85:AI86" si="59">SUM(D85:AH85)</f>
        <v>290.5</v>
      </c>
      <c r="AJ85" s="22">
        <f ca="1" t="shared" ref="AJ85:AJ86" si="60">AI85/8</f>
        <v>36.3125</v>
      </c>
    </row>
    <row r="86" customHeight="1" spans="1:36">
      <c r="A86" s="10" t="s">
        <v>526</v>
      </c>
      <c r="B86" s="14" t="s">
        <v>145</v>
      </c>
      <c r="C86" s="15" t="s">
        <v>547</v>
      </c>
      <c r="D86" s="12">
        <f ca="1">SUMIF(流水线26祝广玲!$A:$AL,$B86,流水线26祝广玲!D:D)</f>
        <v>14</v>
      </c>
      <c r="E86" s="12">
        <f ca="1">SUMIF(流水线26祝广玲!$A:$AL,$B86,流水线26祝广玲!E:E)</f>
        <v>14</v>
      </c>
      <c r="F86" s="12">
        <f ca="1">SUMIF(流水线26祝广玲!$A:$AL,$B86,流水线26祝广玲!F:F)</f>
        <v>12</v>
      </c>
      <c r="G86" s="12">
        <f ca="1">SUMIF(流水线26祝广玲!$A:$AL,$B86,流水线26祝广玲!G:G)</f>
        <v>13</v>
      </c>
      <c r="H86" s="12">
        <f ca="1">SUMIF(流水线26祝广玲!$A:$AL,$B86,流水线26祝广玲!H:H)</f>
        <v>8.5</v>
      </c>
      <c r="I86" s="12">
        <f ca="1">SUMIF(流水线26祝广玲!$A:$AL,$B86,流水线26祝广玲!I:I)</f>
        <v>12</v>
      </c>
      <c r="J86" s="12">
        <f ca="1">SUMIF(流水线26祝广玲!$A:$AL,$B86,流水线26祝广玲!J:J)</f>
        <v>8.5</v>
      </c>
      <c r="K86" s="12">
        <f ca="1">SUMIF(流水线26祝广玲!$A:$AL,$B86,流水线26祝广玲!K:K)</f>
        <v>8.5</v>
      </c>
      <c r="L86" s="12">
        <f ca="1">SUMIF(流水线26祝广玲!$A:$AL,$B86,流水线26祝广玲!L:L)</f>
        <v>8.5</v>
      </c>
      <c r="M86" s="12">
        <f ca="1">SUMIF(流水线26祝广玲!$A:$AL,$B86,流水线26祝广玲!M:M)</f>
        <v>8.5</v>
      </c>
      <c r="N86" s="12">
        <f ca="1">SUMIF(流水线26祝广玲!$A:$AL,$B86,流水线26祝广玲!N:N)</f>
        <v>11</v>
      </c>
      <c r="O86" s="12">
        <f ca="1">SUMIF(流水线26祝广玲!$A:$AL,$B86,流水线26祝广玲!O:O)</f>
        <v>0</v>
      </c>
      <c r="P86" s="12">
        <f ca="1">SUMIF(流水线26祝广玲!$A:$AL,$B86,流水线26祝广玲!P:P)</f>
        <v>12</v>
      </c>
      <c r="Q86" s="12">
        <f ca="1">SUMIF(流水线26祝广玲!$A:$AL,$B86,流水线26祝广玲!Q:Q)</f>
        <v>12</v>
      </c>
      <c r="R86" s="12">
        <f ca="1">SUMIF(流水线26祝广玲!$A:$AL,$B86,流水线26祝广玲!R:R)</f>
        <v>12</v>
      </c>
      <c r="S86" s="12">
        <f ca="1">SUMIF(流水线26祝广玲!$A:$AL,$B86,流水线26祝广玲!S:S)</f>
        <v>14</v>
      </c>
      <c r="T86" s="12">
        <f ca="1">SUMIF(流水线26祝广玲!$A:$AL,$B86,流水线26祝广玲!T:T)</f>
        <v>13</v>
      </c>
      <c r="U86" s="12">
        <f ca="1">SUMIF(流水线26祝广玲!$A:$AL,$B86,流水线26祝广玲!U:U)</f>
        <v>13</v>
      </c>
      <c r="V86" s="12">
        <f ca="1">SUMIF(流水线26祝广玲!$A:$AL,$B86,流水线26祝广玲!V:V)</f>
        <v>8.5</v>
      </c>
      <c r="W86" s="12">
        <f ca="1">SUMIF(流水线26祝广玲!$A:$AL,$B86,流水线26祝广玲!W:W)</f>
        <v>13</v>
      </c>
      <c r="X86" s="12">
        <f ca="1">SUMIF(流水线26祝广玲!$A:$AL,$B86,流水线26祝广玲!X:X)</f>
        <v>13</v>
      </c>
      <c r="Y86" s="12">
        <f ca="1">SUMIF(流水线26祝广玲!$A:$AL,$B86,流水线26祝广玲!Y:Y)</f>
        <v>14</v>
      </c>
      <c r="Z86" s="12">
        <f ca="1">SUMIF(流水线26祝广玲!$A:$AL,$B86,流水线26祝广玲!Z:Z)</f>
        <v>15</v>
      </c>
      <c r="AA86" s="12">
        <f ca="1">SUMIF(流水线26祝广玲!$A:$AL,$B86,流水线26祝广玲!AA:AA)</f>
        <v>14</v>
      </c>
      <c r="AB86" s="12">
        <f ca="1">SUMIF(流水线26祝广玲!$A:$AL,$B86,流水线26祝广玲!AB:AB)</f>
        <v>12</v>
      </c>
      <c r="AC86" s="12">
        <f ca="1">SUMIF(流水线26祝广玲!$A:$AL,$B86,流水线26祝广玲!AC:AC)</f>
        <v>8.5</v>
      </c>
      <c r="AD86" s="12">
        <f ca="1">SUMIF(流水线26祝广玲!$A:$AL,$B86,流水线26祝广玲!AD:AD)</f>
        <v>11</v>
      </c>
      <c r="AE86" s="12">
        <f ca="1">SUMIF(流水线26祝广玲!$A:$AL,$B86,流水线26祝广玲!AE:AE)</f>
        <v>11</v>
      </c>
      <c r="AF86" s="12">
        <f ca="1">SUMIF(流水线26祝广玲!$A:$AL,$B86,流水线26祝广玲!AF:AF)</f>
        <v>13</v>
      </c>
      <c r="AG86" s="12">
        <f ca="1">SUMIF(流水线26祝广玲!$A:$AL,$B86,流水线26祝广玲!AG:AG)</f>
        <v>13</v>
      </c>
      <c r="AH86" s="12">
        <f ca="1">SUMIF(流水线26祝广玲!$A:$AL,$B86,流水线26祝广玲!AH:AH)</f>
        <v>0</v>
      </c>
      <c r="AI86" s="21">
        <f ca="1" t="shared" si="59"/>
        <v>340.5</v>
      </c>
      <c r="AJ86" s="22">
        <f ca="1" t="shared" si="60"/>
        <v>42.5625</v>
      </c>
    </row>
    <row r="87" customHeight="1" spans="1:36">
      <c r="A87" s="10" t="s">
        <v>526</v>
      </c>
      <c r="B87" s="14" t="s">
        <v>147</v>
      </c>
      <c r="C87" s="15" t="s">
        <v>548</v>
      </c>
      <c r="D87" s="12">
        <f ca="1">SUMIF(流水线26祝广玲!$A:$AL,$B87,流水线26祝广玲!D:D)</f>
        <v>0</v>
      </c>
      <c r="E87" s="12">
        <f ca="1">SUMIF(流水线26祝广玲!$A:$AL,$B87,流水线26祝广玲!E:E)</f>
        <v>0</v>
      </c>
      <c r="F87" s="26">
        <v>8</v>
      </c>
      <c r="G87" s="12">
        <f ca="1">SUMIF(流水线26祝广玲!$A:$AL,$B87,流水线26祝广玲!G:G)</f>
        <v>8.5</v>
      </c>
      <c r="H87" s="12">
        <f ca="1">SUMIF(流水线26祝广玲!$A:$AL,$B87,流水线26祝广玲!H:H)</f>
        <v>8.5</v>
      </c>
      <c r="I87" s="12">
        <f ca="1">SUMIF(流水线26祝广玲!$A:$AL,$B87,流水线26祝广玲!I:I)</f>
        <v>0</v>
      </c>
      <c r="J87" s="12">
        <f ca="1">SUMIF(流水线26祝广玲!$A:$AL,$B87,流水线26祝广玲!J:J)</f>
        <v>8.5</v>
      </c>
      <c r="K87" s="12">
        <f ca="1">SUMIF(流水线26祝广玲!$A:$AL,$B87,流水线26祝广玲!K:K)</f>
        <v>8.5</v>
      </c>
      <c r="L87" s="12">
        <f ca="1">SUMIF(流水线26祝广玲!$A:$AL,$B87,流水线26祝广玲!L:L)</f>
        <v>8.5</v>
      </c>
      <c r="M87" s="12">
        <f ca="1">SUMIF(流水线26祝广玲!$A:$AL,$B87,流水线26祝广玲!M:M)</f>
        <v>8.5</v>
      </c>
      <c r="N87" s="12">
        <f ca="1">SUMIF(流水线26祝广玲!$A:$AL,$B87,流水线26祝广玲!N:N)</f>
        <v>11</v>
      </c>
      <c r="O87" s="12">
        <f ca="1">SUMIF(流水线26祝广玲!$A:$AL,$B87,流水线26祝广玲!O:O)</f>
        <v>0</v>
      </c>
      <c r="P87" s="12">
        <f ca="1">SUMIF(流水线26祝广玲!$A:$AL,$B87,流水线26祝广玲!P:P)</f>
        <v>0</v>
      </c>
      <c r="Q87" s="12">
        <f ca="1">SUMIF(流水线26祝广玲!$A:$AL,$B87,流水线26祝广玲!Q:Q)</f>
        <v>12</v>
      </c>
      <c r="R87" s="12">
        <f ca="1">SUMIF(流水线26祝广玲!$A:$AL,$B87,流水线26祝广玲!R:R)</f>
        <v>12</v>
      </c>
      <c r="S87" s="12">
        <f ca="1">SUMIF(流水线26祝广玲!$A:$AL,$B87,流水线26祝广玲!S:S)</f>
        <v>12</v>
      </c>
      <c r="T87" s="12">
        <f ca="1">SUMIF(流水线26祝广玲!$A:$AL,$B87,流水线26祝广玲!T:T)</f>
        <v>13</v>
      </c>
      <c r="U87" s="12">
        <f ca="1">SUMIF(流水线26祝广玲!$A:$AL,$B87,流水线26祝广玲!U:U)</f>
        <v>13</v>
      </c>
      <c r="V87" s="12">
        <f ca="1">SUMIF(流水线26祝广玲!$A:$AL,$B87,流水线26祝广玲!V:V)</f>
        <v>8.5</v>
      </c>
      <c r="W87" s="12">
        <f ca="1">SUMIF(流水线26祝广玲!$A:$AL,$B87,流水线26祝广玲!W:W)</f>
        <v>13</v>
      </c>
      <c r="X87" s="12">
        <f ca="1">SUMIF(流水线26祝广玲!$A:$AL,$B87,流水线26祝广玲!X:X)</f>
        <v>0</v>
      </c>
      <c r="Y87" s="12">
        <f ca="1">SUMIF(流水线26祝广玲!$A:$AL,$B87,流水线26祝广玲!Y:Y)</f>
        <v>14</v>
      </c>
      <c r="Z87" s="12">
        <f ca="1">SUMIF(流水线26祝广玲!$A:$AL,$B87,流水线26祝广玲!Z:Z)</f>
        <v>15</v>
      </c>
      <c r="AA87" s="12">
        <f ca="1">SUMIF(流水线26祝广玲!$A:$AL,$B87,流水线26祝广玲!AA:AA)</f>
        <v>10</v>
      </c>
      <c r="AB87" s="12">
        <f ca="1">SUMIF(流水线26祝广玲!$A:$AL,$B87,流水线26祝广玲!AB:AB)</f>
        <v>11</v>
      </c>
      <c r="AC87" s="12">
        <f ca="1">SUMIF(流水线26祝广玲!$A:$AL,$B87,流水线26祝广玲!AC:AC)</f>
        <v>8.5</v>
      </c>
      <c r="AD87" s="12">
        <f ca="1">SUMIF(流水线26祝广玲!$A:$AL,$B87,流水线26祝广玲!AD:AD)</f>
        <v>11</v>
      </c>
      <c r="AE87" s="12">
        <f ca="1">SUMIF(流水线26祝广玲!$A:$AL,$B87,流水线26祝广玲!AE:AE)</f>
        <v>7</v>
      </c>
      <c r="AF87" s="12">
        <f ca="1">SUMIF(流水线26祝广玲!$A:$AL,$B87,流水线26祝广玲!AF:AF)</f>
        <v>13</v>
      </c>
      <c r="AG87" s="12">
        <f ca="1">SUMIF(流水线26祝广玲!$A:$AL,$B87,流水线26祝广玲!AG:AG)</f>
        <v>0</v>
      </c>
      <c r="AH87" s="12">
        <f ca="1">SUMIF(流水线26祝广玲!$A:$AL,$B87,流水线26祝广玲!AH:AH)</f>
        <v>0</v>
      </c>
      <c r="AI87" s="21">
        <f ca="1" t="shared" ref="AI87:AI89" si="61">SUM(D87:AH87)</f>
        <v>243</v>
      </c>
      <c r="AJ87" s="22">
        <f ca="1" t="shared" ref="AJ87:AJ89" si="62">AI87/8</f>
        <v>30.375</v>
      </c>
    </row>
    <row r="88" customHeight="1" spans="1:36">
      <c r="A88" s="10" t="s">
        <v>526</v>
      </c>
      <c r="B88" s="14" t="s">
        <v>149</v>
      </c>
      <c r="C88" s="15" t="s">
        <v>549</v>
      </c>
      <c r="D88" s="12">
        <f ca="1">SUMIF(流25史婷婷!$A:$AL,$B88,流25史婷婷!D:D)</f>
        <v>0</v>
      </c>
      <c r="E88" s="12">
        <f ca="1">SUMIF(流水线26祝广玲!$A:$AL,$B88,流水线26祝广玲!E:E)</f>
        <v>0</v>
      </c>
      <c r="F88" s="26">
        <v>8</v>
      </c>
      <c r="G88" s="12">
        <f ca="1">SUMIF(流水线26祝广玲!$A:$AL,$B88,流水线26祝广玲!G:G)</f>
        <v>8.5</v>
      </c>
      <c r="H88" s="12">
        <f ca="1">SUMIF(流水线26祝广玲!$A:$AL,$B88,流水线26祝广玲!H:H)</f>
        <v>8.5</v>
      </c>
      <c r="I88" s="12">
        <f ca="1">SUMIF(流水线26祝广玲!$A:$AL,$B88,流水线26祝广玲!I:I)</f>
        <v>0</v>
      </c>
      <c r="J88" s="12">
        <f ca="1">SUMIF(流水线26祝广玲!$A:$AL,$B88,流水线26祝广玲!J:J)</f>
        <v>8.5</v>
      </c>
      <c r="K88" s="12">
        <f ca="1">SUMIF(流水线26祝广玲!$A:$AL,$B88,流水线26祝广玲!K:K)</f>
        <v>8.5</v>
      </c>
      <c r="L88" s="12">
        <f ca="1">SUMIF(流水线26祝广玲!$A:$AL,$B88,流水线26祝广玲!L:L)</f>
        <v>8.5</v>
      </c>
      <c r="M88" s="12">
        <f ca="1">SUMIF(流水线26祝广玲!$A:$AL,$B88,流水线26祝广玲!M:M)</f>
        <v>8.5</v>
      </c>
      <c r="N88" s="12">
        <f ca="1">SUMIF(流水线26祝广玲!$A:$AL,$B88,流水线26祝广玲!N:N)</f>
        <v>11</v>
      </c>
      <c r="O88" s="12">
        <f ca="1">SUMIF(流水线26祝广玲!$A:$AL,$B88,流水线26祝广玲!O:O)</f>
        <v>0</v>
      </c>
      <c r="P88" s="12">
        <f ca="1">SUMIF(流水线26祝广玲!$A:$AL,$B88,流水线26祝广玲!P:P)</f>
        <v>8.5</v>
      </c>
      <c r="Q88" s="12">
        <f ca="1">SUMIF(流水线26祝广玲!$A:$AL,$B88,流水线26祝广玲!Q:Q)</f>
        <v>0</v>
      </c>
      <c r="R88" s="12">
        <f ca="1">SUMIF(流水线26祝广玲!$A:$AL,$B88,流水线26祝广玲!R:R)</f>
        <v>12</v>
      </c>
      <c r="S88" s="12">
        <f ca="1">SUMIF(流水线26祝广玲!$A:$AL,$B88,流水线26祝广玲!S:S)</f>
        <v>14</v>
      </c>
      <c r="T88" s="12">
        <f ca="1">SUMIF(流水线26祝广玲!$A:$AL,$B88,流水线26祝广玲!T:T)</f>
        <v>13</v>
      </c>
      <c r="U88" s="12">
        <f ca="1">SUMIF(流水线26祝广玲!$A:$AL,$B88,流水线26祝广玲!U:U)</f>
        <v>13</v>
      </c>
      <c r="V88" s="12">
        <f ca="1">SUMIF(流水线26祝广玲!$A:$AL,$B88,流水线26祝广玲!V:V)</f>
        <v>8.5</v>
      </c>
      <c r="W88" s="12">
        <f ca="1">SUMIF(流水线26祝广玲!$A:$AL,$B88,流水线26祝广玲!W:W)</f>
        <v>13</v>
      </c>
      <c r="X88" s="12">
        <f ca="1">SUMIF(流水线26祝广玲!$A:$AL,$B88,流水线26祝广玲!X:X)</f>
        <v>11</v>
      </c>
      <c r="Y88" s="12">
        <f ca="1">SUMIF(流水线26祝广玲!$A:$AL,$B88,流水线26祝广玲!Y:Y)</f>
        <v>14</v>
      </c>
      <c r="Z88" s="12">
        <f ca="1">SUMIF(流水线26祝广玲!$A:$AL,$B88,流水线26祝广玲!Z:Z)</f>
        <v>15</v>
      </c>
      <c r="AA88" s="12">
        <f ca="1">SUMIF(流水线26祝广玲!$A:$AL,$B88,流水线26祝广玲!AA:AA)</f>
        <v>7.5</v>
      </c>
      <c r="AB88" s="12">
        <f ca="1">SUMIF(流水线26祝广玲!$A:$AL,$B88,流水线26祝广玲!AB:AB)</f>
        <v>11</v>
      </c>
      <c r="AC88" s="12">
        <f ca="1">SUMIF(流水线26祝广玲!$A:$AL,$B88,流水线26祝广玲!AC:AC)</f>
        <v>8.5</v>
      </c>
      <c r="AD88" s="12">
        <f ca="1">SUMIF(流水线26祝广玲!$A:$AL,$B88,流水线26祝广玲!AD:AD)</f>
        <v>11</v>
      </c>
      <c r="AE88" s="12">
        <f ca="1">SUMIF(流水线26祝广玲!$A:$AL,$B88,流水线26祝广玲!AE:AE)</f>
        <v>11</v>
      </c>
      <c r="AF88" s="12">
        <f ca="1">SUMIF(流水线26祝广玲!$A:$AL,$B88,流水线26祝广玲!AF:AF)</f>
        <v>13</v>
      </c>
      <c r="AG88" s="12">
        <f ca="1">SUMIF(流水线26祝广玲!$A:$AL,$B88,流水线26祝广玲!AG:AG)</f>
        <v>13</v>
      </c>
      <c r="AH88" s="12">
        <f ca="1">SUMIF(流水线26祝广玲!$A:$AL,$B88,流水线26祝广玲!AH:AH)</f>
        <v>0</v>
      </c>
      <c r="AI88" s="21">
        <f ca="1" t="shared" si="61"/>
        <v>267</v>
      </c>
      <c r="AJ88" s="22">
        <f ca="1" t="shared" si="62"/>
        <v>33.375</v>
      </c>
    </row>
    <row r="89" customHeight="1" spans="1:36">
      <c r="A89" s="10" t="s">
        <v>526</v>
      </c>
      <c r="B89" s="24" t="s">
        <v>151</v>
      </c>
      <c r="C89" s="18" t="s">
        <v>677</v>
      </c>
      <c r="D89" s="12">
        <f ca="1">SUMIF(流水线26祝广玲!$A:$AL,$B89,流水线26祝广玲!D:D)</f>
        <v>12</v>
      </c>
      <c r="E89" s="12">
        <f ca="1">SUMIF(流水线26祝广玲!$A:$AL,$B89,流水线26祝广玲!E:E)</f>
        <v>12</v>
      </c>
      <c r="F89" s="12">
        <f ca="1">SUMIF(流水线26祝广玲!$A:$AL,$B89,流水线26祝广玲!F:F)</f>
        <v>12</v>
      </c>
      <c r="G89" s="12">
        <f ca="1">SUMIF(流水线26祝广玲!$A:$AL,$B89,流水线26祝广玲!G:G)</f>
        <v>12</v>
      </c>
      <c r="H89" s="12">
        <f ca="1">SUMIF(流水线26祝广玲!$A:$AL,$B89,流水线26祝广玲!H:H)</f>
        <v>8.5</v>
      </c>
      <c r="I89" s="12">
        <f ca="1">SUMIF(流水线26祝广玲!$A:$AL,$B89,流水线26祝广玲!I:I)</f>
        <v>12</v>
      </c>
      <c r="J89" s="12">
        <f ca="1">SUMIF(流水线26祝广玲!$A:$AL,$B89,流水线26祝广玲!J:J)</f>
        <v>8.5</v>
      </c>
      <c r="K89" s="12">
        <f ca="1">SUMIF(流水线26祝广玲!$A:$AL,$B89,流水线26祝广玲!K:K)</f>
        <v>8.5</v>
      </c>
      <c r="L89" s="12">
        <f ca="1">SUMIF(流水线26祝广玲!$A:$AL,$B89,流水线26祝广玲!L:L)</f>
        <v>8.5</v>
      </c>
      <c r="M89" s="12">
        <f ca="1">SUMIF(流水线26祝广玲!$A:$AL,$B89,流水线26祝广玲!M:M)</f>
        <v>0</v>
      </c>
      <c r="N89" s="12">
        <f ca="1">SUMIF(流水线26祝广玲!$A:$AL,$B89,流水线26祝广玲!N:N)</f>
        <v>0</v>
      </c>
      <c r="O89" s="12">
        <f ca="1">SUMIF(流水线26祝广玲!$A:$AL,$B89,流水线26祝广玲!O:O)</f>
        <v>0</v>
      </c>
      <c r="P89" s="12">
        <f ca="1">SUMIF(流水线26祝广玲!$A:$AL,$B89,流水线26祝广玲!P:P)</f>
        <v>0</v>
      </c>
      <c r="Q89" s="12">
        <f ca="1">SUMIF(流水线26祝广玲!$A:$AL,$B89,流水线26祝广玲!Q:Q)</f>
        <v>12</v>
      </c>
      <c r="R89" s="12">
        <f ca="1">SUMIF(流水线26祝广玲!$A:$AL,$B89,流水线26祝广玲!R:R)</f>
        <v>12</v>
      </c>
      <c r="S89" s="12">
        <f ca="1">SUMIF(流水线26祝广玲!$A:$AL,$B89,流水线26祝广玲!S:S)</f>
        <v>12</v>
      </c>
      <c r="T89" s="12">
        <f ca="1">SUMIF(流水线26祝广玲!$A:$AL,$B89,流水线26祝广玲!T:T)</f>
        <v>12</v>
      </c>
      <c r="U89" s="12">
        <f ca="1">SUMIF(流水线26祝广玲!$A:$AL,$B89,流水线26祝广玲!U:U)</f>
        <v>8.5</v>
      </c>
      <c r="V89" s="12">
        <f ca="1">SUMIF(流水线26祝广玲!$A:$AL,$B89,流水线26祝广玲!V:V)</f>
        <v>8.5</v>
      </c>
      <c r="W89" s="12">
        <f ca="1">SUMIF(流水线26祝广玲!$A:$AL,$B89,流水线26祝广玲!W:W)</f>
        <v>13</v>
      </c>
      <c r="X89" s="12">
        <f ca="1">SUMIF(流水线26祝广玲!$A:$AL,$B89,流水线26祝广玲!X:X)</f>
        <v>12</v>
      </c>
      <c r="Y89" s="12">
        <f ca="1">SUMIF(流水线26祝广玲!$A:$AL,$B89,流水线26祝广玲!Y:Y)</f>
        <v>12</v>
      </c>
      <c r="Z89" s="12">
        <f ca="1">SUMIF(流水线26祝广玲!$A:$AL,$B89,流水线26祝广玲!Z:Z)</f>
        <v>12</v>
      </c>
      <c r="AA89" s="12">
        <f ca="1">SUMIF(流水线26祝广玲!$A:$AL,$B89,流水线26祝广玲!AA:AA)</f>
        <v>12</v>
      </c>
      <c r="AB89" s="12">
        <f ca="1">SUMIF(流水线26祝广玲!$A:$AL,$B89,流水线26祝广玲!AB:AB)</f>
        <v>12</v>
      </c>
      <c r="AC89" s="12">
        <f ca="1">SUMIF(流水线26祝广玲!$A:$AL,$B89,流水线26祝广玲!AC:AC)</f>
        <v>8.5</v>
      </c>
      <c r="AD89" s="12">
        <f ca="1">SUMIF(流水线26祝广玲!$A:$AL,$B89,流水线26祝广玲!AD:AD)</f>
        <v>11</v>
      </c>
      <c r="AE89" s="12">
        <f ca="1">SUMIF(流水线26祝广玲!$A:$AL,$B89,流水线26祝广玲!AE:AE)</f>
        <v>11</v>
      </c>
      <c r="AF89" s="12">
        <f ca="1">SUMIF(流水线26祝广玲!$A:$AL,$B89,流水线26祝广玲!AF:AF)</f>
        <v>12</v>
      </c>
      <c r="AG89" s="12">
        <f ca="1">SUMIF(流水线26祝广玲!$A:$AL,$B89,流水线26祝广玲!AG:AG)</f>
        <v>12</v>
      </c>
      <c r="AH89" s="12">
        <f ca="1">SUMIF(流水线26祝广玲!$A:$AL,$B89,流水线26祝广玲!AH:AH)</f>
        <v>0</v>
      </c>
      <c r="AI89" s="21">
        <f ca="1" t="shared" si="61"/>
        <v>286.5</v>
      </c>
      <c r="AJ89" s="22">
        <f ca="1" t="shared" si="62"/>
        <v>35.8125</v>
      </c>
    </row>
    <row r="90" customHeight="1" spans="1:36">
      <c r="A90" s="10" t="s">
        <v>526</v>
      </c>
      <c r="B90" s="24" t="s">
        <v>153</v>
      </c>
      <c r="C90" s="18" t="s">
        <v>678</v>
      </c>
      <c r="D90" s="12">
        <f ca="1">SUMIF(流水线26祝广玲!$A:$AL,$B90,流水线26祝广玲!D:D)</f>
        <v>14</v>
      </c>
      <c r="E90" s="12">
        <f ca="1">SUMIF(流水线26祝广玲!$A:$AL,$B90,流水线26祝广玲!E:E)</f>
        <v>14</v>
      </c>
      <c r="F90" s="12">
        <f ca="1">SUMIF(流水线26祝广玲!$A:$AL,$B90,流水线26祝广玲!F:F)</f>
        <v>12</v>
      </c>
      <c r="G90" s="12">
        <f ca="1">SUMIF(流水线26祝广玲!$A:$AL,$B90,流水线26祝广玲!G:G)</f>
        <v>13</v>
      </c>
      <c r="H90" s="12">
        <f ca="1">SUMIF(流水线26祝广玲!$A:$AL,$B90,流水线26祝广玲!H:H)</f>
        <v>8.5</v>
      </c>
      <c r="I90" s="12">
        <f ca="1">SUMIF(流水线26祝广玲!$A:$AL,$B90,流水线26祝广玲!I:I)</f>
        <v>2</v>
      </c>
      <c r="J90" s="12">
        <f ca="1">SUMIF(流水线26祝广玲!$A:$AL,$B90,流水线26祝广玲!J:J)</f>
        <v>8.5</v>
      </c>
      <c r="K90" s="12">
        <f ca="1">SUMIF(流水线26祝广玲!$A:$AL,$B90,流水线26祝广玲!K:K)</f>
        <v>8.5</v>
      </c>
      <c r="L90" s="12">
        <f ca="1">SUMIF(流水线26祝广玲!$A:$AL,$B90,流水线26祝广玲!L:L)</f>
        <v>4</v>
      </c>
      <c r="M90" s="12">
        <f ca="1">SUMIF(流水线26祝广玲!$A:$AL,$B90,流水线26祝广玲!M:M)</f>
        <v>8.5</v>
      </c>
      <c r="N90" s="12">
        <f ca="1">SUMIF(流水线26祝广玲!$A:$AL,$B90,流水线26祝广玲!N:N)</f>
        <v>11</v>
      </c>
      <c r="O90" s="12">
        <f ca="1">SUMIF(流水线26祝广玲!$A:$AL,$B90,流水线26祝广玲!O:O)</f>
        <v>0</v>
      </c>
      <c r="P90" s="12">
        <f ca="1">SUMIF(流水线26祝广玲!$A:$AL,$B90,流水线26祝广玲!P:P)</f>
        <v>12</v>
      </c>
      <c r="Q90" s="12">
        <f ca="1">SUMIF(流水线26祝广玲!$A:$AL,$B90,流水线26祝广玲!Q:Q)</f>
        <v>12</v>
      </c>
      <c r="R90" s="12">
        <f ca="1">SUMIF(流水线26祝广玲!$A:$AL,$B90,流水线26祝广玲!R:R)</f>
        <v>12</v>
      </c>
      <c r="S90" s="12">
        <f ca="1">SUMIF(流水线26祝广玲!$A:$AL,$B90,流水线26祝广玲!S:S)</f>
        <v>14</v>
      </c>
      <c r="T90" s="12">
        <f ca="1">SUMIF(流水线26祝广玲!$A:$AL,$B90,流水线26祝广玲!T:T)</f>
        <v>11</v>
      </c>
      <c r="U90" s="12">
        <f ca="1">SUMIF(流水线26祝广玲!$A:$AL,$B90,流水线26祝广玲!U:U)</f>
        <v>8.5</v>
      </c>
      <c r="V90" s="12">
        <f ca="1">SUMIF(流水线26祝广玲!$A:$AL,$B90,流水线26祝广玲!V:V)</f>
        <v>0</v>
      </c>
      <c r="W90" s="12">
        <f ca="1">SUMIF(流水线26祝广玲!$A:$AL,$B90,流水线26祝广玲!W:W)</f>
        <v>13</v>
      </c>
      <c r="X90" s="12">
        <f ca="1">SUMIF(流水线26祝广玲!$A:$AL,$B90,流水线26祝广玲!X:X)</f>
        <v>8.5</v>
      </c>
      <c r="Y90" s="12">
        <f ca="1">SUMIF(流水线26祝广玲!$A:$AL,$B90,流水线26祝广玲!Y:Y)</f>
        <v>13</v>
      </c>
      <c r="Z90" s="12">
        <f ca="1">SUMIF(流水线26祝广玲!$A:$AL,$B90,流水线26祝广玲!Z:Z)</f>
        <v>11</v>
      </c>
      <c r="AA90" s="12">
        <f ca="1">SUMIF(流水线26祝广玲!$A:$AL,$B90,流水线26祝广玲!AA:AA)</f>
        <v>8.5</v>
      </c>
      <c r="AB90" s="12">
        <f ca="1">SUMIF(流水线26祝广玲!$A:$AL,$B90,流水线26祝广玲!AB:AB)</f>
        <v>0</v>
      </c>
      <c r="AC90" s="12">
        <f ca="1">SUMIF(流水线26祝广玲!$A:$AL,$B90,流水线26祝广玲!AC:AC)</f>
        <v>0</v>
      </c>
      <c r="AD90" s="12">
        <f ca="1">SUMIF(流水线26祝广玲!$A:$AL,$B90,流水线26祝广玲!AD:AD)</f>
        <v>8.5</v>
      </c>
      <c r="AE90" s="12">
        <f ca="1">SUMIF(流水线26祝广玲!$A:$AL,$B90,流水线26祝广玲!AE:AE)</f>
        <v>0</v>
      </c>
      <c r="AF90" s="12">
        <f ca="1">SUMIF(流水线26祝广玲!$A:$AL,$B90,流水线26祝广玲!AF:AF)</f>
        <v>0</v>
      </c>
      <c r="AG90" s="12">
        <f ca="1">SUMIF(流水线26祝广玲!$A:$AL,$B90,流水线26祝广玲!AG:AG)</f>
        <v>0</v>
      </c>
      <c r="AH90" s="12">
        <f ca="1">SUMIF(流水线26祝广玲!$A:$AL,$B90,流水线26祝广玲!AH:AH)</f>
        <v>0</v>
      </c>
      <c r="AI90" s="21">
        <f ca="1" t="shared" ref="AI90" si="63">SUM(D90:AH90)</f>
        <v>236</v>
      </c>
      <c r="AJ90" s="22">
        <f ca="1" t="shared" ref="AJ90:AJ92" si="64">AI90/8</f>
        <v>29.5</v>
      </c>
    </row>
    <row r="91" customHeight="1" spans="1:36">
      <c r="A91" s="10" t="s">
        <v>526</v>
      </c>
      <c r="B91" s="24" t="s">
        <v>155</v>
      </c>
      <c r="C91" s="18" t="s">
        <v>679</v>
      </c>
      <c r="D91" s="12">
        <f ca="1">SUMIF(流水线26祝广玲!$A:$AL,$B91,流水线26祝广玲!D:D)</f>
        <v>13</v>
      </c>
      <c r="E91" s="12">
        <f ca="1">SUMIF(流水线26祝广玲!$A:$AL,$B91,流水线26祝广玲!E:E)</f>
        <v>13</v>
      </c>
      <c r="F91" s="12">
        <f ca="1">SUMIF(流水线26祝广玲!$A:$AL,$B91,流水线26祝广玲!F:F)</f>
        <v>12</v>
      </c>
      <c r="G91" s="12">
        <f ca="1">SUMIF(流水线26祝广玲!$A:$AL,$B91,流水线26祝广玲!G:G)</f>
        <v>13</v>
      </c>
      <c r="H91" s="12">
        <f ca="1">SUMIF(流水线26祝广玲!$A:$AL,$B91,流水线26祝广玲!H:H)</f>
        <v>8.5</v>
      </c>
      <c r="I91" s="12">
        <f ca="1">SUMIF(流水线26祝广玲!$A:$AL,$B91,流水线26祝广玲!I:I)</f>
        <v>12</v>
      </c>
      <c r="J91" s="12">
        <f ca="1">SUMIF(流水线26祝广玲!$A:$AL,$B91,流水线26祝广玲!J:J)</f>
        <v>13</v>
      </c>
      <c r="K91" s="12">
        <f ca="1">SUMIF(流水线26祝广玲!$A:$AL,$B91,流水线26祝广玲!K:K)</f>
        <v>8.5</v>
      </c>
      <c r="L91" s="12">
        <f ca="1">SUMIF(流水线26祝广玲!$A:$AL,$B91,流水线26祝广玲!L:L)</f>
        <v>8.5</v>
      </c>
      <c r="M91" s="12">
        <f ca="1">SUMIF(流水线26祝广玲!$A:$AL,$B91,流水线26祝广玲!M:M)</f>
        <v>8.5</v>
      </c>
      <c r="N91" s="12">
        <f ca="1">SUMIF(流水线26祝广玲!$A:$AL,$B91,流水线26祝广玲!N:N)</f>
        <v>11</v>
      </c>
      <c r="O91" s="12">
        <f ca="1">SUMIF(流水线26祝广玲!$A:$AL,$B91,流水线26祝广玲!O:O)</f>
        <v>8.5</v>
      </c>
      <c r="P91" s="12">
        <f ca="1">SUMIF(流水线26祝广玲!$A:$AL,$B91,流水线26祝广玲!P:P)</f>
        <v>14</v>
      </c>
      <c r="Q91" s="12">
        <f ca="1">SUMIF(流水线26祝广玲!$A:$AL,$B91,流水线26祝广玲!Q:Q)</f>
        <v>12</v>
      </c>
      <c r="R91" s="12">
        <f ca="1">SUMIF(流水线26祝广玲!$A:$AL,$B91,流水线26祝广玲!R:R)</f>
        <v>14</v>
      </c>
      <c r="S91" s="12">
        <f ca="1">SUMIF(流水线26祝广玲!$A:$AL,$B91,流水线26祝广玲!S:S)</f>
        <v>13</v>
      </c>
      <c r="T91" s="12">
        <f ca="1">SUMIF(流水线26祝广玲!$A:$AL,$B91,流水线26祝广玲!T:T)</f>
        <v>13</v>
      </c>
      <c r="U91" s="12">
        <f ca="1">SUMIF(流水线26祝广玲!$A:$AL,$B91,流水线26祝广玲!U:U)</f>
        <v>13</v>
      </c>
      <c r="V91" s="12">
        <f ca="1">SUMIF(流水线26祝广玲!$A:$AL,$B91,流水线26祝广玲!V:V)</f>
        <v>8.5</v>
      </c>
      <c r="W91" s="12">
        <f ca="1">SUMIF(流水线26祝广玲!$A:$AL,$B91,流水线26祝广玲!W:W)</f>
        <v>13</v>
      </c>
      <c r="X91" s="12">
        <f ca="1">SUMIF(流水线26祝广玲!$A:$AL,$B91,流水线26祝广玲!X:X)</f>
        <v>13</v>
      </c>
      <c r="Y91" s="12">
        <f ca="1">SUMIF(流水线26祝广玲!$A:$AL,$B91,流水线26祝广玲!Y:Y)</f>
        <v>13</v>
      </c>
      <c r="Z91" s="12">
        <f ca="1">SUMIF(流水线26祝广玲!$A:$AL,$B91,流水线26祝广玲!Z:Z)</f>
        <v>13</v>
      </c>
      <c r="AA91" s="12">
        <f ca="1">SUMIF(流水线26祝广玲!$A:$AL,$B91,流水线26祝广玲!AA:AA)</f>
        <v>14</v>
      </c>
      <c r="AB91" s="12">
        <f ca="1">SUMIF(流水线26祝广玲!$A:$AL,$B91,流水线26祝广玲!AB:AB)</f>
        <v>12</v>
      </c>
      <c r="AC91" s="12">
        <f ca="1">SUMIF(流水线26祝广玲!$A:$AL,$B91,流水线26祝广玲!AC:AC)</f>
        <v>8.5</v>
      </c>
      <c r="AD91" s="12">
        <f ca="1">SUMIF(流水线26祝广玲!$A:$AL,$B91,流水线26祝广玲!AD:AD)</f>
        <v>11</v>
      </c>
      <c r="AE91" s="12">
        <f ca="1">SUMIF(流水线26祝广玲!$A:$AL,$B91,流水线26祝广玲!AE:AE)</f>
        <v>11</v>
      </c>
      <c r="AF91" s="12">
        <f ca="1">SUMIF(流水线26祝广玲!$A:$AL,$B91,流水线26祝广玲!AF:AF)</f>
        <v>13</v>
      </c>
      <c r="AG91" s="12">
        <f ca="1">SUMIF(流水线26祝广玲!$A:$AL,$B91,流水线26祝广玲!AG:AG)</f>
        <v>13</v>
      </c>
      <c r="AH91" s="12">
        <f ca="1">SUMIF(流水线26祝广玲!$A:$AL,$B91,流水线26祝广玲!AH:AH)</f>
        <v>0</v>
      </c>
      <c r="AI91" s="21">
        <f ca="1" t="shared" ref="AI91:AI92" si="65">SUM(D91:AH91)</f>
        <v>351.5</v>
      </c>
      <c r="AJ91" s="22">
        <f ca="1" t="shared" si="64"/>
        <v>43.9375</v>
      </c>
    </row>
    <row r="92" customHeight="1" spans="1:36">
      <c r="A92" s="10" t="s">
        <v>526</v>
      </c>
      <c r="B92" s="24" t="s">
        <v>157</v>
      </c>
      <c r="C92" s="18" t="s">
        <v>680</v>
      </c>
      <c r="D92" s="12">
        <f ca="1">SUMIF(流水线26祝广玲!$A:$AL,$B92,流水线26祝广玲!D:D)</f>
        <v>14</v>
      </c>
      <c r="E92" s="12">
        <f ca="1">SUMIF(流水线26祝广玲!$A:$AL,$B92,流水线26祝广玲!E:E)</f>
        <v>0</v>
      </c>
      <c r="F92" s="12">
        <f ca="1">SUMIF(流水线26祝广玲!$A:$AL,$B92,流水线26祝广玲!F:F)</f>
        <v>12</v>
      </c>
      <c r="G92" s="12">
        <f ca="1">SUMIF(流水线26祝广玲!$A:$AL,$B92,流水线26祝广玲!G:G)</f>
        <v>13</v>
      </c>
      <c r="H92" s="12">
        <f ca="1">SUMIF(流水线26祝广玲!$A:$AL,$B92,流水线26祝广玲!H:H)</f>
        <v>7.5</v>
      </c>
      <c r="I92" s="12">
        <f ca="1">SUMIF(流水线26祝广玲!$A:$AL,$B92,流水线26祝广玲!I:I)</f>
        <v>12</v>
      </c>
      <c r="J92" s="12">
        <f ca="1">SUMIF(流水线26祝广玲!$A:$AL,$B92,流水线26祝广玲!J:J)</f>
        <v>8.5</v>
      </c>
      <c r="K92" s="12">
        <f ca="1">SUMIF(流水线26祝广玲!$A:$AL,$B92,流水线26祝广玲!K:K)</f>
        <v>0</v>
      </c>
      <c r="L92" s="12">
        <f ca="1">SUMIF(流水线26祝广玲!$A:$AL,$B92,流水线26祝广玲!L:L)</f>
        <v>4</v>
      </c>
      <c r="M92" s="12">
        <f ca="1">SUMIF(流水线26祝广玲!$A:$AL,$B92,流水线26祝广玲!M:M)</f>
        <v>8.5</v>
      </c>
      <c r="N92" s="12">
        <f ca="1">SUMIF(流水线26祝广玲!$A:$AL,$B92,流水线26祝广玲!N:N)</f>
        <v>11</v>
      </c>
      <c r="O92" s="12">
        <f ca="1">SUMIF(流水线26祝广玲!$A:$AL,$B92,流水线26祝广玲!O:O)</f>
        <v>0</v>
      </c>
      <c r="P92" s="12">
        <f ca="1">SUMIF(流水线26祝广玲!$A:$AL,$B92,流水线26祝广玲!P:P)</f>
        <v>12</v>
      </c>
      <c r="Q92" s="12">
        <f ca="1">SUMIF(流水线26祝广玲!$A:$AL,$B92,流水线26祝广玲!Q:Q)</f>
        <v>12</v>
      </c>
      <c r="R92" s="12">
        <f ca="1">SUMIF(流水线26祝广玲!$A:$AL,$B92,流水线26祝广玲!R:R)</f>
        <v>12</v>
      </c>
      <c r="S92" s="12">
        <f ca="1">SUMIF(流水线26祝广玲!$A:$AL,$B92,流水线26祝广玲!S:S)</f>
        <v>14</v>
      </c>
      <c r="T92" s="12">
        <f ca="1">SUMIF(流水线26祝广玲!$A:$AL,$B92,流水线26祝广玲!T:T)</f>
        <v>8.5</v>
      </c>
      <c r="U92" s="12">
        <f ca="1">SUMIF(流水线26祝广玲!$A:$AL,$B92,流水线26祝广玲!U:U)</f>
        <v>8.5</v>
      </c>
      <c r="V92" s="12">
        <f ca="1">SUMIF(流水线26祝广玲!$A:$AL,$B92,流水线26祝广玲!V:V)</f>
        <v>8.5</v>
      </c>
      <c r="W92" s="12">
        <f ca="1">SUMIF(流水线26祝广玲!$A:$AL,$B92,流水线26祝广玲!W:W)</f>
        <v>8.5</v>
      </c>
      <c r="X92" s="12">
        <f ca="1">SUMIF(流水线26祝广玲!$A:$AL,$B92,流水线26祝广玲!X:X)</f>
        <v>8.5</v>
      </c>
      <c r="Y92" s="12">
        <f ca="1">SUMIF(流水线26祝广玲!$A:$AL,$B92,流水线26祝广玲!Y:Y)</f>
        <v>0</v>
      </c>
      <c r="Z92" s="12">
        <f ca="1">SUMIF(流水线26祝广玲!$A:$AL,$B92,流水线26祝广玲!Z:Z)</f>
        <v>11</v>
      </c>
      <c r="AA92" s="12">
        <f ca="1">SUMIF(流水线26祝广玲!$A:$AL,$B92,流水线26祝广玲!AA:AA)</f>
        <v>11</v>
      </c>
      <c r="AB92" s="12">
        <f ca="1">SUMIF(流水线26祝广玲!$A:$AL,$B92,流水线26祝广玲!AB:AB)</f>
        <v>8.5</v>
      </c>
      <c r="AC92" s="12">
        <f ca="1">SUMIF(流水线26祝广玲!$A:$AL,$B92,流水线26祝广玲!AC:AC)</f>
        <v>0</v>
      </c>
      <c r="AD92" s="12">
        <f ca="1">SUMIF(流水线26祝广玲!$A:$AL,$B92,流水线26祝广玲!AD:AD)</f>
        <v>13</v>
      </c>
      <c r="AE92" s="12">
        <f ca="1">SUMIF(流水线26祝广玲!$A:$AL,$B92,流水线26祝广玲!AE:AE)</f>
        <v>8.5</v>
      </c>
      <c r="AF92" s="12">
        <f ca="1">SUMIF(流水线26祝广玲!$A:$AL,$B92,流水线26祝广玲!AF:AF)</f>
        <v>13</v>
      </c>
      <c r="AG92" s="12">
        <f ca="1">SUMIF(流水线26祝广玲!$A:$AL,$B92,流水线26祝广玲!AG:AG)</f>
        <v>0</v>
      </c>
      <c r="AH92" s="12">
        <f ca="1">SUMIF(流水线26祝广玲!$A:$AL,$B92,流水线26祝广玲!AH:AH)</f>
        <v>0</v>
      </c>
      <c r="AI92" s="21">
        <f ca="1" t="shared" si="65"/>
        <v>248</v>
      </c>
      <c r="AJ92" s="22">
        <f ca="1" t="shared" si="64"/>
        <v>31</v>
      </c>
    </row>
    <row r="93" customHeight="1" spans="1:36">
      <c r="A93" s="10" t="s">
        <v>176</v>
      </c>
      <c r="B93" s="25" t="s">
        <v>177</v>
      </c>
      <c r="C93" s="15" t="s">
        <v>550</v>
      </c>
      <c r="D93" s="12">
        <f ca="1">SUMIF(流15蒋银莉!$A:$AL,$B93,流15蒋银莉!D:D)</f>
        <v>13</v>
      </c>
      <c r="E93" s="12">
        <f ca="1">SUMIF(流15蒋银莉!$A:$AL,$B93,流15蒋银莉!E:E)</f>
        <v>14</v>
      </c>
      <c r="F93" s="12">
        <f ca="1">SUMIF(流15蒋银莉!$A:$AL,$B93,流15蒋银莉!F:F)</f>
        <v>14</v>
      </c>
      <c r="G93" s="12">
        <f ca="1">SUMIF(流15蒋银莉!$A:$AL,$B93,流15蒋银莉!G:G)</f>
        <v>14</v>
      </c>
      <c r="H93" s="12">
        <f ca="1">SUMIF(流15蒋银莉!$A:$AL,$B93,流15蒋银莉!H:H)</f>
        <v>11</v>
      </c>
      <c r="I93" s="12">
        <f ca="1">SUMIF(流15蒋银莉!$A:$AL,$B93,流15蒋银莉!I:I)</f>
        <v>0</v>
      </c>
      <c r="J93" s="12">
        <f ca="1">SUMIF(流15蒋银莉!$A:$AL,$B93,流15蒋银莉!J:J)</f>
        <v>13</v>
      </c>
      <c r="K93" s="12">
        <f ca="1">SUMIF(流15蒋银莉!$A:$AL,$B93,流15蒋银莉!K:K)</f>
        <v>11</v>
      </c>
      <c r="L93" s="12">
        <f ca="1">SUMIF(流15蒋银莉!$A:$AL,$B93,流15蒋银莉!L:L)</f>
        <v>12</v>
      </c>
      <c r="M93" s="12">
        <f ca="1">SUMIF(流15蒋银莉!$A:$AL,$B93,流15蒋银莉!M:M)</f>
        <v>11</v>
      </c>
      <c r="N93" s="12">
        <f ca="1">SUMIF(流15蒋银莉!$A:$AL,$B93,流15蒋银莉!N:N)</f>
        <v>12</v>
      </c>
      <c r="O93" s="12">
        <f ca="1">SUMIF(流15蒋银莉!$A:$AL,$B93,流15蒋银莉!O:O)</f>
        <v>0</v>
      </c>
      <c r="P93" s="12">
        <f ca="1">SUMIF(流15蒋银莉!$A:$AL,$B93,流15蒋银莉!P:P)</f>
        <v>12</v>
      </c>
      <c r="Q93" s="12">
        <f ca="1">SUMIF(流15蒋银莉!$A:$AL,$B93,流15蒋银莉!Q:Q)</f>
        <v>11</v>
      </c>
      <c r="R93" s="12">
        <f ca="1">SUMIF(流15蒋银莉!$A:$AL,$B93,流15蒋银莉!R:R)</f>
        <v>11</v>
      </c>
      <c r="S93" s="12">
        <f ca="1">SUMIF(流15蒋银莉!$A:$AL,$B93,流15蒋银莉!S:S)</f>
        <v>12</v>
      </c>
      <c r="T93" s="12">
        <f ca="1">SUMIF(流15蒋银莉!$A:$AL,$B93,流15蒋银莉!T:T)</f>
        <v>11</v>
      </c>
      <c r="U93" s="12">
        <f ca="1">SUMIF(流15蒋银莉!$A:$AL,$B93,流15蒋银莉!U:U)</f>
        <v>11</v>
      </c>
      <c r="V93" s="12">
        <f ca="1">SUMIF(流15蒋银莉!$A:$AL,$B93,流15蒋银莉!V:V)</f>
        <v>0</v>
      </c>
      <c r="W93" s="12">
        <f ca="1">SUMIF(流15蒋银莉!$A:$AL,$B93,流15蒋银莉!W:W)</f>
        <v>12</v>
      </c>
      <c r="X93" s="12">
        <f ca="1">SUMIF(流15蒋银莉!$A:$AL,$B93,流15蒋银莉!X:X)</f>
        <v>13</v>
      </c>
      <c r="Y93" s="12">
        <f ca="1">SUMIF(流15蒋银莉!$A:$AL,$B93,流15蒋银莉!Y:Y)</f>
        <v>12</v>
      </c>
      <c r="Z93" s="12">
        <f ca="1">SUMIF(流15蒋银莉!$A:$AL,$B93,流15蒋银莉!Z:Z)</f>
        <v>11</v>
      </c>
      <c r="AA93" s="12">
        <f ca="1">SUMIF(流15蒋银莉!$A:$AL,$B93,流15蒋银莉!AA:AA)</f>
        <v>11</v>
      </c>
      <c r="AB93" s="12">
        <f ca="1">SUMIF(流15蒋银莉!$A:$AL,$B93,流15蒋银莉!AB:AB)</f>
        <v>11</v>
      </c>
      <c r="AC93" s="12">
        <f ca="1">SUMIF(流15蒋银莉!$A:$AL,$B93,流15蒋银莉!AC:AC)</f>
        <v>0</v>
      </c>
      <c r="AD93" s="12">
        <f ca="1">SUMIF(流15蒋银莉!$A:$AL,$B93,流15蒋银莉!AD:AD)</f>
        <v>8.5</v>
      </c>
      <c r="AE93" s="12">
        <f ca="1">SUMIF(流15蒋银莉!$A:$AL,$B93,流15蒋银莉!AE:AE)</f>
        <v>8.5</v>
      </c>
      <c r="AF93" s="12">
        <f ca="1">SUMIF(流15蒋银莉!$A:$AL,$B93,流15蒋银莉!AF:AF)</f>
        <v>8.5</v>
      </c>
      <c r="AG93" s="12">
        <f ca="1">SUMIF(流15蒋银莉!$A:$AL,$B93,流15蒋银莉!AG:AG)</f>
        <v>8.5</v>
      </c>
      <c r="AH93" s="12">
        <f ca="1">SUMIF(流15蒋银莉!$A:$AL,$B93,流15蒋银莉!AH:AH)</f>
        <v>0</v>
      </c>
      <c r="AI93" s="21">
        <f ca="1" t="shared" ref="AI93:AI102" si="66">SUM(D93:AH93)</f>
        <v>297</v>
      </c>
      <c r="AJ93" s="22">
        <f ca="1" t="shared" ref="AJ93:AJ103" si="67">AI93/8</f>
        <v>37.125</v>
      </c>
    </row>
    <row r="94" customHeight="1" spans="1:36">
      <c r="A94" s="10" t="s">
        <v>176</v>
      </c>
      <c r="B94" s="25" t="s">
        <v>179</v>
      </c>
      <c r="C94" s="15" t="s">
        <v>551</v>
      </c>
      <c r="D94" s="12">
        <f ca="1">SUMIF(流15蒋银莉!$A:$AL,$B94,流15蒋银莉!D:D)</f>
        <v>0</v>
      </c>
      <c r="E94" s="12">
        <f ca="1">SUMIF(流15蒋银莉!$A:$AL,$B94,流15蒋银莉!E:E)</f>
        <v>14</v>
      </c>
      <c r="F94" s="12">
        <f ca="1">SUMIF(流15蒋银莉!$A:$AL,$B94,流15蒋银莉!F:F)</f>
        <v>14</v>
      </c>
      <c r="G94" s="12">
        <f ca="1">SUMIF(流15蒋银莉!$A:$AL,$B94,流15蒋银莉!G:G)</f>
        <v>14</v>
      </c>
      <c r="H94" s="12">
        <f ca="1">SUMIF(流15蒋银莉!$A:$AL,$B94,流15蒋银莉!H:H)</f>
        <v>10.5</v>
      </c>
      <c r="I94" s="12">
        <f ca="1">SUMIF(流15蒋银莉!$A:$AL,$B94,流15蒋银莉!I:I)</f>
        <v>14</v>
      </c>
      <c r="J94" s="12">
        <f ca="1">SUMIF(流15蒋银莉!$A:$AL,$B94,流15蒋银莉!J:J)</f>
        <v>13</v>
      </c>
      <c r="K94" s="12">
        <f ca="1">SUMIF(流15蒋银莉!$A:$AL,$B94,流15蒋银莉!K:K)</f>
        <v>8.5</v>
      </c>
      <c r="L94" s="12">
        <f ca="1">SUMIF(流15蒋银莉!$A:$AL,$B94,流15蒋银莉!L:L)</f>
        <v>4</v>
      </c>
      <c r="M94" s="12">
        <f ca="1">SUMIF(流15蒋银莉!$A:$AL,$B94,流15蒋银莉!M:M)</f>
        <v>11</v>
      </c>
      <c r="N94" s="12">
        <f ca="1">SUMIF(流15蒋银莉!$A:$AL,$B94,流15蒋银莉!N:N)</f>
        <v>12</v>
      </c>
      <c r="O94" s="12">
        <f ca="1">SUMIF(流15蒋银莉!$A:$AL,$B94,流15蒋银莉!O:O)</f>
        <v>0</v>
      </c>
      <c r="P94" s="12">
        <f ca="1">SUMIF(流15蒋银莉!$A:$AL,$B94,流15蒋银莉!P:P)</f>
        <v>12</v>
      </c>
      <c r="Q94" s="12">
        <f ca="1">SUMIF(流15蒋银莉!$A:$AL,$B94,流15蒋银莉!Q:Q)</f>
        <v>8.5</v>
      </c>
      <c r="R94" s="12">
        <f ca="1">SUMIF(流15蒋银莉!$A:$AL,$B94,流15蒋银莉!R:R)</f>
        <v>0</v>
      </c>
      <c r="S94" s="12">
        <f ca="1">SUMIF(流15蒋银莉!$A:$AL,$B94,流15蒋银莉!S:S)</f>
        <v>0</v>
      </c>
      <c r="T94" s="12">
        <f ca="1">SUMIF(流15蒋银莉!$A:$AL,$B94,流15蒋银莉!T:T)</f>
        <v>0</v>
      </c>
      <c r="U94" s="12">
        <f ca="1">SUMIF(流15蒋银莉!$A:$AL,$B94,流15蒋银莉!U:U)</f>
        <v>0</v>
      </c>
      <c r="V94" s="12">
        <f ca="1">SUMIF(流15蒋银莉!$A:$AL,$B94,流15蒋银莉!V:V)</f>
        <v>0</v>
      </c>
      <c r="W94" s="12">
        <f ca="1">SUMIF(流15蒋银莉!$A:$AL,$B94,流15蒋银莉!W:W)</f>
        <v>0</v>
      </c>
      <c r="X94" s="12">
        <f ca="1">SUMIF(流15蒋银莉!$A:$AL,$B94,流15蒋银莉!X:X)</f>
        <v>0</v>
      </c>
      <c r="Y94" s="12">
        <f ca="1">SUMIF(流15蒋银莉!$A:$AL,$B94,流15蒋银莉!Y:Y)</f>
        <v>0</v>
      </c>
      <c r="Z94" s="12">
        <f ca="1">SUMIF(流15蒋银莉!$A:$AL,$B94,流15蒋银莉!Z:Z)</f>
        <v>0</v>
      </c>
      <c r="AA94" s="12">
        <f ca="1">SUMIF(流15蒋银莉!$A:$AL,$B94,流15蒋银莉!AA:AA)</f>
        <v>0</v>
      </c>
      <c r="AB94" s="12">
        <f ca="1">SUMIF(流15蒋银莉!$A:$AL,$B94,流15蒋银莉!AB:AB)</f>
        <v>0</v>
      </c>
      <c r="AC94" s="12">
        <f ca="1">SUMIF(流15蒋银莉!$A:$AL,$B94,流15蒋银莉!AC:AC)</f>
        <v>0</v>
      </c>
      <c r="AD94" s="12">
        <f ca="1">SUMIF(流15蒋银莉!$A:$AL,$B94,流15蒋银莉!AD:AD)</f>
        <v>0</v>
      </c>
      <c r="AE94" s="12">
        <f ca="1">SUMIF(流15蒋银莉!$A:$AL,$B94,流15蒋银莉!AE:AE)</f>
        <v>0</v>
      </c>
      <c r="AF94" s="12">
        <f ca="1">SUMIF(流15蒋银莉!$A:$AL,$B94,流15蒋银莉!AF:AF)</f>
        <v>0</v>
      </c>
      <c r="AG94" s="12">
        <f ca="1">SUMIF(流15蒋银莉!$A:$AL,$B94,流15蒋银莉!AG:AG)</f>
        <v>0</v>
      </c>
      <c r="AH94" s="12">
        <f ca="1">SUMIF(流15蒋银莉!$A:$AL,$B94,流15蒋银莉!AH:AH)</f>
        <v>0</v>
      </c>
      <c r="AI94" s="21">
        <f ca="1" t="shared" si="66"/>
        <v>135.5</v>
      </c>
      <c r="AJ94" s="22">
        <f ca="1" t="shared" si="67"/>
        <v>16.9375</v>
      </c>
    </row>
    <row r="95" customHeight="1" spans="1:36">
      <c r="A95" s="10" t="s">
        <v>176</v>
      </c>
      <c r="B95" s="25" t="s">
        <v>181</v>
      </c>
      <c r="C95" s="15" t="s">
        <v>552</v>
      </c>
      <c r="D95" s="12">
        <f ca="1">SUMIF(流15蒋银莉!$A:$AL,$B95,流15蒋银莉!D:D)</f>
        <v>13</v>
      </c>
      <c r="E95" s="12">
        <f ca="1">SUMIF(流15蒋银莉!$A:$AL,$B95,流15蒋银莉!E:E)</f>
        <v>14</v>
      </c>
      <c r="F95" s="12">
        <f ca="1">SUMIF(流15蒋银莉!$A:$AL,$B95,流15蒋银莉!F:F)</f>
        <v>14</v>
      </c>
      <c r="G95" s="12">
        <f ca="1">SUMIF(流15蒋银莉!$A:$AL,$B95,流15蒋银莉!G:G)</f>
        <v>12</v>
      </c>
      <c r="H95" s="12">
        <f ca="1">SUMIF(流15蒋银莉!$A:$AL,$B95,流15蒋银莉!H:H)</f>
        <v>11</v>
      </c>
      <c r="I95" s="12">
        <f ca="1">SUMIF(流15蒋银莉!$A:$AL,$B95,流15蒋银莉!I:I)</f>
        <v>14</v>
      </c>
      <c r="J95" s="12">
        <f ca="1">SUMIF(流15蒋银莉!$A:$AL,$B95,流15蒋银莉!J:J)</f>
        <v>13</v>
      </c>
      <c r="K95" s="12">
        <f ca="1">SUMIF(流15蒋银莉!$A:$AL,$B95,流15蒋银莉!K:K)</f>
        <v>11</v>
      </c>
      <c r="L95" s="12">
        <f ca="1">SUMIF(流15蒋银莉!$A:$AL,$B95,流15蒋银莉!L:L)</f>
        <v>12</v>
      </c>
      <c r="M95" s="12">
        <f ca="1">SUMIF(流15蒋银莉!$A:$AL,$B95,流15蒋银莉!M:M)</f>
        <v>11</v>
      </c>
      <c r="N95" s="12">
        <f ca="1">SUMIF(流15蒋银莉!$A:$AL,$B95,流15蒋银莉!N:N)</f>
        <v>12</v>
      </c>
      <c r="O95" s="12">
        <f ca="1">SUMIF(流15蒋银莉!$A:$AL,$B95,流15蒋银莉!O:O)</f>
        <v>0</v>
      </c>
      <c r="P95" s="12">
        <f ca="1">SUMIF(流15蒋银莉!$A:$AL,$B95,流15蒋银莉!P:P)</f>
        <v>12</v>
      </c>
      <c r="Q95" s="12">
        <f ca="1">SUMIF(流15蒋银莉!$A:$AL,$B95,流15蒋银莉!Q:Q)</f>
        <v>11</v>
      </c>
      <c r="R95" s="12">
        <f ca="1">SUMIF(流15蒋银莉!$A:$AL,$B95,流15蒋银莉!R:R)</f>
        <v>11</v>
      </c>
      <c r="S95" s="12">
        <f ca="1">SUMIF(流15蒋银莉!$A:$AL,$B95,流15蒋银莉!S:S)</f>
        <v>12</v>
      </c>
      <c r="T95" s="12">
        <f ca="1">SUMIF(流15蒋银莉!$A:$AL,$B95,流15蒋银莉!T:T)</f>
        <v>11</v>
      </c>
      <c r="U95" s="12">
        <f ca="1">SUMIF(流15蒋银莉!$A:$AL,$B95,流15蒋银莉!U:U)</f>
        <v>11</v>
      </c>
      <c r="V95" s="12">
        <f ca="1">SUMIF(流15蒋银莉!$A:$AL,$B95,流15蒋银莉!V:V)</f>
        <v>0</v>
      </c>
      <c r="W95" s="12">
        <f ca="1">SUMIF(流15蒋银莉!$A:$AL,$B95,流15蒋银莉!W:W)</f>
        <v>12</v>
      </c>
      <c r="X95" s="12">
        <f ca="1">SUMIF(流15蒋银莉!$A:$AL,$B95,流15蒋银莉!X:X)</f>
        <v>13</v>
      </c>
      <c r="Y95" s="12">
        <f ca="1">SUMIF(流15蒋银莉!$A:$AL,$B95,流15蒋银莉!Y:Y)</f>
        <v>12</v>
      </c>
      <c r="Z95" s="12">
        <f ca="1">SUMIF(流15蒋银莉!$A:$AL,$B95,流15蒋银莉!Z:Z)</f>
        <v>11</v>
      </c>
      <c r="AA95" s="12">
        <f ca="1">SUMIF(流15蒋银莉!$A:$AL,$B95,流15蒋银莉!AA:AA)</f>
        <v>11</v>
      </c>
      <c r="AB95" s="12">
        <f ca="1">SUMIF(流15蒋银莉!$A:$AL,$B95,流15蒋银莉!AB:AB)</f>
        <v>11</v>
      </c>
      <c r="AC95" s="12">
        <f ca="1">SUMIF(流15蒋银莉!$A:$AL,$B95,流15蒋银莉!AC:AC)</f>
        <v>0</v>
      </c>
      <c r="AD95" s="12">
        <f ca="1">SUMIF(流15蒋银莉!$A:$AL,$B95,流15蒋银莉!AD:AD)</f>
        <v>8.5</v>
      </c>
      <c r="AE95" s="12">
        <f ca="1">SUMIF(流15蒋银莉!$A:$AL,$B95,流15蒋银莉!AE:AE)</f>
        <v>8.5</v>
      </c>
      <c r="AF95" s="12">
        <f ca="1">SUMIF(流15蒋银莉!$A:$AL,$B95,流15蒋银莉!AF:AF)</f>
        <v>13</v>
      </c>
      <c r="AG95" s="12">
        <f ca="1">SUMIF(流15蒋银莉!$A:$AL,$B95,流15蒋银莉!AG:AG)</f>
        <v>13</v>
      </c>
      <c r="AH95" s="12">
        <f ca="1">SUMIF(流15蒋银莉!$A:$AL,$B95,流15蒋银莉!AH:AH)</f>
        <v>0</v>
      </c>
      <c r="AI95" s="21">
        <f ca="1" t="shared" si="66"/>
        <v>318</v>
      </c>
      <c r="AJ95" s="22">
        <f ca="1" t="shared" si="67"/>
        <v>39.75</v>
      </c>
    </row>
    <row r="96" customHeight="1" spans="1:36">
      <c r="A96" s="10" t="s">
        <v>176</v>
      </c>
      <c r="B96" s="25" t="s">
        <v>183</v>
      </c>
      <c r="C96" s="15" t="s">
        <v>553</v>
      </c>
      <c r="D96" s="12">
        <f ca="1">SUMIF(流15蒋银莉!$A:$AL,$B96,流15蒋银莉!D:D)</f>
        <v>13</v>
      </c>
      <c r="E96" s="12">
        <f ca="1">SUMIF(流15蒋银莉!$A:$AL,$B96,流15蒋银莉!E:E)</f>
        <v>14</v>
      </c>
      <c r="F96" s="12">
        <f ca="1">SUMIF(流15蒋银莉!$A:$AL,$B96,流15蒋银莉!F:F)</f>
        <v>14</v>
      </c>
      <c r="G96" s="12">
        <f ca="1">SUMIF(流15蒋银莉!$A:$AL,$B96,流15蒋银莉!G:G)</f>
        <v>14</v>
      </c>
      <c r="H96" s="12">
        <f ca="1">SUMIF(流15蒋银莉!$A:$AL,$B96,流15蒋银莉!H:H)</f>
        <v>11</v>
      </c>
      <c r="I96" s="12">
        <f ca="1">SUMIF(流15蒋银莉!$A:$AL,$B96,流15蒋银莉!I:I)</f>
        <v>14</v>
      </c>
      <c r="J96" s="12">
        <f ca="1">SUMIF(流15蒋银莉!$A:$AL,$B96,流15蒋银莉!J:J)</f>
        <v>13</v>
      </c>
      <c r="K96" s="12">
        <f ca="1">SUMIF(流15蒋银莉!$A:$AL,$B96,流15蒋银莉!K:K)</f>
        <v>11</v>
      </c>
      <c r="L96" s="12">
        <f ca="1">SUMIF(流15蒋银莉!$A:$AL,$B96,流15蒋银莉!L:L)</f>
        <v>12</v>
      </c>
      <c r="M96" s="12">
        <f ca="1">SUMIF(流15蒋银莉!$A:$AL,$B96,流15蒋银莉!M:M)</f>
        <v>11</v>
      </c>
      <c r="N96" s="12">
        <f ca="1">SUMIF(流15蒋银莉!$A:$AL,$B96,流15蒋银莉!N:N)</f>
        <v>12</v>
      </c>
      <c r="O96" s="12">
        <f ca="1">SUMIF(流15蒋银莉!$A:$AL,$B96,流15蒋银莉!O:O)</f>
        <v>0</v>
      </c>
      <c r="P96" s="12">
        <f ca="1">SUMIF(流15蒋银莉!$A:$AL,$B96,流15蒋银莉!P:P)</f>
        <v>12</v>
      </c>
      <c r="Q96" s="12">
        <f ca="1">SUMIF(流15蒋银莉!$A:$AL,$B96,流15蒋银莉!Q:Q)</f>
        <v>11</v>
      </c>
      <c r="R96" s="12">
        <f ca="1">SUMIF(流15蒋银莉!$A:$AL,$B96,流15蒋银莉!R:R)</f>
        <v>11</v>
      </c>
      <c r="S96" s="12">
        <f ca="1">SUMIF(流15蒋银莉!$A:$AL,$B96,流15蒋银莉!S:S)</f>
        <v>12</v>
      </c>
      <c r="T96" s="12">
        <f ca="1">SUMIF(流15蒋银莉!$A:$AL,$B96,流15蒋银莉!T:T)</f>
        <v>11</v>
      </c>
      <c r="U96" s="12">
        <f ca="1">SUMIF(流15蒋银莉!$A:$AL,$B96,流15蒋银莉!U:U)</f>
        <v>11</v>
      </c>
      <c r="V96" s="12">
        <f ca="1">SUMIF(流15蒋银莉!$A:$AL,$B96,流15蒋银莉!V:V)</f>
        <v>0</v>
      </c>
      <c r="W96" s="12">
        <f ca="1">SUMIF(流15蒋银莉!$A:$AL,$B96,流15蒋银莉!W:W)</f>
        <v>12</v>
      </c>
      <c r="X96" s="12">
        <f ca="1">SUMIF(流15蒋银莉!$A:$AL,$B96,流15蒋银莉!X:X)</f>
        <v>13</v>
      </c>
      <c r="Y96" s="12">
        <f ca="1">SUMIF(流15蒋银莉!$A:$AL,$B96,流15蒋银莉!Y:Y)</f>
        <v>14</v>
      </c>
      <c r="Z96" s="12">
        <f ca="1">SUMIF(流15蒋银莉!$A:$AL,$B96,流15蒋银莉!Z:Z)</f>
        <v>11</v>
      </c>
      <c r="AA96" s="12">
        <f ca="1">SUMIF(流15蒋银莉!$A:$AL,$B96,流15蒋银莉!AA:AA)</f>
        <v>11</v>
      </c>
      <c r="AB96" s="12">
        <f ca="1">SUMIF(流15蒋银莉!$A:$AL,$B96,流15蒋银莉!AB:AB)</f>
        <v>11</v>
      </c>
      <c r="AC96" s="12">
        <f ca="1">SUMIF(流15蒋银莉!$A:$AL,$B96,流15蒋银莉!AC:AC)</f>
        <v>0</v>
      </c>
      <c r="AD96" s="12">
        <f ca="1">SUMIF(流15蒋银莉!$A:$AL,$B96,流15蒋银莉!AD:AD)</f>
        <v>8.5</v>
      </c>
      <c r="AE96" s="12">
        <f ca="1">SUMIF(流15蒋银莉!$A:$AL,$B96,流15蒋银莉!AE:AE)</f>
        <v>8.5</v>
      </c>
      <c r="AF96" s="12">
        <f ca="1">SUMIF(流15蒋银莉!$A:$AL,$B96,流15蒋银莉!AF:AF)</f>
        <v>8.5</v>
      </c>
      <c r="AG96" s="12">
        <f ca="1">SUMIF(流15蒋银莉!$A:$AL,$B96,流15蒋银莉!AG:AG)</f>
        <v>8.5</v>
      </c>
      <c r="AH96" s="12">
        <f ca="1">SUMIF(流15蒋银莉!$A:$AL,$B96,流15蒋银莉!AH:AH)</f>
        <v>0</v>
      </c>
      <c r="AI96" s="21">
        <f ca="1" t="shared" ref="AI96" si="68">SUM(D96:AH96)</f>
        <v>313</v>
      </c>
      <c r="AJ96" s="22">
        <f ca="1" t="shared" ref="AJ96" si="69">AI96/8</f>
        <v>39.125</v>
      </c>
    </row>
    <row r="97" customHeight="1" spans="1:36">
      <c r="A97" s="10" t="s">
        <v>176</v>
      </c>
      <c r="B97" s="25" t="s">
        <v>185</v>
      </c>
      <c r="C97" s="15" t="s">
        <v>831</v>
      </c>
      <c r="D97" s="12">
        <f ca="1">SUMIF(流15蒋银莉!$A:$AL,$B97,流15蒋银莉!D:D)</f>
        <v>13</v>
      </c>
      <c r="E97" s="12">
        <f ca="1">SUMIF(流15蒋银莉!$A:$AL,$B97,流15蒋银莉!E:E)</f>
        <v>14</v>
      </c>
      <c r="F97" s="12">
        <f ca="1">SUMIF(流15蒋银莉!$A:$AL,$B97,流15蒋银莉!F:F)</f>
        <v>14</v>
      </c>
      <c r="G97" s="12">
        <f ca="1">SUMIF(流15蒋银莉!$A:$AL,$B97,流15蒋银莉!G:G)</f>
        <v>14</v>
      </c>
      <c r="H97" s="12">
        <f ca="1">SUMIF(流15蒋银莉!$A:$AL,$B97,流15蒋银莉!H:H)</f>
        <v>11</v>
      </c>
      <c r="I97" s="12">
        <f ca="1">SUMIF(流15蒋银莉!$A:$AL,$B97,流15蒋银莉!I:I)</f>
        <v>14</v>
      </c>
      <c r="J97" s="12">
        <f ca="1">SUMIF(流15蒋银莉!$A:$AL,$B97,流15蒋银莉!J:J)</f>
        <v>13</v>
      </c>
      <c r="K97" s="12">
        <f ca="1">SUMIF(流15蒋银莉!$A:$AL,$B97,流15蒋银莉!K:K)</f>
        <v>11</v>
      </c>
      <c r="L97" s="12">
        <f ca="1">SUMIF(流15蒋银莉!$A:$AL,$B97,流15蒋银莉!L:L)</f>
        <v>12</v>
      </c>
      <c r="M97" s="12">
        <f ca="1">SUMIF(流15蒋银莉!$A:$AL,$B97,流15蒋银莉!M:M)</f>
        <v>8.5</v>
      </c>
      <c r="N97" s="12">
        <f ca="1">SUMIF(流15蒋银莉!$A:$AL,$B97,流15蒋银莉!N:N)</f>
        <v>12</v>
      </c>
      <c r="O97" s="12">
        <f ca="1">SUMIF(流15蒋银莉!$A:$AL,$B97,流15蒋银莉!O:O)</f>
        <v>0</v>
      </c>
      <c r="P97" s="12">
        <f ca="1">SUMIF(流15蒋银莉!$A:$AL,$B97,流15蒋银莉!P:P)</f>
        <v>12</v>
      </c>
      <c r="Q97" s="12">
        <f ca="1">SUMIF(流15蒋银莉!$A:$AL,$B97,流15蒋银莉!Q:Q)</f>
        <v>11</v>
      </c>
      <c r="R97" s="12">
        <f ca="1">SUMIF(流15蒋银莉!$A:$AL,$B97,流15蒋银莉!R:R)</f>
        <v>11</v>
      </c>
      <c r="S97" s="12">
        <f ca="1">SUMIF(流15蒋银莉!$A:$AL,$B97,流15蒋银莉!S:S)</f>
        <v>12</v>
      </c>
      <c r="T97" s="12">
        <f ca="1">SUMIF(流15蒋银莉!$A:$AL,$B97,流15蒋银莉!T:T)</f>
        <v>11</v>
      </c>
      <c r="U97" s="12">
        <f ca="1">SUMIF(流15蒋银莉!$A:$AL,$B97,流15蒋银莉!U:U)</f>
        <v>11</v>
      </c>
      <c r="V97" s="12">
        <f ca="1">SUMIF(流15蒋银莉!$A:$AL,$B97,流15蒋银莉!V:V)</f>
        <v>0</v>
      </c>
      <c r="W97" s="12">
        <f ca="1">SUMIF(流15蒋银莉!$A:$AL,$B97,流15蒋银莉!W:W)</f>
        <v>14</v>
      </c>
      <c r="X97" s="12">
        <f ca="1">SUMIF(流15蒋银莉!$A:$AL,$B97,流15蒋银莉!X:X)</f>
        <v>13</v>
      </c>
      <c r="Y97" s="12">
        <f ca="1">SUMIF(流15蒋银莉!$A:$AL,$B97,流15蒋银莉!Y:Y)</f>
        <v>14</v>
      </c>
      <c r="Z97" s="12">
        <f ca="1">SUMIF(流15蒋银莉!$A:$AL,$B97,流15蒋银莉!Z:Z)</f>
        <v>11</v>
      </c>
      <c r="AA97" s="12">
        <f ca="1">SUMIF(流15蒋银莉!$A:$AL,$B97,流15蒋银莉!AA:AA)</f>
        <v>11</v>
      </c>
      <c r="AB97" s="12">
        <f ca="1">SUMIF(流15蒋银莉!$A:$AL,$B97,流15蒋银莉!AB:AB)</f>
        <v>11</v>
      </c>
      <c r="AC97" s="12">
        <f ca="1">SUMIF(流15蒋银莉!$A:$AL,$B97,流15蒋银莉!AC:AC)</f>
        <v>0</v>
      </c>
      <c r="AD97" s="12">
        <f ca="1">SUMIF(流15蒋银莉!$A:$AL,$B97,流15蒋银莉!AD:AD)</f>
        <v>8.5</v>
      </c>
      <c r="AE97" s="12">
        <f ca="1">SUMIF(流15蒋银莉!$A:$AL,$B97,流15蒋银莉!AE:AE)</f>
        <v>8.5</v>
      </c>
      <c r="AF97" s="12">
        <f ca="1">SUMIF(流15蒋银莉!$A:$AL,$B97,流15蒋银莉!AF:AF)</f>
        <v>13</v>
      </c>
      <c r="AG97" s="12">
        <f ca="1">SUMIF(流15蒋银莉!$A:$AL,$B97,流15蒋银莉!AG:AG)</f>
        <v>13</v>
      </c>
      <c r="AH97" s="12">
        <f ca="1">SUMIF(流15蒋银莉!$A:$AL,$B97,流15蒋银莉!AH:AH)</f>
        <v>0</v>
      </c>
      <c r="AI97" s="21">
        <f ca="1" t="shared" ref="AI97:AI101" si="70">SUM(D97:AH97)</f>
        <v>321.5</v>
      </c>
      <c r="AJ97" s="22">
        <f ca="1" t="shared" ref="AJ97:AJ101" si="71">AI97/8</f>
        <v>40.1875</v>
      </c>
    </row>
    <row r="98" customHeight="1" spans="1:36">
      <c r="A98" s="10" t="s">
        <v>176</v>
      </c>
      <c r="B98" s="25" t="s">
        <v>189</v>
      </c>
      <c r="C98" s="15" t="s">
        <v>555</v>
      </c>
      <c r="D98" s="12">
        <f ca="1">SUMIF(流15蒋银莉!$A:$AL,$B98,流15蒋银莉!D:D)</f>
        <v>13</v>
      </c>
      <c r="E98" s="12">
        <f ca="1">SUMIF(流15蒋银莉!$A:$AL,$B98,流15蒋银莉!E:E)</f>
        <v>14</v>
      </c>
      <c r="F98" s="12">
        <f ca="1">SUMIF(流15蒋银莉!$A:$AL,$B98,流15蒋银莉!F:F)</f>
        <v>14</v>
      </c>
      <c r="G98" s="12">
        <f ca="1">SUMIF(流15蒋银莉!$A:$AL,$B98,流15蒋银莉!G:G)</f>
        <v>14</v>
      </c>
      <c r="H98" s="12">
        <f ca="1">SUMIF(流15蒋银莉!$A:$AL,$B98,流15蒋银莉!H:H)</f>
        <v>11</v>
      </c>
      <c r="I98" s="12">
        <f ca="1">SUMIF(流15蒋银莉!$A:$AL,$B98,流15蒋银莉!I:I)</f>
        <v>14</v>
      </c>
      <c r="J98" s="12">
        <f ca="1">SUMIF(流15蒋银莉!$A:$AL,$B98,流15蒋银莉!J:J)</f>
        <v>13</v>
      </c>
      <c r="K98" s="12">
        <f ca="1">SUMIF(流15蒋银莉!$A:$AL,$B98,流15蒋银莉!K:K)</f>
        <v>11</v>
      </c>
      <c r="L98" s="12">
        <f ca="1">SUMIF(流15蒋银莉!$A:$AL,$B98,流15蒋银莉!L:L)</f>
        <v>4</v>
      </c>
      <c r="M98" s="12">
        <f ca="1">SUMIF(流15蒋银莉!$A:$AL,$B98,流15蒋银莉!M:M)</f>
        <v>8.5</v>
      </c>
      <c r="N98" s="12">
        <f ca="1">SUMIF(流15蒋银莉!$A:$AL,$B98,流15蒋银莉!N:N)</f>
        <v>12</v>
      </c>
      <c r="O98" s="12">
        <f ca="1">SUMIF(流15蒋银莉!$A:$AL,$B98,流15蒋银莉!O:O)</f>
        <v>0</v>
      </c>
      <c r="P98" s="12">
        <f ca="1">SUMIF(流15蒋银莉!$A:$AL,$B98,流15蒋银莉!P:P)</f>
        <v>12</v>
      </c>
      <c r="Q98" s="12">
        <f ca="1">SUMIF(流15蒋银莉!$A:$AL,$B98,流15蒋银莉!Q:Q)</f>
        <v>11</v>
      </c>
      <c r="R98" s="12">
        <f ca="1">SUMIF(流15蒋银莉!$A:$AL,$B98,流15蒋银莉!R:R)</f>
        <v>12</v>
      </c>
      <c r="S98" s="12">
        <f ca="1">SUMIF(流15蒋银莉!$A:$AL,$B98,流15蒋银莉!S:S)</f>
        <v>12</v>
      </c>
      <c r="T98" s="12">
        <f ca="1">SUMIF(流15蒋银莉!$A:$AL,$B98,流15蒋银莉!T:T)</f>
        <v>11</v>
      </c>
      <c r="U98" s="12">
        <f ca="1">SUMIF(流15蒋银莉!$A:$AL,$B98,流15蒋银莉!U:U)</f>
        <v>11</v>
      </c>
      <c r="V98" s="12">
        <f ca="1">SUMIF(流15蒋银莉!$A:$AL,$B98,流15蒋银莉!V:V)</f>
        <v>0</v>
      </c>
      <c r="W98" s="12">
        <f ca="1">SUMIF(流15蒋银莉!$A:$AL,$B98,流15蒋银莉!W:W)</f>
        <v>12</v>
      </c>
      <c r="X98" s="12">
        <f ca="1">SUMIF(流15蒋银莉!$A:$AL,$B98,流15蒋银莉!X:X)</f>
        <v>13</v>
      </c>
      <c r="Y98" s="12">
        <f ca="1">SUMIF(流15蒋银莉!$A:$AL,$B98,流15蒋银莉!Y:Y)</f>
        <v>14</v>
      </c>
      <c r="Z98" s="12">
        <f ca="1">SUMIF(流15蒋银莉!$A:$AL,$B98,流15蒋银莉!Z:Z)</f>
        <v>11</v>
      </c>
      <c r="AA98" s="12">
        <f ca="1">SUMIF(流15蒋银莉!$A:$AL,$B98,流15蒋银莉!AA:AA)</f>
        <v>11</v>
      </c>
      <c r="AB98" s="12">
        <f ca="1">SUMIF(流15蒋银莉!$A:$AL,$B98,流15蒋银莉!AB:AB)</f>
        <v>8.5</v>
      </c>
      <c r="AC98" s="12">
        <f ca="1">SUMIF(流15蒋银莉!$A:$AL,$B98,流15蒋银莉!AC:AC)</f>
        <v>0</v>
      </c>
      <c r="AD98" s="12">
        <f ca="1">SUMIF(流15蒋银莉!$A:$AL,$B98,流15蒋银莉!AD:AD)</f>
        <v>8.5</v>
      </c>
      <c r="AE98" s="12">
        <f ca="1">SUMIF(流15蒋银莉!$A:$AL,$B98,流15蒋银莉!AE:AE)</f>
        <v>8.5</v>
      </c>
      <c r="AF98" s="12">
        <f ca="1">SUMIF(流15蒋银莉!$A:$AL,$B98,流15蒋银莉!AF:AF)</f>
        <v>13</v>
      </c>
      <c r="AG98" s="12">
        <f ca="1">SUMIF(流15蒋银莉!$A:$AL,$B98,流15蒋银莉!AG:AG)</f>
        <v>13</v>
      </c>
      <c r="AH98" s="12">
        <f ca="1">SUMIF(流15蒋银莉!$A:$AL,$B98,流15蒋银莉!AH:AH)</f>
        <v>0</v>
      </c>
      <c r="AI98" s="21">
        <f ca="1" t="shared" ref="AI98" si="72">SUM(D98:AH98)</f>
        <v>310</v>
      </c>
      <c r="AJ98" s="22">
        <f ca="1" t="shared" si="71"/>
        <v>38.75</v>
      </c>
    </row>
    <row r="99" customHeight="1" spans="1:36">
      <c r="A99" s="10" t="s">
        <v>176</v>
      </c>
      <c r="B99" s="25" t="s">
        <v>191</v>
      </c>
      <c r="C99" s="15" t="s">
        <v>556</v>
      </c>
      <c r="D99" s="12">
        <f ca="1">SUMIF(流15蒋银莉!$A:$AL,$B99,流15蒋银莉!D:D)</f>
        <v>13</v>
      </c>
      <c r="E99" s="12">
        <f ca="1">SUMIF(流15蒋银莉!$A:$AL,$B99,流15蒋银莉!E:E)</f>
        <v>0</v>
      </c>
      <c r="F99" s="12">
        <f ca="1">SUMIF(流15蒋银莉!$A:$AL,$B99,流15蒋银莉!F:F)</f>
        <v>14</v>
      </c>
      <c r="G99" s="12">
        <f ca="1">SUMIF(流15蒋银莉!$A:$AL,$B99,流15蒋银莉!G:G)</f>
        <v>14</v>
      </c>
      <c r="H99" s="12">
        <f ca="1">SUMIF(流15蒋银莉!$A:$AL,$B99,流15蒋银莉!H:H)</f>
        <v>11</v>
      </c>
      <c r="I99" s="12">
        <f ca="1">SUMIF(流15蒋银莉!$A:$AL,$B99,流15蒋银莉!I:I)</f>
        <v>14</v>
      </c>
      <c r="J99" s="12">
        <f ca="1">SUMIF(流15蒋银莉!$A:$AL,$B99,流15蒋银莉!J:J)</f>
        <v>0</v>
      </c>
      <c r="K99" s="12">
        <f ca="1">SUMIF(流15蒋银莉!$A:$AL,$B99,流15蒋银莉!K:K)</f>
        <v>11</v>
      </c>
      <c r="L99" s="12">
        <f ca="1">SUMIF(流15蒋银莉!$A:$AL,$B99,流15蒋银莉!L:L)</f>
        <v>4</v>
      </c>
      <c r="M99" s="12">
        <f ca="1">SUMIF(流15蒋银莉!$A:$AL,$B99,流15蒋银莉!M:M)</f>
        <v>0</v>
      </c>
      <c r="N99" s="12">
        <f ca="1">SUMIF(流15蒋银莉!$A:$AL,$B99,流15蒋银莉!N:N)</f>
        <v>12</v>
      </c>
      <c r="O99" s="12">
        <f ca="1">SUMIF(流15蒋银莉!$A:$AL,$B99,流15蒋银莉!O:O)</f>
        <v>0</v>
      </c>
      <c r="P99" s="12">
        <f ca="1">SUMIF(流15蒋银莉!$A:$AL,$B99,流15蒋银莉!P:P)</f>
        <v>12</v>
      </c>
      <c r="Q99" s="12">
        <f ca="1">SUMIF(流15蒋银莉!$A:$AL,$B99,流15蒋银莉!Q:Q)</f>
        <v>11</v>
      </c>
      <c r="R99" s="12">
        <f ca="1">SUMIF(流15蒋银莉!$A:$AL,$B99,流15蒋银莉!R:R)</f>
        <v>12</v>
      </c>
      <c r="S99" s="12">
        <f ca="1">SUMIF(流15蒋银莉!$A:$AL,$B99,流15蒋银莉!S:S)</f>
        <v>12</v>
      </c>
      <c r="T99" s="12">
        <f ca="1">SUMIF(流15蒋银莉!$A:$AL,$B99,流15蒋银莉!T:T)</f>
        <v>0</v>
      </c>
      <c r="U99" s="12">
        <f ca="1">SUMIF(流15蒋银莉!$A:$AL,$B99,流15蒋银莉!U:U)</f>
        <v>11</v>
      </c>
      <c r="V99" s="12">
        <f ca="1">SUMIF(流15蒋银莉!$A:$AL,$B99,流15蒋银莉!V:V)</f>
        <v>0</v>
      </c>
      <c r="W99" s="12">
        <f ca="1">SUMIF(流15蒋银莉!$A:$AL,$B99,流15蒋银莉!W:W)</f>
        <v>12</v>
      </c>
      <c r="X99" s="12">
        <f ca="1">SUMIF(流15蒋银莉!$A:$AL,$B99,流15蒋银莉!X:X)</f>
        <v>13</v>
      </c>
      <c r="Y99" s="12">
        <f ca="1">SUMIF(流15蒋银莉!$A:$AL,$B99,流15蒋银莉!Y:Y)</f>
        <v>14</v>
      </c>
      <c r="Z99" s="12">
        <f ca="1">SUMIF(流15蒋银莉!$A:$AL,$B99,流15蒋银莉!Z:Z)</f>
        <v>11</v>
      </c>
      <c r="AA99" s="12">
        <f ca="1">SUMIF(流15蒋银莉!$A:$AL,$B99,流15蒋银莉!AA:AA)</f>
        <v>0</v>
      </c>
      <c r="AB99" s="12">
        <f ca="1">SUMIF(流15蒋银莉!$A:$AL,$B99,流15蒋银莉!AB:AB)</f>
        <v>8.5</v>
      </c>
      <c r="AC99" s="12">
        <f ca="1">SUMIF(流15蒋银莉!$A:$AL,$B99,流15蒋银莉!AC:AC)</f>
        <v>11.5</v>
      </c>
      <c r="AD99" s="12">
        <f ca="1">SUMIF(流15蒋银莉!$A:$AL,$B99,流15蒋银莉!AD:AD)</f>
        <v>11.5</v>
      </c>
      <c r="AE99" s="12">
        <f ca="1">SUMIF(流15蒋银莉!$A:$AL,$B99,流15蒋银莉!AE:AE)</f>
        <v>11.5</v>
      </c>
      <c r="AF99" s="12">
        <f ca="1">SUMIF(流15蒋银莉!$A:$AL,$B99,流15蒋银莉!AF:AF)</f>
        <v>11.5</v>
      </c>
      <c r="AG99" s="12">
        <f ca="1">SUMIF(流15蒋银莉!$A:$AL,$B99,流15蒋银莉!AG:AG)</f>
        <v>11.5</v>
      </c>
      <c r="AH99" s="12">
        <f ca="1">SUMIF(流15蒋银莉!$A:$AL,$B99,流15蒋银莉!AH:AH)</f>
        <v>0</v>
      </c>
      <c r="AI99" s="21">
        <f ca="1" t="shared" ref="AI99" si="73">SUM(D99:AH99)</f>
        <v>267</v>
      </c>
      <c r="AJ99" s="22">
        <f ca="1" t="shared" ref="AJ99" si="74">AI99/8</f>
        <v>33.375</v>
      </c>
    </row>
    <row r="100" customHeight="1" spans="1:36">
      <c r="A100" s="10" t="s">
        <v>176</v>
      </c>
      <c r="B100" s="25" t="s">
        <v>187</v>
      </c>
      <c r="C100" s="15" t="s">
        <v>557</v>
      </c>
      <c r="D100" s="12">
        <f ca="1">SUMIF(流15蒋银莉!$A:$AL,$B100,流15蒋银莉!D:D)</f>
        <v>13</v>
      </c>
      <c r="E100" s="12">
        <f ca="1">SUMIF(流15蒋银莉!$A:$AL,$B100,流15蒋银莉!E:E)</f>
        <v>8.5</v>
      </c>
      <c r="F100" s="12">
        <f ca="1">SUMIF(流15蒋银莉!$A:$AL,$B100,流15蒋银莉!F:F)</f>
        <v>13.5</v>
      </c>
      <c r="G100" s="12">
        <f ca="1">SUMIF(流15蒋银莉!$A:$AL,$B100,流15蒋银莉!G:G)</f>
        <v>14</v>
      </c>
      <c r="H100" s="12">
        <f ca="1">SUMIF(流15蒋银莉!$A:$AL,$B100,流15蒋银莉!H:H)</f>
        <v>11</v>
      </c>
      <c r="I100" s="12">
        <f ca="1">SUMIF(流15蒋银莉!$A:$AL,$B100,流15蒋银莉!I:I)</f>
        <v>14</v>
      </c>
      <c r="J100" s="12">
        <f ca="1">SUMIF(流15蒋银莉!$A:$AL,$B100,流15蒋银莉!J:J)</f>
        <v>13</v>
      </c>
      <c r="K100" s="12">
        <f ca="1">SUMIF(流15蒋银莉!$A:$AL,$B100,流15蒋银莉!K:K)</f>
        <v>11</v>
      </c>
      <c r="L100" s="12">
        <f ca="1">SUMIF(流15蒋银莉!$A:$AL,$B100,流15蒋银莉!L:L)</f>
        <v>11</v>
      </c>
      <c r="M100" s="12">
        <f ca="1">SUMIF(流15蒋银莉!$A:$AL,$B100,流15蒋银莉!M:M)</f>
        <v>11</v>
      </c>
      <c r="N100" s="12">
        <f ca="1">SUMIF(流15蒋银莉!$A:$AL,$B100,流15蒋银莉!N:N)</f>
        <v>12</v>
      </c>
      <c r="O100" s="12">
        <f ca="1">SUMIF(流15蒋银莉!$A:$AL,$B100,流15蒋银莉!O:O)</f>
        <v>8.5</v>
      </c>
      <c r="P100" s="12">
        <f ca="1">SUMIF(流15蒋银莉!$A:$AL,$B100,流15蒋银莉!P:P)</f>
        <v>12</v>
      </c>
      <c r="Q100" s="12">
        <f ca="1">SUMIF(流15蒋银莉!$A:$AL,$B100,流15蒋银莉!Q:Q)</f>
        <v>8.5</v>
      </c>
      <c r="R100" s="12">
        <f ca="1">SUMIF(流15蒋银莉!$A:$AL,$B100,流15蒋银莉!R:R)</f>
        <v>11</v>
      </c>
      <c r="S100" s="12">
        <f ca="1">SUMIF(流15蒋银莉!$A:$AL,$B100,流15蒋银莉!S:S)</f>
        <v>12.5</v>
      </c>
      <c r="T100" s="12">
        <f ca="1">SUMIF(流15蒋银莉!$A:$AL,$B100,流15蒋银莉!T:T)</f>
        <v>11</v>
      </c>
      <c r="U100" s="12">
        <f ca="1">SUMIF(流15蒋银莉!$A:$AL,$B100,流15蒋银莉!U:U)</f>
        <v>0</v>
      </c>
      <c r="V100" s="12">
        <f ca="1">SUMIF(流15蒋银莉!$A:$AL,$B100,流15蒋银莉!V:V)</f>
        <v>0</v>
      </c>
      <c r="W100" s="12">
        <f ca="1">SUMIF(流15蒋银莉!$A:$AL,$B100,流15蒋银莉!W:W)</f>
        <v>0</v>
      </c>
      <c r="X100" s="12">
        <f ca="1">SUMIF(流15蒋银莉!$A:$AL,$B100,流15蒋银莉!X:X)</f>
        <v>0</v>
      </c>
      <c r="Y100" s="12">
        <f ca="1">SUMIF(流15蒋银莉!$A:$AL,$B100,流15蒋银莉!Y:Y)</f>
        <v>0</v>
      </c>
      <c r="Z100" s="12">
        <f ca="1">SUMIF(流15蒋银莉!$A:$AL,$B100,流15蒋银莉!Z:Z)</f>
        <v>0</v>
      </c>
      <c r="AA100" s="12">
        <f ca="1">SUMIF(流15蒋银莉!$A:$AL,$B100,流15蒋银莉!AA:AA)</f>
        <v>0</v>
      </c>
      <c r="AB100" s="12">
        <f ca="1">SUMIF(流15蒋银莉!$A:$AL,$B100,流15蒋银莉!AB:AB)</f>
        <v>11.5</v>
      </c>
      <c r="AC100" s="12">
        <f ca="1">SUMIF(流15蒋银莉!$A:$AL,$B100,流15蒋银莉!AC:AC)</f>
        <v>0</v>
      </c>
      <c r="AD100" s="12">
        <f ca="1">SUMIF(流15蒋银莉!$A:$AL,$B100,流15蒋银莉!AD:AD)</f>
        <v>8.5</v>
      </c>
      <c r="AE100" s="12">
        <f ca="1">SUMIF(流15蒋银莉!$A:$AL,$B100,流15蒋银莉!AE:AE)</f>
        <v>8.5</v>
      </c>
      <c r="AF100" s="12">
        <f ca="1">SUMIF(流15蒋银莉!$A:$AL,$B100,流15蒋银莉!AF:AF)</f>
        <v>8.5</v>
      </c>
      <c r="AG100" s="12">
        <f ca="1">SUMIF(流15蒋银莉!$A:$AL,$B100,流15蒋银莉!AG:AG)</f>
        <v>8.5</v>
      </c>
      <c r="AH100" s="12">
        <f ca="1">SUMIF(流15蒋银莉!$A:$AL,$B100,流15蒋银莉!AH:AH)</f>
        <v>0</v>
      </c>
      <c r="AI100" s="21">
        <f ca="1" t="shared" si="70"/>
        <v>241</v>
      </c>
      <c r="AJ100" s="22">
        <f ca="1" t="shared" si="71"/>
        <v>30.125</v>
      </c>
    </row>
    <row r="101" customHeight="1" spans="1:36">
      <c r="A101" s="10" t="s">
        <v>176</v>
      </c>
      <c r="B101" s="17" t="s">
        <v>193</v>
      </c>
      <c r="C101" s="18" t="s">
        <v>694</v>
      </c>
      <c r="D101" s="12">
        <f ca="1">SUMIF(流15蒋银莉!$A:$AL,$B101,流15蒋银莉!D:D)</f>
        <v>13</v>
      </c>
      <c r="E101" s="12">
        <f ca="1">SUMIF(流15蒋银莉!$A:$AL,$B101,流15蒋银莉!E:E)</f>
        <v>10</v>
      </c>
      <c r="F101" s="12">
        <f ca="1">SUMIF(流15蒋银莉!$A:$AL,$B101,流15蒋银莉!F:F)</f>
        <v>14</v>
      </c>
      <c r="G101" s="12">
        <f ca="1">SUMIF(流15蒋银莉!$A:$AL,$B101,流15蒋银莉!G:G)</f>
        <v>14</v>
      </c>
      <c r="H101" s="12">
        <f ca="1">SUMIF(流15蒋银莉!$A:$AL,$B101,流15蒋银莉!H:H)</f>
        <v>11</v>
      </c>
      <c r="I101" s="12">
        <f ca="1">SUMIF(流15蒋银莉!$A:$AL,$B101,流15蒋银莉!I:I)</f>
        <v>14</v>
      </c>
      <c r="J101" s="12">
        <f ca="1">SUMIF(流15蒋银莉!$A:$AL,$B101,流15蒋银莉!J:J)</f>
        <v>0</v>
      </c>
      <c r="K101" s="12">
        <f ca="1">SUMIF(流15蒋银莉!$A:$AL,$B101,流15蒋银莉!K:K)</f>
        <v>0</v>
      </c>
      <c r="L101" s="12">
        <f ca="1">SUMIF(流15蒋银莉!$A:$AL,$B101,流15蒋银莉!L:L)</f>
        <v>0</v>
      </c>
      <c r="M101" s="12">
        <f ca="1">SUMIF(流15蒋银莉!$A:$AL,$B101,流15蒋银莉!M:M)</f>
        <v>11</v>
      </c>
      <c r="N101" s="12">
        <f ca="1">SUMIF(流15蒋银莉!$A:$AL,$B101,流15蒋银莉!N:N)</f>
        <v>12</v>
      </c>
      <c r="O101" s="12">
        <f ca="1">SUMIF(流15蒋银莉!$A:$AL,$B101,流15蒋银莉!O:O)</f>
        <v>0</v>
      </c>
      <c r="P101" s="12">
        <f ca="1">SUMIF(流15蒋银莉!$A:$AL,$B101,流15蒋银莉!P:P)</f>
        <v>12</v>
      </c>
      <c r="Q101" s="12">
        <f ca="1">SUMIF(流15蒋银莉!$A:$AL,$B101,流15蒋银莉!Q:Q)</f>
        <v>8.5</v>
      </c>
      <c r="R101" s="12">
        <f ca="1">SUMIF(流15蒋银莉!$A:$AL,$B101,流15蒋银莉!R:R)</f>
        <v>0</v>
      </c>
      <c r="S101" s="12">
        <f ca="1">SUMIF(流15蒋银莉!$A:$AL,$B101,流15蒋银莉!S:S)</f>
        <v>0</v>
      </c>
      <c r="T101" s="12">
        <f ca="1">SUMIF(流15蒋银莉!$A:$AL,$B101,流15蒋银莉!T:T)</f>
        <v>0</v>
      </c>
      <c r="U101" s="12">
        <f ca="1">SUMIF(流15蒋银莉!$A:$AL,$B101,流15蒋银莉!U:U)</f>
        <v>0</v>
      </c>
      <c r="V101" s="12">
        <f ca="1">SUMIF(流15蒋银莉!$A:$AL,$B101,流15蒋银莉!V:V)</f>
        <v>0</v>
      </c>
      <c r="W101" s="12">
        <f ca="1">SUMIF(流15蒋银莉!$A:$AL,$B101,流15蒋银莉!W:W)</f>
        <v>0</v>
      </c>
      <c r="X101" s="12">
        <f ca="1">SUMIF(流15蒋银莉!$A:$AL,$B101,流15蒋银莉!X:X)</f>
        <v>0</v>
      </c>
      <c r="Y101" s="12">
        <f ca="1">SUMIF(流15蒋银莉!$A:$AL,$B101,流15蒋银莉!Y:Y)</f>
        <v>0</v>
      </c>
      <c r="Z101" s="12">
        <f ca="1">SUMIF(流15蒋银莉!$A:$AL,$B101,流15蒋银莉!Z:Z)</f>
        <v>0</v>
      </c>
      <c r="AA101" s="12">
        <f ca="1">SUMIF(流15蒋银莉!$A:$AL,$B101,流15蒋银莉!AA:AA)</f>
        <v>0</v>
      </c>
      <c r="AB101" s="12">
        <f ca="1">SUMIF(流15蒋银莉!$A:$AL,$B101,流15蒋银莉!AB:AB)</f>
        <v>0</v>
      </c>
      <c r="AC101" s="12">
        <f ca="1">SUMIF(流15蒋银莉!$A:$AL,$B101,流15蒋银莉!AC:AC)</f>
        <v>0</v>
      </c>
      <c r="AD101" s="12">
        <f ca="1">SUMIF(流15蒋银莉!$A:$AL,$B101,流15蒋银莉!AD:AD)</f>
        <v>0</v>
      </c>
      <c r="AE101" s="12">
        <f ca="1">SUMIF(流15蒋银莉!$A:$AL,$B101,流15蒋银莉!AE:AE)</f>
        <v>0</v>
      </c>
      <c r="AF101" s="12">
        <f ca="1">SUMIF(流15蒋银莉!$A:$AL,$B101,流15蒋银莉!AF:AF)</f>
        <v>0</v>
      </c>
      <c r="AG101" s="12">
        <f ca="1">SUMIF(流15蒋银莉!$A:$AL,$B101,流15蒋银莉!AG:AG)</f>
        <v>0</v>
      </c>
      <c r="AH101" s="12">
        <f ca="1">SUMIF(流15蒋银莉!$A:$AL,$B101,流15蒋银莉!AH:AH)</f>
        <v>0</v>
      </c>
      <c r="AI101" s="21">
        <f ca="1" t="shared" si="70"/>
        <v>119.5</v>
      </c>
      <c r="AJ101" s="22">
        <f ca="1" t="shared" si="71"/>
        <v>14.9375</v>
      </c>
    </row>
    <row r="102" customHeight="1" spans="1:36">
      <c r="A102" s="10" t="s">
        <v>176</v>
      </c>
      <c r="B102" s="17" t="s">
        <v>195</v>
      </c>
      <c r="C102" s="18" t="s">
        <v>695</v>
      </c>
      <c r="D102" s="12">
        <f ca="1">SUMIF(流15蒋银莉!$A:$AL,$B102,流15蒋银莉!D:D)</f>
        <v>13</v>
      </c>
      <c r="E102" s="12">
        <f ca="1">SUMIF(流15蒋银莉!$A:$AL,$B102,流15蒋银莉!E:E)</f>
        <v>14</v>
      </c>
      <c r="F102" s="12">
        <f ca="1">SUMIF(流15蒋银莉!$A:$AL,$B102,流15蒋银莉!F:F)</f>
        <v>14</v>
      </c>
      <c r="G102" s="12">
        <f ca="1">SUMIF(流15蒋银莉!$A:$AL,$B102,流15蒋银莉!G:G)</f>
        <v>14</v>
      </c>
      <c r="H102" s="12">
        <f ca="1">SUMIF(流15蒋银莉!$A:$AL,$B102,流15蒋银莉!H:H)</f>
        <v>11</v>
      </c>
      <c r="I102" s="12">
        <f ca="1">SUMIF(流15蒋银莉!$A:$AL,$B102,流15蒋银莉!I:I)</f>
        <v>14</v>
      </c>
      <c r="J102" s="12">
        <f ca="1">SUMIF(流15蒋银莉!$A:$AL,$B102,流15蒋银莉!J:J)</f>
        <v>13</v>
      </c>
      <c r="K102" s="12">
        <f ca="1">SUMIF(流15蒋银莉!$A:$AL,$B102,流15蒋银莉!K:K)</f>
        <v>11</v>
      </c>
      <c r="L102" s="12">
        <f ca="1">SUMIF(流15蒋银莉!$A:$AL,$B102,流15蒋银莉!L:L)</f>
        <v>12</v>
      </c>
      <c r="M102" s="12">
        <f ca="1">SUMIF(流15蒋银莉!$A:$AL,$B102,流15蒋银莉!M:M)</f>
        <v>11</v>
      </c>
      <c r="N102" s="12">
        <f ca="1">SUMIF(流15蒋银莉!$A:$AL,$B102,流15蒋银莉!N:N)</f>
        <v>12</v>
      </c>
      <c r="O102" s="12">
        <f ca="1">SUMIF(流15蒋银莉!$A:$AL,$B102,流15蒋银莉!O:O)</f>
        <v>0</v>
      </c>
      <c r="P102" s="12">
        <f ca="1">SUMIF(流15蒋银莉!$A:$AL,$B102,流15蒋银莉!P:P)</f>
        <v>12</v>
      </c>
      <c r="Q102" s="12">
        <f ca="1">SUMIF(流15蒋银莉!$A:$AL,$B102,流15蒋银莉!Q:Q)</f>
        <v>11</v>
      </c>
      <c r="R102" s="12">
        <f ca="1">SUMIF(流15蒋银莉!$A:$AL,$B102,流15蒋银莉!R:R)</f>
        <v>11</v>
      </c>
      <c r="S102" s="12">
        <f ca="1">SUMIF(流15蒋银莉!$A:$AL,$B102,流15蒋银莉!S:S)</f>
        <v>12</v>
      </c>
      <c r="T102" s="12">
        <f ca="1">SUMIF(流15蒋银莉!$A:$AL,$B102,流15蒋银莉!T:T)</f>
        <v>11</v>
      </c>
      <c r="U102" s="12">
        <f ca="1">SUMIF(流15蒋银莉!$A:$AL,$B102,流15蒋银莉!U:U)</f>
        <v>11</v>
      </c>
      <c r="V102" s="12">
        <f ca="1">SUMIF(流15蒋银莉!$A:$AL,$B102,流15蒋银莉!V:V)</f>
        <v>0</v>
      </c>
      <c r="W102" s="12">
        <f ca="1">SUMIF(流15蒋银莉!$A:$AL,$B102,流15蒋银莉!W:W)</f>
        <v>12</v>
      </c>
      <c r="X102" s="12">
        <f ca="1">SUMIF(流15蒋银莉!$A:$AL,$B102,流15蒋银莉!X:X)</f>
        <v>13</v>
      </c>
      <c r="Y102" s="12">
        <f ca="1">SUMIF(流15蒋银莉!$A:$AL,$B102,流15蒋银莉!Y:Y)</f>
        <v>12</v>
      </c>
      <c r="Z102" s="12">
        <f ca="1">SUMIF(流15蒋银莉!$A:$AL,$B102,流15蒋银莉!Z:Z)</f>
        <v>11</v>
      </c>
      <c r="AA102" s="12">
        <f ca="1">SUMIF(流15蒋银莉!$A:$AL,$B102,流15蒋银莉!AA:AA)</f>
        <v>11</v>
      </c>
      <c r="AB102" s="12">
        <f ca="1">SUMIF(流15蒋银莉!$A:$AL,$B102,流15蒋银莉!AB:AB)</f>
        <v>11</v>
      </c>
      <c r="AC102" s="12">
        <f ca="1">SUMIF(流15蒋银莉!$A:$AL,$B102,流15蒋银莉!AC:AC)</f>
        <v>0</v>
      </c>
      <c r="AD102" s="12">
        <f ca="1">SUMIF(流15蒋银莉!$A:$AL,$B102,流15蒋银莉!AD:AD)</f>
        <v>8.5</v>
      </c>
      <c r="AE102" s="12">
        <f ca="1">SUMIF(流15蒋银莉!$A:$AL,$B102,流15蒋银莉!AE:AE)</f>
        <v>8.5</v>
      </c>
      <c r="AF102" s="12">
        <f ca="1">SUMIF(流15蒋银莉!$A:$AL,$B102,流15蒋银莉!AF:AF)</f>
        <v>8.5</v>
      </c>
      <c r="AG102" s="12">
        <f ca="1">SUMIF(流15蒋银莉!$A:$AL,$B102,流15蒋银莉!AG:AG)</f>
        <v>8.5</v>
      </c>
      <c r="AH102" s="12">
        <f ca="1">SUMIF(流15蒋银莉!$A:$AL,$B102,流15蒋银莉!AH:AH)</f>
        <v>0</v>
      </c>
      <c r="AI102" s="21">
        <f ca="1" t="shared" si="66"/>
        <v>311</v>
      </c>
      <c r="AJ102" s="22">
        <f ca="1" t="shared" si="67"/>
        <v>38.875</v>
      </c>
    </row>
    <row r="103" customHeight="1" spans="1:36">
      <c r="A103" s="10" t="s">
        <v>176</v>
      </c>
      <c r="B103" s="17" t="s">
        <v>197</v>
      </c>
      <c r="C103" s="18" t="s">
        <v>696</v>
      </c>
      <c r="D103" s="12">
        <f ca="1">SUMIF(流15蒋银莉!$A:$AL,$B103,流15蒋银莉!D:D)</f>
        <v>13</v>
      </c>
      <c r="E103" s="12">
        <f ca="1">SUMIF(流15蒋银莉!$A:$AL,$B103,流15蒋银莉!E:E)</f>
        <v>14</v>
      </c>
      <c r="F103" s="12">
        <f ca="1">SUMIF(流15蒋银莉!$A:$AL,$B103,流15蒋银莉!F:F)</f>
        <v>14</v>
      </c>
      <c r="G103" s="12">
        <f ca="1">SUMIF(流15蒋银莉!$A:$AL,$B103,流15蒋银莉!G:G)</f>
        <v>0</v>
      </c>
      <c r="H103" s="12">
        <f ca="1">SUMIF(流15蒋银莉!$A:$AL,$B103,流15蒋银莉!H:H)</f>
        <v>11</v>
      </c>
      <c r="I103" s="12">
        <f ca="1">SUMIF(流15蒋银莉!$A:$AL,$B103,流15蒋银莉!I:I)</f>
        <v>14</v>
      </c>
      <c r="J103" s="12">
        <f ca="1">SUMIF(流15蒋银莉!$A:$AL,$B103,流15蒋银莉!J:J)</f>
        <v>13</v>
      </c>
      <c r="K103" s="12">
        <f ca="1">SUMIF(流15蒋银莉!$A:$AL,$B103,流15蒋银莉!K:K)</f>
        <v>11</v>
      </c>
      <c r="L103" s="12">
        <f ca="1">SUMIF(流15蒋银莉!$A:$AL,$B103,流15蒋银莉!L:L)</f>
        <v>12</v>
      </c>
      <c r="M103" s="12">
        <f ca="1">SUMIF(流15蒋银莉!$A:$AL,$B103,流15蒋银莉!M:M)</f>
        <v>11</v>
      </c>
      <c r="N103" s="12">
        <f ca="1">SUMIF(流15蒋银莉!$A:$AL,$B103,流15蒋银莉!N:N)</f>
        <v>12</v>
      </c>
      <c r="O103" s="12">
        <f ca="1">SUMIF(流15蒋银莉!$A:$AL,$B103,流15蒋银莉!O:O)</f>
        <v>0</v>
      </c>
      <c r="P103" s="12">
        <f ca="1">SUMIF(流15蒋银莉!$A:$AL,$B103,流15蒋银莉!P:P)</f>
        <v>12</v>
      </c>
      <c r="Q103" s="12">
        <f ca="1">SUMIF(流15蒋银莉!$A:$AL,$B103,流15蒋银莉!Q:Q)</f>
        <v>11</v>
      </c>
      <c r="R103" s="12">
        <f ca="1">SUMIF(流15蒋银莉!$A:$AL,$B103,流15蒋银莉!R:R)</f>
        <v>11</v>
      </c>
      <c r="S103" s="12">
        <f ca="1">SUMIF(流15蒋银莉!$A:$AL,$B103,流15蒋银莉!S:S)</f>
        <v>12</v>
      </c>
      <c r="T103" s="12">
        <f ca="1">SUMIF(流15蒋银莉!$A:$AL,$B103,流15蒋银莉!T:T)</f>
        <v>11</v>
      </c>
      <c r="U103" s="12">
        <f ca="1">SUMIF(流15蒋银莉!$A:$AL,$B103,流15蒋银莉!U:U)</f>
        <v>11</v>
      </c>
      <c r="V103" s="12">
        <f ca="1">SUMIF(流15蒋银莉!$A:$AL,$B103,流15蒋银莉!V:V)</f>
        <v>0</v>
      </c>
      <c r="W103" s="12">
        <f ca="1">SUMIF(流15蒋银莉!$A:$AL,$B103,流15蒋银莉!W:W)</f>
        <v>12</v>
      </c>
      <c r="X103" s="12">
        <f ca="1">SUMIF(流15蒋银莉!$A:$AL,$B103,流15蒋银莉!X:X)</f>
        <v>13</v>
      </c>
      <c r="Y103" s="12">
        <f ca="1">SUMIF(流15蒋银莉!$A:$AL,$B103,流15蒋银莉!Y:Y)</f>
        <v>12</v>
      </c>
      <c r="Z103" s="12">
        <f ca="1">SUMIF(流15蒋银莉!$A:$AL,$B103,流15蒋银莉!Z:Z)</f>
        <v>11</v>
      </c>
      <c r="AA103" s="12">
        <f ca="1">SUMIF(流15蒋银莉!$A:$AL,$B103,流15蒋银莉!AA:AA)</f>
        <v>11</v>
      </c>
      <c r="AB103" s="12">
        <f ca="1">SUMIF(流15蒋银莉!$A:$AL,$B103,流15蒋银莉!AB:AB)</f>
        <v>11</v>
      </c>
      <c r="AC103" s="12">
        <f ca="1">SUMIF(流15蒋银莉!$A:$AL,$B103,流15蒋银莉!AC:AC)</f>
        <v>0</v>
      </c>
      <c r="AD103" s="12">
        <f ca="1">SUMIF(流15蒋银莉!$A:$AL,$B103,流15蒋银莉!AD:AD)</f>
        <v>8.5</v>
      </c>
      <c r="AE103" s="12">
        <f ca="1">SUMIF(流15蒋银莉!$A:$AL,$B103,流15蒋银莉!AE:AE)</f>
        <v>8.5</v>
      </c>
      <c r="AF103" s="12">
        <f ca="1">SUMIF(流15蒋银莉!$A:$AL,$B103,流15蒋银莉!AF:AF)</f>
        <v>8.5</v>
      </c>
      <c r="AG103" s="12">
        <f ca="1">SUMIF(流15蒋银莉!$A:$AL,$B103,流15蒋银莉!AG:AG)</f>
        <v>8.5</v>
      </c>
      <c r="AH103" s="12">
        <f ca="1">SUMIF(流15蒋银莉!$A:$AL,$B103,流15蒋银莉!AH:AH)</f>
        <v>0</v>
      </c>
      <c r="AI103" s="21">
        <f ca="1" t="shared" ref="AI103" si="75">SUM(D103:AH103)</f>
        <v>297</v>
      </c>
      <c r="AJ103" s="22">
        <f ca="1" t="shared" si="67"/>
        <v>37.125</v>
      </c>
    </row>
    <row r="104" customHeight="1" spans="1:36">
      <c r="A104" s="10" t="s">
        <v>176</v>
      </c>
      <c r="B104" s="17" t="s">
        <v>199</v>
      </c>
      <c r="C104" s="18" t="s">
        <v>697</v>
      </c>
      <c r="D104" s="12">
        <f ca="1">SUMIF(流15蒋银莉!$A:$AL,$B104,流15蒋银莉!D:D)</f>
        <v>13</v>
      </c>
      <c r="E104" s="12">
        <f ca="1">SUMIF(流15蒋银莉!$A:$AL,$B104,流15蒋银莉!E:E)</f>
        <v>14</v>
      </c>
      <c r="F104" s="12">
        <f ca="1">SUMIF(流15蒋银莉!$A:$AL,$B104,流15蒋银莉!F:F)</f>
        <v>14</v>
      </c>
      <c r="G104" s="12">
        <f ca="1">SUMIF(流15蒋银莉!$A:$AL,$B104,流15蒋银莉!G:G)</f>
        <v>14</v>
      </c>
      <c r="H104" s="12">
        <f ca="1">SUMIF(流15蒋银莉!$A:$AL,$B104,流15蒋银莉!H:H)</f>
        <v>11</v>
      </c>
      <c r="I104" s="12">
        <f ca="1">SUMIF(流15蒋银莉!$A:$AL,$B104,流15蒋银莉!I:I)</f>
        <v>14</v>
      </c>
      <c r="J104" s="12">
        <f ca="1">SUMIF(流15蒋银莉!$A:$AL,$B104,流15蒋银莉!J:J)</f>
        <v>13</v>
      </c>
      <c r="K104" s="12">
        <f ca="1">SUMIF(流15蒋银莉!$A:$AL,$B104,流15蒋银莉!K:K)</f>
        <v>11</v>
      </c>
      <c r="L104" s="12">
        <f ca="1">SUMIF(流15蒋银莉!$A:$AL,$B104,流15蒋银莉!L:L)</f>
        <v>12</v>
      </c>
      <c r="M104" s="12">
        <f ca="1">SUMIF(流15蒋银莉!$A:$AL,$B104,流15蒋银莉!M:M)</f>
        <v>11</v>
      </c>
      <c r="N104" s="12">
        <f ca="1">SUMIF(流15蒋银莉!$A:$AL,$B104,流15蒋银莉!N:N)</f>
        <v>12</v>
      </c>
      <c r="O104" s="12">
        <f ca="1">SUMIF(流15蒋银莉!$A:$AL,$B104,流15蒋银莉!O:O)</f>
        <v>0</v>
      </c>
      <c r="P104" s="12">
        <f ca="1">SUMIF(流15蒋银莉!$A:$AL,$B104,流15蒋银莉!P:P)</f>
        <v>12</v>
      </c>
      <c r="Q104" s="12">
        <f ca="1">SUMIF(流15蒋银莉!$A:$AL,$B104,流15蒋银莉!Q:Q)</f>
        <v>11</v>
      </c>
      <c r="R104" s="12">
        <f ca="1">SUMIF(流15蒋银莉!$A:$AL,$B104,流15蒋银莉!R:R)</f>
        <v>11</v>
      </c>
      <c r="S104" s="12">
        <f ca="1">SUMIF(流15蒋银莉!$A:$AL,$B104,流15蒋银莉!S:S)</f>
        <v>12</v>
      </c>
      <c r="T104" s="12">
        <f ca="1">SUMIF(流15蒋银莉!$A:$AL,$B104,流15蒋银莉!T:T)</f>
        <v>11</v>
      </c>
      <c r="U104" s="12">
        <f ca="1">SUMIF(流15蒋银莉!$A:$AL,$B104,流15蒋银莉!U:U)</f>
        <v>11</v>
      </c>
      <c r="V104" s="12">
        <f ca="1">SUMIF(流15蒋银莉!$A:$AL,$B104,流15蒋银莉!V:V)</f>
        <v>0</v>
      </c>
      <c r="W104" s="12">
        <f ca="1">SUMIF(流15蒋银莉!$A:$AL,$B104,流15蒋银莉!W:W)</f>
        <v>12</v>
      </c>
      <c r="X104" s="12">
        <f ca="1">SUMIF(流15蒋银莉!$A:$AL,$B104,流15蒋银莉!X:X)</f>
        <v>13</v>
      </c>
      <c r="Y104" s="12">
        <f ca="1">SUMIF(流15蒋银莉!$A:$AL,$B104,流15蒋银莉!Y:Y)</f>
        <v>12</v>
      </c>
      <c r="Z104" s="12">
        <f ca="1">SUMIF(流15蒋银莉!$A:$AL,$B104,流15蒋银莉!Z:Z)</f>
        <v>11</v>
      </c>
      <c r="AA104" s="12">
        <f ca="1">SUMIF(流15蒋银莉!$A:$AL,$B104,流15蒋银莉!AA:AA)</f>
        <v>11</v>
      </c>
      <c r="AB104" s="12">
        <f ca="1">SUMIF(流15蒋银莉!$A:$AL,$B104,流15蒋银莉!AB:AB)</f>
        <v>11</v>
      </c>
      <c r="AC104" s="12">
        <f ca="1">SUMIF(流15蒋银莉!$A:$AL,$B104,流15蒋银莉!AC:AC)</f>
        <v>11.5</v>
      </c>
      <c r="AD104" s="12">
        <f ca="1">SUMIF(流15蒋银莉!$A:$AL,$B104,流15蒋银莉!AD:AD)</f>
        <v>11.5</v>
      </c>
      <c r="AE104" s="12">
        <f ca="1">SUMIF(流15蒋银莉!$A:$AL,$B104,流15蒋银莉!AE:AE)</f>
        <v>11.5</v>
      </c>
      <c r="AF104" s="12">
        <f ca="1">SUMIF(流15蒋银莉!$A:$AL,$B104,流15蒋银莉!AF:AF)</f>
        <v>11.5</v>
      </c>
      <c r="AG104" s="12">
        <f ca="1">SUMIF(流15蒋银莉!$A:$AL,$B104,流15蒋银莉!AG:AG)</f>
        <v>11.5</v>
      </c>
      <c r="AH104" s="12">
        <f ca="1">SUMIF(流15蒋银莉!$A:$AL,$B104,流15蒋银莉!AH:AH)</f>
        <v>0</v>
      </c>
      <c r="AI104" s="21">
        <f ca="1" t="shared" ref="AI104:AI106" si="76">SUM(D104:AH104)</f>
        <v>334.5</v>
      </c>
      <c r="AJ104" s="22">
        <f ca="1" t="shared" ref="AJ104:AJ114" si="77">AI104/8</f>
        <v>41.8125</v>
      </c>
    </row>
    <row r="105" customHeight="1" spans="1:36">
      <c r="A105" s="10" t="s">
        <v>176</v>
      </c>
      <c r="B105" s="17" t="s">
        <v>201</v>
      </c>
      <c r="C105" s="18" t="s">
        <v>698</v>
      </c>
      <c r="D105" s="12">
        <f ca="1">SUMIF(流15蒋银莉!$A:$AL,$B105,流15蒋银莉!D:D)</f>
        <v>13</v>
      </c>
      <c r="E105" s="12">
        <f ca="1">SUMIF(流15蒋银莉!$A:$AL,$B105,流15蒋银莉!E:E)</f>
        <v>14</v>
      </c>
      <c r="F105" s="12">
        <f ca="1">SUMIF(流15蒋银莉!$A:$AL,$B105,流15蒋银莉!F:F)</f>
        <v>14</v>
      </c>
      <c r="G105" s="12">
        <f ca="1">SUMIF(流15蒋银莉!$A:$AL,$B105,流15蒋银莉!G:G)</f>
        <v>14</v>
      </c>
      <c r="H105" s="12">
        <f ca="1">SUMIF(流15蒋银莉!$A:$AL,$B105,流15蒋银莉!H:H)</f>
        <v>11</v>
      </c>
      <c r="I105" s="12">
        <f ca="1">SUMIF(流15蒋银莉!$A:$AL,$B105,流15蒋银莉!I:I)</f>
        <v>14</v>
      </c>
      <c r="J105" s="12">
        <f ca="1">SUMIF(流15蒋银莉!$A:$AL,$B105,流15蒋银莉!J:J)</f>
        <v>13</v>
      </c>
      <c r="K105" s="12">
        <f ca="1">SUMIF(流15蒋银莉!$A:$AL,$B105,流15蒋银莉!K:K)</f>
        <v>11</v>
      </c>
      <c r="L105" s="12">
        <f ca="1">SUMIF(流15蒋银莉!$A:$AL,$B105,流15蒋银莉!L:L)</f>
        <v>12</v>
      </c>
      <c r="M105" s="12">
        <f ca="1">SUMIF(流15蒋银莉!$A:$AL,$B105,流15蒋银莉!M:M)</f>
        <v>11</v>
      </c>
      <c r="N105" s="12">
        <f ca="1">SUMIF(流15蒋银莉!$A:$AL,$B105,流15蒋银莉!N:N)</f>
        <v>12</v>
      </c>
      <c r="O105" s="12">
        <f ca="1">SUMIF(流15蒋银莉!$A:$AL,$B105,流15蒋银莉!O:O)</f>
        <v>0</v>
      </c>
      <c r="P105" s="12">
        <f ca="1">SUMIF(流15蒋银莉!$A:$AL,$B105,流15蒋银莉!P:P)</f>
        <v>12</v>
      </c>
      <c r="Q105" s="12">
        <f ca="1">SUMIF(流15蒋银莉!$A:$AL,$B105,流15蒋银莉!Q:Q)</f>
        <v>11</v>
      </c>
      <c r="R105" s="12">
        <f ca="1">SUMIF(流15蒋银莉!$A:$AL,$B105,流15蒋银莉!R:R)</f>
        <v>11</v>
      </c>
      <c r="S105" s="12">
        <f ca="1">SUMIF(流15蒋银莉!$A:$AL,$B105,流15蒋银莉!S:S)</f>
        <v>12</v>
      </c>
      <c r="T105" s="12">
        <f ca="1">SUMIF(流15蒋银莉!$A:$AL,$B105,流15蒋银莉!T:T)</f>
        <v>11</v>
      </c>
      <c r="U105" s="12">
        <f ca="1">SUMIF(流15蒋银莉!$A:$AL,$B105,流15蒋银莉!U:U)</f>
        <v>11</v>
      </c>
      <c r="V105" s="12">
        <f ca="1">SUMIF(流15蒋银莉!$A:$AL,$B105,流15蒋银莉!V:V)</f>
        <v>0</v>
      </c>
      <c r="W105" s="12">
        <f ca="1">SUMIF(流15蒋银莉!$A:$AL,$B105,流15蒋银莉!W:W)</f>
        <v>12</v>
      </c>
      <c r="X105" s="12">
        <f ca="1">SUMIF(流15蒋银莉!$A:$AL,$B105,流15蒋银莉!X:X)</f>
        <v>13</v>
      </c>
      <c r="Y105" s="12">
        <f ca="1">SUMIF(流15蒋银莉!$A:$AL,$B105,流15蒋银莉!Y:Y)</f>
        <v>12</v>
      </c>
      <c r="Z105" s="12">
        <f ca="1">SUMIF(流15蒋银莉!$A:$AL,$B105,流15蒋银莉!Z:Z)</f>
        <v>11</v>
      </c>
      <c r="AA105" s="12">
        <f ca="1">SUMIF(流15蒋银莉!$A:$AL,$B105,流15蒋银莉!AA:AA)</f>
        <v>11</v>
      </c>
      <c r="AB105" s="12">
        <f ca="1">SUMIF(流15蒋银莉!$A:$AL,$B105,流15蒋银莉!AB:AB)</f>
        <v>11</v>
      </c>
      <c r="AC105" s="12">
        <f ca="1">SUMIF(流15蒋银莉!$A:$AL,$B105,流15蒋银莉!AC:AC)</f>
        <v>0</v>
      </c>
      <c r="AD105" s="12">
        <f ca="1">SUMIF(流15蒋银莉!$A:$AL,$B105,流15蒋银莉!AD:AD)</f>
        <v>8.5</v>
      </c>
      <c r="AE105" s="12">
        <f ca="1">SUMIF(流15蒋银莉!$A:$AL,$B105,流15蒋银莉!AE:AE)</f>
        <v>8.5</v>
      </c>
      <c r="AF105" s="12">
        <f ca="1">SUMIF(流15蒋银莉!$A:$AL,$B105,流15蒋银莉!AF:AF)</f>
        <v>13</v>
      </c>
      <c r="AG105" s="12">
        <f ca="1">SUMIF(流15蒋银莉!$A:$AL,$B105,流15蒋银莉!AG:AG)</f>
        <v>0</v>
      </c>
      <c r="AH105" s="12">
        <f ca="1">SUMIF(流15蒋银莉!$A:$AL,$B105,流15蒋银莉!AH:AH)</f>
        <v>0</v>
      </c>
      <c r="AI105" s="21">
        <f ca="1" t="shared" si="76"/>
        <v>307</v>
      </c>
      <c r="AJ105" s="22">
        <f ca="1" t="shared" si="77"/>
        <v>38.375</v>
      </c>
    </row>
    <row r="106" customHeight="1" spans="1:36">
      <c r="A106" s="10" t="s">
        <v>176</v>
      </c>
      <c r="B106" s="17" t="s">
        <v>203</v>
      </c>
      <c r="C106" s="18" t="s">
        <v>699</v>
      </c>
      <c r="D106" s="12">
        <f ca="1">SUMIF(流15蒋银莉!$A:$AL,$B106,流15蒋银莉!D:D)</f>
        <v>13</v>
      </c>
      <c r="E106" s="12">
        <f ca="1">SUMIF(流15蒋银莉!$A:$AL,$B106,流15蒋银莉!E:E)</f>
        <v>14</v>
      </c>
      <c r="F106" s="12">
        <f ca="1">SUMIF(流15蒋银莉!$A:$AL,$B106,流15蒋银莉!F:F)</f>
        <v>14</v>
      </c>
      <c r="G106" s="12">
        <f ca="1">SUMIF(流15蒋银莉!$A:$AL,$B106,流15蒋银莉!G:G)</f>
        <v>14</v>
      </c>
      <c r="H106" s="12">
        <f ca="1">SUMIF(流15蒋银莉!$A:$AL,$B106,流15蒋银莉!H:H)</f>
        <v>11</v>
      </c>
      <c r="I106" s="12">
        <f ca="1">SUMIF(流15蒋银莉!$A:$AL,$B106,流15蒋银莉!I:I)</f>
        <v>14</v>
      </c>
      <c r="J106" s="12">
        <f ca="1">SUMIF(流15蒋银莉!$A:$AL,$B106,流15蒋银莉!J:J)</f>
        <v>13</v>
      </c>
      <c r="K106" s="12">
        <f ca="1">SUMIF(流15蒋银莉!$A:$AL,$B106,流15蒋银莉!K:K)</f>
        <v>11</v>
      </c>
      <c r="L106" s="12">
        <f ca="1">SUMIF(流15蒋银莉!$A:$AL,$B106,流15蒋银莉!L:L)</f>
        <v>4</v>
      </c>
      <c r="M106" s="12">
        <f ca="1">SUMIF(流15蒋银莉!$A:$AL,$B106,流15蒋银莉!M:M)</f>
        <v>11</v>
      </c>
      <c r="N106" s="12">
        <f ca="1">SUMIF(流15蒋银莉!$A:$AL,$B106,流15蒋银莉!N:N)</f>
        <v>12</v>
      </c>
      <c r="O106" s="12">
        <f ca="1">SUMIF(流15蒋银莉!$A:$AL,$B106,流15蒋银莉!O:O)</f>
        <v>0</v>
      </c>
      <c r="P106" s="12">
        <f ca="1">SUMIF(流15蒋银莉!$A:$AL,$B106,流15蒋银莉!P:P)</f>
        <v>12</v>
      </c>
      <c r="Q106" s="12">
        <f ca="1">SUMIF(流15蒋银莉!$A:$AL,$B106,流15蒋银莉!Q:Q)</f>
        <v>11</v>
      </c>
      <c r="R106" s="12">
        <f ca="1">SUMIF(流15蒋银莉!$A:$AL,$B106,流15蒋银莉!R:R)</f>
        <v>12</v>
      </c>
      <c r="S106" s="12">
        <f ca="1">SUMIF(流15蒋银莉!$A:$AL,$B106,流15蒋银莉!S:S)</f>
        <v>12</v>
      </c>
      <c r="T106" s="12">
        <f ca="1">SUMIF(流15蒋银莉!$A:$AL,$B106,流15蒋银莉!T:T)</f>
        <v>11</v>
      </c>
      <c r="U106" s="12">
        <f ca="1">SUMIF(流15蒋银莉!$A:$AL,$B106,流15蒋银莉!U:U)</f>
        <v>11</v>
      </c>
      <c r="V106" s="12">
        <f ca="1">SUMIF(流15蒋银莉!$A:$AL,$B106,流15蒋银莉!V:V)</f>
        <v>0</v>
      </c>
      <c r="W106" s="12">
        <f ca="1">SUMIF(流15蒋银莉!$A:$AL,$B106,流15蒋银莉!W:W)</f>
        <v>12</v>
      </c>
      <c r="X106" s="12">
        <f ca="1">SUMIF(流15蒋银莉!$A:$AL,$B106,流15蒋银莉!X:X)</f>
        <v>13</v>
      </c>
      <c r="Y106" s="12">
        <f ca="1">SUMIF(流15蒋银莉!$A:$AL,$B106,流15蒋银莉!Y:Y)</f>
        <v>14</v>
      </c>
      <c r="Z106" s="12">
        <f ca="1">SUMIF(流15蒋银莉!$A:$AL,$B106,流15蒋银莉!Z:Z)</f>
        <v>11</v>
      </c>
      <c r="AA106" s="12">
        <f ca="1">SUMIF(流15蒋银莉!$A:$AL,$B106,流15蒋银莉!AA:AA)</f>
        <v>11</v>
      </c>
      <c r="AB106" s="12">
        <f ca="1">SUMIF(流15蒋银莉!$A:$AL,$B106,流15蒋银莉!AB:AB)</f>
        <v>8.5</v>
      </c>
      <c r="AC106" s="12">
        <f ca="1">SUMIF(流15蒋银莉!$A:$AL,$B106,流15蒋银莉!AC:AC)</f>
        <v>0</v>
      </c>
      <c r="AD106" s="12">
        <f ca="1">SUMIF(流15蒋银莉!$A:$AL,$B106,流15蒋银莉!AD:AD)</f>
        <v>8.5</v>
      </c>
      <c r="AE106" s="12">
        <f ca="1">SUMIF(流15蒋银莉!$A:$AL,$B106,流15蒋银莉!AE:AE)</f>
        <v>8.5</v>
      </c>
      <c r="AF106" s="12">
        <f ca="1">SUMIF(流15蒋银莉!$A:$AL,$B106,流15蒋银莉!AF:AF)</f>
        <v>13</v>
      </c>
      <c r="AG106" s="12">
        <f ca="1">SUMIF(流15蒋银莉!$A:$AL,$B106,流15蒋银莉!AG:AG)</f>
        <v>13</v>
      </c>
      <c r="AH106" s="12">
        <f ca="1">SUMIF(流15蒋银莉!$A:$AL,$B106,流15蒋银莉!AH:AH)</f>
        <v>0</v>
      </c>
      <c r="AI106" s="21">
        <f ca="1" t="shared" si="76"/>
        <v>312.5</v>
      </c>
      <c r="AJ106" s="22">
        <f ca="1" t="shared" si="77"/>
        <v>39.0625</v>
      </c>
    </row>
    <row r="107" customHeight="1" spans="1:36">
      <c r="A107" s="10" t="s">
        <v>176</v>
      </c>
      <c r="B107" s="17" t="s">
        <v>205</v>
      </c>
      <c r="C107" s="18" t="s">
        <v>700</v>
      </c>
      <c r="D107" s="12">
        <f ca="1">SUMIF(流15蒋银莉!$A:$AL,$B107,流15蒋银莉!D:D)</f>
        <v>13</v>
      </c>
      <c r="E107" s="12">
        <f ca="1">SUMIF(流15蒋银莉!$A:$AL,$B107,流15蒋银莉!E:E)</f>
        <v>14</v>
      </c>
      <c r="F107" s="12">
        <f ca="1">SUMIF(流15蒋银莉!$A:$AL,$B107,流15蒋银莉!F:F)</f>
        <v>14</v>
      </c>
      <c r="G107" s="12">
        <f ca="1">SUMIF(流15蒋银莉!$A:$AL,$B107,流15蒋银莉!G:G)</f>
        <v>8.5</v>
      </c>
      <c r="H107" s="12">
        <f ca="1">SUMIF(流15蒋银莉!$A:$AL,$B107,流15蒋银莉!H:H)</f>
        <v>0</v>
      </c>
      <c r="I107" s="12">
        <f ca="1">SUMIF(流15蒋银莉!$A:$AL,$B107,流15蒋银莉!I:I)</f>
        <v>14</v>
      </c>
      <c r="J107" s="12">
        <f ca="1">SUMIF(流15蒋银莉!$A:$AL,$B107,流15蒋银莉!J:J)</f>
        <v>13</v>
      </c>
      <c r="K107" s="12">
        <f ca="1">SUMIF(流15蒋银莉!$A:$AL,$B107,流15蒋银莉!K:K)</f>
        <v>11</v>
      </c>
      <c r="L107" s="12">
        <f ca="1">SUMIF(流15蒋银莉!$A:$AL,$B107,流15蒋银莉!L:L)</f>
        <v>12</v>
      </c>
      <c r="M107" s="12">
        <f ca="1">SUMIF(流15蒋银莉!$A:$AL,$B107,流15蒋银莉!M:M)</f>
        <v>11</v>
      </c>
      <c r="N107" s="12">
        <f ca="1">SUMIF(流15蒋银莉!$A:$AL,$B107,流15蒋银莉!N:N)</f>
        <v>0</v>
      </c>
      <c r="O107" s="12">
        <f ca="1">SUMIF(流15蒋银莉!$A:$AL,$B107,流15蒋银莉!O:O)</f>
        <v>0</v>
      </c>
      <c r="P107" s="12">
        <f ca="1">SUMIF(流15蒋银莉!$A:$AL,$B107,流15蒋银莉!P:P)</f>
        <v>12</v>
      </c>
      <c r="Q107" s="12">
        <f ca="1">SUMIF(流15蒋银莉!$A:$AL,$B107,流15蒋银莉!Q:Q)</f>
        <v>11</v>
      </c>
      <c r="R107" s="12">
        <f ca="1">SUMIF(流15蒋银莉!$A:$AL,$B107,流15蒋银莉!R:R)</f>
        <v>11</v>
      </c>
      <c r="S107" s="12">
        <f ca="1">SUMIF(流15蒋银莉!$A:$AL,$B107,流15蒋银莉!S:S)</f>
        <v>12</v>
      </c>
      <c r="T107" s="12">
        <f ca="1">SUMIF(流15蒋银莉!$A:$AL,$B107,流15蒋银莉!T:T)</f>
        <v>11</v>
      </c>
      <c r="U107" s="12">
        <f ca="1">SUMIF(流15蒋银莉!$A:$AL,$B107,流15蒋银莉!U:U)</f>
        <v>11</v>
      </c>
      <c r="V107" s="12">
        <f ca="1">SUMIF(流15蒋银莉!$A:$AL,$B107,流15蒋银莉!V:V)</f>
        <v>0</v>
      </c>
      <c r="W107" s="12">
        <f ca="1">SUMIF(流15蒋银莉!$A:$AL,$B107,流15蒋银莉!W:W)</f>
        <v>14</v>
      </c>
      <c r="X107" s="12">
        <f ca="1">SUMIF(流15蒋银莉!$A:$AL,$B107,流15蒋银莉!X:X)</f>
        <v>13</v>
      </c>
      <c r="Y107" s="12">
        <f ca="1">SUMIF(流15蒋银莉!$A:$AL,$B107,流15蒋银莉!Y:Y)</f>
        <v>14</v>
      </c>
      <c r="Z107" s="12">
        <f ca="1">SUMIF(流15蒋银莉!$A:$AL,$B107,流15蒋银莉!Z:Z)</f>
        <v>11</v>
      </c>
      <c r="AA107" s="12">
        <f ca="1">SUMIF(流15蒋银莉!$A:$AL,$B107,流15蒋银莉!AA:AA)</f>
        <v>11</v>
      </c>
      <c r="AB107" s="12">
        <f ca="1">SUMIF(流15蒋银莉!$A:$AL,$B107,流15蒋银莉!AB:AB)</f>
        <v>11</v>
      </c>
      <c r="AC107" s="12">
        <f ca="1">SUMIF(流15蒋银莉!$A:$AL,$B107,流15蒋银莉!AC:AC)</f>
        <v>13</v>
      </c>
      <c r="AD107" s="12">
        <f ca="1">SUMIF(流15蒋银莉!$A:$AL,$B107,流15蒋银莉!AD:AD)</f>
        <v>0</v>
      </c>
      <c r="AE107" s="12">
        <f ca="1">SUMIF(流15蒋银莉!$A:$AL,$B107,流15蒋银莉!AE:AE)</f>
        <v>11</v>
      </c>
      <c r="AF107" s="12">
        <f ca="1">SUMIF(流15蒋银莉!$A:$AL,$B107,流15蒋银莉!AF:AF)</f>
        <v>13</v>
      </c>
      <c r="AG107" s="12">
        <f ca="1">SUMIF(流15蒋银莉!$A:$AL,$B107,流15蒋银莉!AG:AG)</f>
        <v>13</v>
      </c>
      <c r="AH107" s="12">
        <f ca="1">SUMIF(流15蒋银莉!$A:$AL,$B107,流15蒋银莉!AH:AH)</f>
        <v>0</v>
      </c>
      <c r="AI107" s="21">
        <f ca="1" t="shared" ref="AI107:AI108" si="78">SUM(D107:AH107)</f>
        <v>302.5</v>
      </c>
      <c r="AJ107" s="22">
        <f ca="1" t="shared" si="77"/>
        <v>37.8125</v>
      </c>
    </row>
    <row r="108" customHeight="1" spans="1:36">
      <c r="A108" s="10" t="s">
        <v>176</v>
      </c>
      <c r="B108" s="17" t="s">
        <v>207</v>
      </c>
      <c r="C108" s="18" t="s">
        <v>701</v>
      </c>
      <c r="D108" s="12">
        <f ca="1">SUMIF(流15蒋银莉!$A:$AL,$B108,流15蒋银莉!D:D)</f>
        <v>13</v>
      </c>
      <c r="E108" s="12">
        <f ca="1">SUMIF(流15蒋银莉!$A:$AL,$B108,流15蒋银莉!E:E)</f>
        <v>14</v>
      </c>
      <c r="F108" s="12">
        <f ca="1">SUMIF(流15蒋银莉!$A:$AL,$B108,流15蒋银莉!F:F)</f>
        <v>14</v>
      </c>
      <c r="G108" s="12">
        <f ca="1">SUMIF(流15蒋银莉!$A:$AL,$B108,流15蒋银莉!G:G)</f>
        <v>14</v>
      </c>
      <c r="H108" s="12">
        <f ca="1">SUMIF(流15蒋银莉!$A:$AL,$B108,流15蒋银莉!H:H)</f>
        <v>11</v>
      </c>
      <c r="I108" s="12">
        <f ca="1">SUMIF(流15蒋银莉!$A:$AL,$B108,流15蒋银莉!I:I)</f>
        <v>4</v>
      </c>
      <c r="J108" s="12">
        <f ca="1">SUMIF(流15蒋银莉!$A:$AL,$B108,流15蒋银莉!J:J)</f>
        <v>13</v>
      </c>
      <c r="K108" s="12">
        <f ca="1">SUMIF(流15蒋银莉!$A:$AL,$B108,流15蒋银莉!K:K)</f>
        <v>11</v>
      </c>
      <c r="L108" s="12">
        <f ca="1">SUMIF(流15蒋银莉!$A:$AL,$B108,流15蒋银莉!L:L)</f>
        <v>12</v>
      </c>
      <c r="M108" s="12">
        <f ca="1">SUMIF(流15蒋银莉!$A:$AL,$B108,流15蒋银莉!M:M)</f>
        <v>11</v>
      </c>
      <c r="N108" s="12">
        <f ca="1">SUMIF(流15蒋银莉!$A:$AL,$B108,流15蒋银莉!N:N)</f>
        <v>12</v>
      </c>
      <c r="O108" s="12">
        <f ca="1">SUMIF(流15蒋银莉!$A:$AL,$B108,流15蒋银莉!O:O)</f>
        <v>0</v>
      </c>
      <c r="P108" s="12">
        <f ca="1">SUMIF(流15蒋银莉!$A:$AL,$B108,流15蒋银莉!P:P)</f>
        <v>12</v>
      </c>
      <c r="Q108" s="12">
        <f ca="1">SUMIF(流15蒋银莉!$A:$AL,$B108,流15蒋银莉!Q:Q)</f>
        <v>11</v>
      </c>
      <c r="R108" s="12">
        <f ca="1">SUMIF(流15蒋银莉!$A:$AL,$B108,流15蒋银莉!R:R)</f>
        <v>11</v>
      </c>
      <c r="S108" s="12">
        <f ca="1">SUMIF(流15蒋银莉!$A:$AL,$B108,流15蒋银莉!S:S)</f>
        <v>12</v>
      </c>
      <c r="T108" s="12">
        <f ca="1">SUMIF(流15蒋银莉!$A:$AL,$B108,流15蒋银莉!T:T)</f>
        <v>11</v>
      </c>
      <c r="U108" s="12">
        <f ca="1">SUMIF(流15蒋银莉!$A:$AL,$B108,流15蒋银莉!U:U)</f>
        <v>11</v>
      </c>
      <c r="V108" s="12">
        <f ca="1">SUMIF(流15蒋银莉!$A:$AL,$B108,流15蒋银莉!V:V)</f>
        <v>0</v>
      </c>
      <c r="W108" s="12">
        <f ca="1">SUMIF(流15蒋银莉!$A:$AL,$B108,流15蒋银莉!W:W)</f>
        <v>12</v>
      </c>
      <c r="X108" s="12">
        <f ca="1">SUMIF(流15蒋银莉!$A:$AL,$B108,流15蒋银莉!X:X)</f>
        <v>13</v>
      </c>
      <c r="Y108" s="12">
        <f ca="1">SUMIF(流15蒋银莉!$A:$AL,$B108,流15蒋银莉!Y:Y)</f>
        <v>12</v>
      </c>
      <c r="Z108" s="12">
        <f ca="1">SUMIF(流15蒋银莉!$A:$AL,$B108,流15蒋银莉!Z:Z)</f>
        <v>11</v>
      </c>
      <c r="AA108" s="12">
        <f ca="1">SUMIF(流15蒋银莉!$A:$AL,$B108,流15蒋银莉!AA:AA)</f>
        <v>11</v>
      </c>
      <c r="AB108" s="12">
        <f ca="1">SUMIF(流15蒋银莉!$A:$AL,$B108,流15蒋银莉!AB:AB)</f>
        <v>11</v>
      </c>
      <c r="AC108" s="12">
        <f ca="1">SUMIF(流15蒋银莉!$A:$AL,$B108,流15蒋银莉!AC:AC)</f>
        <v>0</v>
      </c>
      <c r="AD108" s="12">
        <f ca="1">SUMIF(流15蒋银莉!$A:$AL,$B108,流15蒋银莉!AD:AD)</f>
        <v>8.5</v>
      </c>
      <c r="AE108" s="12">
        <f ca="1">SUMIF(流15蒋银莉!$A:$AL,$B108,流15蒋银莉!AE:AE)</f>
        <v>8.5</v>
      </c>
      <c r="AF108" s="12">
        <f ca="1">SUMIF(流15蒋银莉!$A:$AL,$B108,流15蒋银莉!AF:AF)</f>
        <v>13</v>
      </c>
      <c r="AG108" s="12">
        <f ca="1">SUMIF(流15蒋银莉!$A:$AL,$B108,流15蒋银莉!AG:AG)</f>
        <v>13</v>
      </c>
      <c r="AH108" s="12">
        <f ca="1">SUMIF(流15蒋银莉!$A:$AL,$B108,流15蒋银莉!AH:AH)</f>
        <v>0</v>
      </c>
      <c r="AI108" s="21">
        <f ca="1" t="shared" si="78"/>
        <v>310</v>
      </c>
      <c r="AJ108" s="22">
        <f ca="1" t="shared" si="77"/>
        <v>38.75</v>
      </c>
    </row>
    <row r="109" customHeight="1" spans="1:36">
      <c r="A109" s="10" t="s">
        <v>176</v>
      </c>
      <c r="B109" s="17" t="s">
        <v>209</v>
      </c>
      <c r="C109" s="18" t="s">
        <v>702</v>
      </c>
      <c r="D109" s="12">
        <f ca="1">SUMIF(流15蒋银莉!$A:$AL,$B109,流15蒋银莉!D:D)</f>
        <v>13</v>
      </c>
      <c r="E109" s="12">
        <f ca="1">SUMIF(流15蒋银莉!$A:$AL,$B109,流15蒋银莉!E:E)</f>
        <v>14</v>
      </c>
      <c r="F109" s="12">
        <f ca="1">SUMIF(流15蒋银莉!$A:$AL,$B109,流15蒋银莉!F:F)</f>
        <v>14</v>
      </c>
      <c r="G109" s="12">
        <f ca="1">SUMIF(流15蒋银莉!$A:$AL,$B109,流15蒋银莉!G:G)</f>
        <v>14</v>
      </c>
      <c r="H109" s="12">
        <f ca="1">SUMIF(流15蒋银莉!$A:$AL,$B109,流15蒋银莉!H:H)</f>
        <v>11</v>
      </c>
      <c r="I109" s="12">
        <f ca="1">SUMIF(流15蒋银莉!$A:$AL,$B109,流15蒋银莉!I:I)</f>
        <v>14</v>
      </c>
      <c r="J109" s="12">
        <f ca="1">SUMIF(流15蒋银莉!$A:$AL,$B109,流15蒋银莉!J:J)</f>
        <v>13</v>
      </c>
      <c r="K109" s="12">
        <f ca="1">SUMIF(流15蒋银莉!$A:$AL,$B109,流15蒋银莉!K:K)</f>
        <v>11</v>
      </c>
      <c r="L109" s="12">
        <f ca="1">SUMIF(流15蒋银莉!$A:$AL,$B109,流15蒋银莉!L:L)</f>
        <v>12</v>
      </c>
      <c r="M109" s="12">
        <f ca="1">SUMIF(流15蒋银莉!$A:$AL,$B109,流15蒋银莉!M:M)</f>
        <v>11</v>
      </c>
      <c r="N109" s="12">
        <f ca="1">SUMIF(流15蒋银莉!$A:$AL,$B109,流15蒋银莉!N:N)</f>
        <v>12</v>
      </c>
      <c r="O109" s="12">
        <f ca="1">SUMIF(流15蒋银莉!$A:$AL,$B109,流15蒋银莉!O:O)</f>
        <v>0</v>
      </c>
      <c r="P109" s="12">
        <f ca="1">SUMIF(流15蒋银莉!$A:$AL,$B109,流15蒋银莉!P:P)</f>
        <v>12</v>
      </c>
      <c r="Q109" s="12">
        <f ca="1">SUMIF(流15蒋银莉!$A:$AL,$B109,流15蒋银莉!Q:Q)</f>
        <v>11</v>
      </c>
      <c r="R109" s="12">
        <f ca="1">SUMIF(流15蒋银莉!$A:$AL,$B109,流15蒋银莉!R:R)</f>
        <v>11</v>
      </c>
      <c r="S109" s="12">
        <f ca="1">SUMIF(流15蒋银莉!$A:$AL,$B109,流15蒋银莉!S:S)</f>
        <v>12</v>
      </c>
      <c r="T109" s="12">
        <f ca="1">SUMIF(流15蒋银莉!$A:$AL,$B109,流15蒋银莉!T:T)</f>
        <v>11</v>
      </c>
      <c r="U109" s="12">
        <f ca="1">SUMIF(流15蒋银莉!$A:$AL,$B109,流15蒋银莉!U:U)</f>
        <v>11</v>
      </c>
      <c r="V109" s="12">
        <f ca="1">SUMIF(流15蒋银莉!$A:$AL,$B109,流15蒋银莉!V:V)</f>
        <v>0</v>
      </c>
      <c r="W109" s="12">
        <f ca="1">SUMIF(流15蒋银莉!$A:$AL,$B109,流15蒋银莉!W:W)</f>
        <v>12</v>
      </c>
      <c r="X109" s="12">
        <f ca="1">SUMIF(流15蒋银莉!$A:$AL,$B109,流15蒋银莉!X:X)</f>
        <v>13</v>
      </c>
      <c r="Y109" s="12">
        <f ca="1">SUMIF(流15蒋银莉!$A:$AL,$B109,流15蒋银莉!Y:Y)</f>
        <v>12</v>
      </c>
      <c r="Z109" s="12">
        <f ca="1">SUMIF(流15蒋银莉!$A:$AL,$B109,流15蒋银莉!Z:Z)</f>
        <v>11</v>
      </c>
      <c r="AA109" s="12">
        <f ca="1">SUMIF(流15蒋银莉!$A:$AL,$B109,流15蒋银莉!AA:AA)</f>
        <v>11</v>
      </c>
      <c r="AB109" s="12">
        <f ca="1">SUMIF(流15蒋银莉!$A:$AL,$B109,流15蒋银莉!AB:AB)</f>
        <v>11</v>
      </c>
      <c r="AC109" s="12">
        <f ca="1">SUMIF(流15蒋银莉!$A:$AL,$B109,流15蒋银莉!AC:AC)</f>
        <v>0</v>
      </c>
      <c r="AD109" s="12">
        <f ca="1">SUMIF(流15蒋银莉!$A:$AL,$B109,流15蒋银莉!AD:AD)</f>
        <v>8.5</v>
      </c>
      <c r="AE109" s="12">
        <f ca="1">SUMIF(流15蒋银莉!$A:$AL,$B109,流15蒋银莉!AE:AE)</f>
        <v>8.5</v>
      </c>
      <c r="AF109" s="12">
        <f ca="1">SUMIF(流15蒋银莉!$A:$AL,$B109,流15蒋银莉!AF:AF)</f>
        <v>13</v>
      </c>
      <c r="AG109" s="12">
        <f ca="1">SUMIF(流15蒋银莉!$A:$AL,$B109,流15蒋银莉!AG:AG)</f>
        <v>13</v>
      </c>
      <c r="AH109" s="12">
        <f ca="1">SUMIF(流15蒋银莉!$A:$AL,$B109,流15蒋银莉!AH:AH)</f>
        <v>0</v>
      </c>
      <c r="AI109" s="21">
        <f ca="1" t="shared" ref="AI109" si="79">SUM(D109:AH109)</f>
        <v>320</v>
      </c>
      <c r="AJ109" s="22">
        <f ca="1" t="shared" si="77"/>
        <v>40</v>
      </c>
    </row>
    <row r="110" customHeight="1" spans="1:36">
      <c r="A110" s="10" t="s">
        <v>176</v>
      </c>
      <c r="B110" s="17" t="s">
        <v>211</v>
      </c>
      <c r="C110" s="18" t="s">
        <v>703</v>
      </c>
      <c r="D110" s="12">
        <f ca="1">SUMIF(流15蒋银莉!$A:$AL,$B110,流15蒋银莉!D:D)</f>
        <v>0</v>
      </c>
      <c r="E110" s="12">
        <f ca="1">SUMIF(流15蒋银莉!$A:$AL,$B110,流15蒋银莉!E:E)</f>
        <v>0</v>
      </c>
      <c r="F110" s="12">
        <f ca="1">SUMIF(流15蒋银莉!$A:$AL,$B110,流15蒋银莉!F:F)</f>
        <v>14</v>
      </c>
      <c r="G110" s="12">
        <f ca="1">SUMIF(流15蒋银莉!$A:$AL,$B110,流15蒋银莉!G:G)</f>
        <v>14</v>
      </c>
      <c r="H110" s="12">
        <f ca="1">SUMIF(流15蒋银莉!$A:$AL,$B110,流15蒋银莉!H:H)</f>
        <v>11</v>
      </c>
      <c r="I110" s="12">
        <f ca="1">SUMIF(流15蒋银莉!$A:$AL,$B110,流15蒋银莉!I:I)</f>
        <v>12</v>
      </c>
      <c r="J110" s="12">
        <f ca="1">SUMIF(流15蒋银莉!$A:$AL,$B110,流15蒋银莉!J:J)</f>
        <v>12</v>
      </c>
      <c r="K110" s="12">
        <f ca="1">SUMIF(流15蒋银莉!$A:$AL,$B110,流15蒋银莉!K:K)</f>
        <v>11</v>
      </c>
      <c r="L110" s="12">
        <f ca="1">SUMIF(流15蒋银莉!$A:$AL,$B110,流15蒋银莉!L:L)</f>
        <v>12</v>
      </c>
      <c r="M110" s="12">
        <f ca="1">SUMIF(流15蒋银莉!$A:$AL,$B110,流15蒋银莉!M:M)</f>
        <v>11</v>
      </c>
      <c r="N110" s="12">
        <f ca="1">SUMIF(流15蒋银莉!$A:$AL,$B110,流15蒋银莉!N:N)</f>
        <v>10</v>
      </c>
      <c r="O110" s="12">
        <f ca="1">SUMIF(流15蒋银莉!$A:$AL,$B110,流15蒋银莉!O:O)</f>
        <v>0</v>
      </c>
      <c r="P110" s="12">
        <f ca="1">SUMIF(流15蒋银莉!$A:$AL,$B110,流15蒋银莉!P:P)</f>
        <v>0</v>
      </c>
      <c r="Q110" s="12">
        <f ca="1">SUMIF(流15蒋银莉!$A:$AL,$B110,流15蒋银莉!Q:Q)</f>
        <v>11</v>
      </c>
      <c r="R110" s="12">
        <f ca="1">SUMIF(流15蒋银莉!$A:$AL,$B110,流15蒋银莉!R:R)</f>
        <v>11</v>
      </c>
      <c r="S110" s="12">
        <f ca="1">SUMIF(流15蒋银莉!$A:$AL,$B110,流15蒋银莉!S:S)</f>
        <v>12</v>
      </c>
      <c r="T110" s="12">
        <f ca="1">SUMIF(流15蒋银莉!$A:$AL,$B110,流15蒋银莉!T:T)</f>
        <v>11</v>
      </c>
      <c r="U110" s="12">
        <f ca="1">SUMIF(流15蒋银莉!$A:$AL,$B110,流15蒋银莉!U:U)</f>
        <v>11</v>
      </c>
      <c r="V110" s="12">
        <f ca="1">SUMIF(流15蒋银莉!$A:$AL,$B110,流15蒋银莉!V:V)</f>
        <v>0</v>
      </c>
      <c r="W110" s="12">
        <f ca="1">SUMIF(流15蒋银莉!$A:$AL,$B110,流15蒋银莉!W:W)</f>
        <v>12</v>
      </c>
      <c r="X110" s="12">
        <f ca="1">SUMIF(流15蒋银莉!$A:$AL,$B110,流15蒋银莉!X:X)</f>
        <v>13</v>
      </c>
      <c r="Y110" s="12">
        <f ca="1">SUMIF(流15蒋银莉!$A:$AL,$B110,流15蒋银莉!Y:Y)</f>
        <v>12</v>
      </c>
      <c r="Z110" s="12">
        <f ca="1">SUMIF(流15蒋银莉!$A:$AL,$B110,流15蒋银莉!Z:Z)</f>
        <v>11</v>
      </c>
      <c r="AA110" s="12">
        <f ca="1">SUMIF(流15蒋银莉!$A:$AL,$B110,流15蒋银莉!AA:AA)</f>
        <v>11</v>
      </c>
      <c r="AB110" s="12">
        <f ca="1">SUMIF(流15蒋银莉!$A:$AL,$B110,流15蒋银莉!AB:AB)</f>
        <v>11</v>
      </c>
      <c r="AC110" s="12">
        <f ca="1">SUMIF(流15蒋银莉!$A:$AL,$B110,流15蒋银莉!AC:AC)</f>
        <v>0</v>
      </c>
      <c r="AD110" s="12">
        <f ca="1">SUMIF(流15蒋银莉!$A:$AL,$B110,流15蒋银莉!AD:AD)</f>
        <v>8.5</v>
      </c>
      <c r="AE110" s="12">
        <f ca="1">SUMIF(流15蒋银莉!$A:$AL,$B110,流15蒋银莉!AE:AE)</f>
        <v>8.5</v>
      </c>
      <c r="AF110" s="12">
        <f ca="1">SUMIF(流15蒋银莉!$A:$AL,$B110,流15蒋银莉!AF:AF)</f>
        <v>11.5</v>
      </c>
      <c r="AG110" s="12">
        <f ca="1">SUMIF(流15蒋银莉!$A:$AL,$B110,流15蒋银莉!AG:AG)</f>
        <v>13.5</v>
      </c>
      <c r="AH110" s="12">
        <f ca="1">SUMIF(流15蒋银莉!$A:$AL,$B110,流15蒋银莉!AH:AH)</f>
        <v>0</v>
      </c>
      <c r="AI110" s="21">
        <f ca="1" t="shared" ref="AI110:AI111" si="80">SUM(D110:AH110)</f>
        <v>275</v>
      </c>
      <c r="AJ110" s="22">
        <f ca="1" t="shared" si="77"/>
        <v>34.375</v>
      </c>
    </row>
    <row r="111" customHeight="1" spans="1:36">
      <c r="A111" s="10" t="s">
        <v>176</v>
      </c>
      <c r="B111" s="17" t="s">
        <v>213</v>
      </c>
      <c r="C111" s="18" t="s">
        <v>704</v>
      </c>
      <c r="D111" s="12">
        <f ca="1">SUMIF(流15蒋银莉!$A:$AL,$B111,流15蒋银莉!D:D)</f>
        <v>13</v>
      </c>
      <c r="E111" s="12">
        <f ca="1">SUMIF(流15蒋银莉!$A:$AL,$B111,流15蒋银莉!E:E)</f>
        <v>14</v>
      </c>
      <c r="F111" s="12">
        <f ca="1">SUMIF(流15蒋银莉!$A:$AL,$B111,流15蒋银莉!F:F)</f>
        <v>10</v>
      </c>
      <c r="G111" s="12">
        <f ca="1">SUMIF(流15蒋银莉!$A:$AL,$B111,流15蒋银莉!G:G)</f>
        <v>14</v>
      </c>
      <c r="H111" s="12">
        <f ca="1">SUMIF(流15蒋银莉!$A:$AL,$B111,流15蒋银莉!H:H)</f>
        <v>11</v>
      </c>
      <c r="I111" s="12">
        <f ca="1">SUMIF(流15蒋银莉!$A:$AL,$B111,流15蒋银莉!I:I)</f>
        <v>14</v>
      </c>
      <c r="J111" s="12">
        <f ca="1">SUMIF(流15蒋银莉!$A:$AL,$B111,流15蒋银莉!J:J)</f>
        <v>13</v>
      </c>
      <c r="K111" s="12">
        <f ca="1">SUMIF(流15蒋银莉!$A:$AL,$B111,流15蒋银莉!K:K)</f>
        <v>11</v>
      </c>
      <c r="L111" s="12">
        <f ca="1">SUMIF(流15蒋银莉!$A:$AL,$B111,流15蒋银莉!L:L)</f>
        <v>12</v>
      </c>
      <c r="M111" s="12">
        <f ca="1">SUMIF(流15蒋银莉!$A:$AL,$B111,流15蒋银莉!M:M)</f>
        <v>11</v>
      </c>
      <c r="N111" s="12">
        <f ca="1">SUMIF(流15蒋银莉!$A:$AL,$B111,流15蒋银莉!N:N)</f>
        <v>12</v>
      </c>
      <c r="O111" s="12">
        <f ca="1">SUMIF(流15蒋银莉!$A:$AL,$B111,流15蒋银莉!O:O)</f>
        <v>0</v>
      </c>
      <c r="P111" s="12">
        <f ca="1">SUMIF(流15蒋银莉!$A:$AL,$B111,流15蒋银莉!P:P)</f>
        <v>12</v>
      </c>
      <c r="Q111" s="12">
        <f ca="1">SUMIF(流15蒋银莉!$A:$AL,$B111,流15蒋银莉!Q:Q)</f>
        <v>11</v>
      </c>
      <c r="R111" s="12">
        <f ca="1">SUMIF(流15蒋银莉!$A:$AL,$B111,流15蒋银莉!R:R)</f>
        <v>11</v>
      </c>
      <c r="S111" s="12">
        <f ca="1">SUMIF(流15蒋银莉!$A:$AL,$B111,流15蒋银莉!S:S)</f>
        <v>12</v>
      </c>
      <c r="T111" s="12">
        <f ca="1">SUMIF(流15蒋银莉!$A:$AL,$B111,流15蒋银莉!T:T)</f>
        <v>11</v>
      </c>
      <c r="U111" s="12">
        <f ca="1">SUMIF(流15蒋银莉!$A:$AL,$B111,流15蒋银莉!U:U)</f>
        <v>11</v>
      </c>
      <c r="V111" s="12">
        <f ca="1">SUMIF(流15蒋银莉!$A:$AL,$B111,流15蒋银莉!V:V)</f>
        <v>0</v>
      </c>
      <c r="W111" s="12">
        <f ca="1">SUMIF(流15蒋银莉!$A:$AL,$B111,流15蒋银莉!W:W)</f>
        <v>12</v>
      </c>
      <c r="X111" s="12">
        <f ca="1">SUMIF(流15蒋银莉!$A:$AL,$B111,流15蒋银莉!X:X)</f>
        <v>13</v>
      </c>
      <c r="Y111" s="12">
        <f ca="1">SUMIF(流15蒋银莉!$A:$AL,$B111,流15蒋银莉!Y:Y)</f>
        <v>12</v>
      </c>
      <c r="Z111" s="12">
        <f ca="1">SUMIF(流15蒋银莉!$A:$AL,$B111,流15蒋银莉!Z:Z)</f>
        <v>11</v>
      </c>
      <c r="AA111" s="12">
        <f ca="1">SUMIF(流15蒋银莉!$A:$AL,$B111,流15蒋银莉!AA:AA)</f>
        <v>11</v>
      </c>
      <c r="AB111" s="12">
        <f ca="1">SUMIF(流15蒋银莉!$A:$AL,$B111,流15蒋银莉!AB:AB)</f>
        <v>11</v>
      </c>
      <c r="AC111" s="12">
        <f ca="1">SUMIF(流15蒋银莉!$A:$AL,$B111,流15蒋银莉!AC:AC)</f>
        <v>0</v>
      </c>
      <c r="AD111" s="12">
        <f ca="1">SUMIF(流15蒋银莉!$A:$AL,$B111,流15蒋银莉!AD:AD)</f>
        <v>8.5</v>
      </c>
      <c r="AE111" s="12">
        <f ca="1">SUMIF(流15蒋银莉!$A:$AL,$B111,流15蒋银莉!AE:AE)</f>
        <v>8.5</v>
      </c>
      <c r="AF111" s="12">
        <f ca="1">SUMIF(流15蒋银莉!$A:$AL,$B111,流15蒋银莉!AF:AF)</f>
        <v>8.5</v>
      </c>
      <c r="AG111" s="12">
        <f ca="1">SUMIF(流15蒋银莉!$A:$AL,$B111,流15蒋银莉!AG:AG)</f>
        <v>8.5</v>
      </c>
      <c r="AH111" s="12">
        <f ca="1">SUMIF(流15蒋银莉!$A:$AL,$B111,流15蒋银莉!AH:AH)</f>
        <v>0</v>
      </c>
      <c r="AI111" s="21">
        <f ca="1" t="shared" si="80"/>
        <v>307</v>
      </c>
      <c r="AJ111" s="22">
        <f ca="1" t="shared" si="77"/>
        <v>38.375</v>
      </c>
    </row>
    <row r="112" customHeight="1" spans="1:36">
      <c r="A112" s="10" t="s">
        <v>176</v>
      </c>
      <c r="B112" s="17" t="s">
        <v>215</v>
      </c>
      <c r="C112" s="18" t="s">
        <v>705</v>
      </c>
      <c r="D112" s="12">
        <f ca="1">SUMIF(流15蒋银莉!$A:$AL,$B112,流15蒋银莉!D:D)</f>
        <v>13</v>
      </c>
      <c r="E112" s="12">
        <f ca="1">SUMIF(流15蒋银莉!$A:$AL,$B112,流15蒋银莉!E:E)</f>
        <v>14</v>
      </c>
      <c r="F112" s="12">
        <f ca="1">SUMIF(流15蒋银莉!$A:$AL,$B112,流15蒋银莉!F:F)</f>
        <v>14</v>
      </c>
      <c r="G112" s="12">
        <f ca="1">SUMIF(流15蒋银莉!$A:$AL,$B112,流15蒋银莉!G:G)</f>
        <v>14</v>
      </c>
      <c r="H112" s="12">
        <f ca="1">SUMIF(流15蒋银莉!$A:$AL,$B112,流15蒋银莉!H:H)</f>
        <v>11</v>
      </c>
      <c r="I112" s="12">
        <f ca="1">SUMIF(流15蒋银莉!$A:$AL,$B112,流15蒋银莉!I:I)</f>
        <v>11</v>
      </c>
      <c r="J112" s="12">
        <f ca="1">SUMIF(流15蒋银莉!$A:$AL,$B112,流15蒋银莉!J:J)</f>
        <v>13</v>
      </c>
      <c r="K112" s="12">
        <f ca="1">SUMIF(流15蒋银莉!$A:$AL,$B112,流15蒋银莉!K:K)</f>
        <v>11</v>
      </c>
      <c r="L112" s="12">
        <f ca="1">SUMIF(流15蒋银莉!$A:$AL,$B112,流15蒋银莉!L:L)</f>
        <v>12</v>
      </c>
      <c r="M112" s="12">
        <f ca="1">SUMIF(流15蒋银莉!$A:$AL,$B112,流15蒋银莉!M:M)</f>
        <v>11</v>
      </c>
      <c r="N112" s="12">
        <f ca="1">SUMIF(流15蒋银莉!$A:$AL,$B112,流15蒋银莉!N:N)</f>
        <v>12</v>
      </c>
      <c r="O112" s="12">
        <f ca="1">SUMIF(流15蒋银莉!$A:$AL,$B112,流15蒋银莉!O:O)</f>
        <v>0</v>
      </c>
      <c r="P112" s="12">
        <f ca="1">SUMIF(流15蒋银莉!$A:$AL,$B112,流15蒋银莉!P:P)</f>
        <v>0</v>
      </c>
      <c r="Q112" s="12">
        <f ca="1">SUMIF(流15蒋银莉!$A:$AL,$B112,流15蒋银莉!Q:Q)</f>
        <v>11</v>
      </c>
      <c r="R112" s="12">
        <f ca="1">SUMIF(流15蒋银莉!$A:$AL,$B112,流15蒋银莉!R:R)</f>
        <v>11</v>
      </c>
      <c r="S112" s="12">
        <f ca="1">SUMIF(流15蒋银莉!$A:$AL,$B112,流15蒋银莉!S:S)</f>
        <v>12</v>
      </c>
      <c r="T112" s="12">
        <f ca="1">SUMIF(流15蒋银莉!$A:$AL,$B112,流15蒋银莉!T:T)</f>
        <v>11</v>
      </c>
      <c r="U112" s="12">
        <f ca="1">SUMIF(流15蒋银莉!$A:$AL,$B112,流15蒋银莉!U:U)</f>
        <v>11</v>
      </c>
      <c r="V112" s="12">
        <f ca="1">SUMIF(流15蒋银莉!$A:$AL,$B112,流15蒋银莉!V:V)</f>
        <v>0</v>
      </c>
      <c r="W112" s="12">
        <f ca="1">SUMIF(流15蒋银莉!$A:$AL,$B112,流15蒋银莉!W:W)</f>
        <v>12</v>
      </c>
      <c r="X112" s="12">
        <f ca="1">SUMIF(流15蒋银莉!$A:$AL,$B112,流15蒋银莉!X:X)</f>
        <v>13</v>
      </c>
      <c r="Y112" s="12">
        <f ca="1">SUMIF(流15蒋银莉!$A:$AL,$B112,流15蒋银莉!Y:Y)</f>
        <v>12</v>
      </c>
      <c r="Z112" s="12">
        <f ca="1">SUMIF(流15蒋银莉!$A:$AL,$B112,流15蒋银莉!Z:Z)</f>
        <v>11</v>
      </c>
      <c r="AA112" s="12">
        <f ca="1">SUMIF(流15蒋银莉!$A:$AL,$B112,流15蒋银莉!AA:AA)</f>
        <v>11</v>
      </c>
      <c r="AB112" s="12">
        <f ca="1">SUMIF(流15蒋银莉!$A:$AL,$B112,流15蒋银莉!AB:AB)</f>
        <v>11</v>
      </c>
      <c r="AC112" s="12">
        <f ca="1">SUMIF(流15蒋银莉!$A:$AL,$B112,流15蒋银莉!AC:AC)</f>
        <v>0</v>
      </c>
      <c r="AD112" s="12">
        <f ca="1">SUMIF(流15蒋银莉!$A:$AL,$B112,流15蒋银莉!AD:AD)</f>
        <v>8.5</v>
      </c>
      <c r="AE112" s="12">
        <f ca="1">SUMIF(流15蒋银莉!$A:$AL,$B112,流15蒋银莉!AE:AE)</f>
        <v>8.5</v>
      </c>
      <c r="AF112" s="12">
        <f ca="1">SUMIF(流15蒋银莉!$A:$AL,$B112,流15蒋银莉!AF:AF)</f>
        <v>13</v>
      </c>
      <c r="AG112" s="12">
        <f ca="1">SUMIF(流15蒋银莉!$A:$AL,$B112,流15蒋银莉!AG:AG)</f>
        <v>13</v>
      </c>
      <c r="AH112" s="12">
        <f ca="1">SUMIF(流15蒋银莉!$A:$AL,$B112,流15蒋银莉!AH:AH)</f>
        <v>0</v>
      </c>
      <c r="AI112" s="21">
        <f ca="1" t="shared" ref="AI112" si="81">SUM(D112:AH112)</f>
        <v>305</v>
      </c>
      <c r="AJ112" s="22">
        <f ca="1" t="shared" si="77"/>
        <v>38.125</v>
      </c>
    </row>
    <row r="113" customHeight="1" spans="1:36">
      <c r="A113" s="10" t="s">
        <v>176</v>
      </c>
      <c r="B113" s="17" t="s">
        <v>217</v>
      </c>
      <c r="C113" s="18" t="s">
        <v>706</v>
      </c>
      <c r="D113" s="12">
        <f ca="1">SUMIF(流15蒋银莉!$A:$AL,$B113,流15蒋银莉!D:D)</f>
        <v>13</v>
      </c>
      <c r="E113" s="12">
        <f ca="1">SUMIF(流15蒋银莉!$A:$AL,$B113,流15蒋银莉!E:E)</f>
        <v>8.5</v>
      </c>
      <c r="F113" s="12">
        <f ca="1">SUMIF(流15蒋银莉!$A:$AL,$B113,流15蒋银莉!F:F)</f>
        <v>8.5</v>
      </c>
      <c r="G113" s="12">
        <f ca="1">SUMIF(流15蒋银莉!$A:$AL,$B113,流15蒋银莉!G:G)</f>
        <v>0</v>
      </c>
      <c r="H113" s="12">
        <f ca="1">SUMIF(流15蒋银莉!$A:$AL,$B113,流15蒋银莉!H:H)</f>
        <v>0</v>
      </c>
      <c r="I113" s="12">
        <f ca="1">SUMIF(流15蒋银莉!$A:$AL,$B113,流15蒋银莉!I:I)</f>
        <v>14</v>
      </c>
      <c r="J113" s="12">
        <f ca="1">SUMIF(流15蒋银莉!$A:$AL,$B113,流15蒋银莉!J:J)</f>
        <v>8.5</v>
      </c>
      <c r="K113" s="12">
        <f ca="1">SUMIF(流15蒋银莉!$A:$AL,$B113,流15蒋银莉!K:K)</f>
        <v>11</v>
      </c>
      <c r="L113" s="12">
        <f ca="1">SUMIF(流15蒋银莉!$A:$AL,$B113,流15蒋银莉!L:L)</f>
        <v>4</v>
      </c>
      <c r="M113" s="12">
        <f ca="1">SUMIF(流15蒋银莉!$A:$AL,$B113,流15蒋银莉!M:M)</f>
        <v>11</v>
      </c>
      <c r="N113" s="12">
        <f ca="1">SUMIF(流15蒋银莉!$A:$AL,$B113,流15蒋银莉!N:N)</f>
        <v>12</v>
      </c>
      <c r="O113" s="12">
        <f ca="1">SUMIF(流15蒋银莉!$A:$AL,$B113,流15蒋银莉!O:O)</f>
        <v>0</v>
      </c>
      <c r="P113" s="12">
        <f ca="1">SUMIF(流15蒋银莉!$A:$AL,$B113,流15蒋银莉!P:P)</f>
        <v>12</v>
      </c>
      <c r="Q113" s="12">
        <f ca="1">SUMIF(流15蒋银莉!$A:$AL,$B113,流15蒋银莉!Q:Q)</f>
        <v>11</v>
      </c>
      <c r="R113" s="12">
        <f ca="1">SUMIF(流15蒋银莉!$A:$AL,$B113,流15蒋银莉!R:R)</f>
        <v>12</v>
      </c>
      <c r="S113" s="12">
        <f ca="1">SUMIF(流15蒋银莉!$A:$AL,$B113,流15蒋银莉!S:S)</f>
        <v>12</v>
      </c>
      <c r="T113" s="12">
        <f ca="1">SUMIF(流15蒋银莉!$A:$AL,$B113,流15蒋银莉!T:T)</f>
        <v>11</v>
      </c>
      <c r="U113" s="12">
        <f ca="1">SUMIF(流15蒋银莉!$A:$AL,$B113,流15蒋银莉!U:U)</f>
        <v>11</v>
      </c>
      <c r="V113" s="12">
        <f ca="1">SUMIF(流15蒋银莉!$A:$AL,$B113,流15蒋银莉!V:V)</f>
        <v>0</v>
      </c>
      <c r="W113" s="12">
        <f ca="1">SUMIF(流15蒋银莉!$A:$AL,$B113,流15蒋银莉!W:W)</f>
        <v>12</v>
      </c>
      <c r="X113" s="12">
        <f ca="1">SUMIF(流15蒋银莉!$A:$AL,$B113,流15蒋银莉!X:X)</f>
        <v>13</v>
      </c>
      <c r="Y113" s="12">
        <f ca="1">SUMIF(流15蒋银莉!$A:$AL,$B113,流15蒋银莉!Y:Y)</f>
        <v>0</v>
      </c>
      <c r="Z113" s="12">
        <f ca="1">SUMIF(流15蒋银莉!$A:$AL,$B113,流15蒋银莉!Z:Z)</f>
        <v>0</v>
      </c>
      <c r="AA113" s="12">
        <f ca="1">SUMIF(流15蒋银莉!$A:$AL,$B113,流15蒋银莉!AA:AA)</f>
        <v>8.5</v>
      </c>
      <c r="AB113" s="12">
        <f ca="1">SUMIF(流15蒋银莉!$A:$AL,$B113,流15蒋银莉!AB:AB)</f>
        <v>8.5</v>
      </c>
      <c r="AC113" s="12">
        <f ca="1">SUMIF(流15蒋银莉!$A:$AL,$B113,流15蒋银莉!AC:AC)</f>
        <v>0</v>
      </c>
      <c r="AD113" s="12">
        <f ca="1">SUMIF(流15蒋银莉!$A:$AL,$B113,流15蒋银莉!AD:AD)</f>
        <v>0</v>
      </c>
      <c r="AE113" s="12">
        <f ca="1">SUMIF(流15蒋银莉!$A:$AL,$B113,流15蒋银莉!AE:AE)</f>
        <v>0</v>
      </c>
      <c r="AF113" s="12">
        <f ca="1">SUMIF(流15蒋银莉!$A:$AL,$B113,流15蒋银莉!AF:AF)</f>
        <v>0</v>
      </c>
      <c r="AG113" s="12">
        <f ca="1">SUMIF(流15蒋银莉!$A:$AL,$B113,流15蒋银莉!AG:AG)</f>
        <v>0</v>
      </c>
      <c r="AH113" s="12">
        <f ca="1">SUMIF(流15蒋银莉!$A:$AL,$B113,流15蒋银莉!AH:AH)</f>
        <v>0</v>
      </c>
      <c r="AI113" s="21">
        <f ca="1" t="shared" ref="AI113:AI114" si="82">SUM(D113:AH113)</f>
        <v>201.5</v>
      </c>
      <c r="AJ113" s="22">
        <f ca="1" t="shared" si="77"/>
        <v>25.1875</v>
      </c>
    </row>
    <row r="114" customHeight="1" spans="1:36">
      <c r="A114" s="10" t="s">
        <v>176</v>
      </c>
      <c r="B114" s="17" t="s">
        <v>219</v>
      </c>
      <c r="C114" s="18" t="s">
        <v>707</v>
      </c>
      <c r="D114" s="12">
        <f ca="1">SUMIF(流15蒋银莉!$A:$AL,$B114,流15蒋银莉!D:D)</f>
        <v>13</v>
      </c>
      <c r="E114" s="12">
        <f ca="1">SUMIF(流15蒋银莉!$A:$AL,$B114,流15蒋银莉!E:E)</f>
        <v>14</v>
      </c>
      <c r="F114" s="12">
        <f ca="1">SUMIF(流15蒋银莉!$A:$AL,$B114,流15蒋银莉!F:F)</f>
        <v>14</v>
      </c>
      <c r="G114" s="12">
        <f ca="1">SUMIF(流15蒋银莉!$A:$AL,$B114,流15蒋银莉!G:G)</f>
        <v>8.5</v>
      </c>
      <c r="H114" s="12">
        <f ca="1">SUMIF(流15蒋银莉!$A:$AL,$B114,流15蒋银莉!H:H)</f>
        <v>11</v>
      </c>
      <c r="I114" s="12">
        <f ca="1">SUMIF(流15蒋银莉!$A:$AL,$B114,流15蒋银莉!I:I)</f>
        <v>14</v>
      </c>
      <c r="J114" s="12">
        <f ca="1">SUMIF(流15蒋银莉!$A:$AL,$B114,流15蒋银莉!J:J)</f>
        <v>13</v>
      </c>
      <c r="K114" s="12">
        <f ca="1">SUMIF(流15蒋银莉!$A:$AL,$B114,流15蒋银莉!K:K)</f>
        <v>11</v>
      </c>
      <c r="L114" s="12">
        <f ca="1">SUMIF(流15蒋银莉!$A:$AL,$B114,流15蒋银莉!L:L)</f>
        <v>12</v>
      </c>
      <c r="M114" s="12">
        <f ca="1">SUMIF(流15蒋银莉!$A:$AL,$B114,流15蒋银莉!M:M)</f>
        <v>11</v>
      </c>
      <c r="N114" s="12">
        <f ca="1">SUMIF(流15蒋银莉!$A:$AL,$B114,流15蒋银莉!N:N)</f>
        <v>12</v>
      </c>
      <c r="O114" s="12">
        <f ca="1">SUMIF(流15蒋银莉!$A:$AL,$B114,流15蒋银莉!O:O)</f>
        <v>0</v>
      </c>
      <c r="P114" s="12">
        <f ca="1">SUMIF(流15蒋银莉!$A:$AL,$B114,流15蒋银莉!P:P)</f>
        <v>12</v>
      </c>
      <c r="Q114" s="12">
        <f ca="1">SUMIF(流15蒋银莉!$A:$AL,$B114,流15蒋银莉!Q:Q)</f>
        <v>11</v>
      </c>
      <c r="R114" s="12">
        <f ca="1">SUMIF(流15蒋银莉!$A:$AL,$B114,流15蒋银莉!R:R)</f>
        <v>11</v>
      </c>
      <c r="S114" s="12">
        <f ca="1">SUMIF(流15蒋银莉!$A:$AL,$B114,流15蒋银莉!S:S)</f>
        <v>12</v>
      </c>
      <c r="T114" s="12">
        <f ca="1">SUMIF(流15蒋银莉!$A:$AL,$B114,流15蒋银莉!T:T)</f>
        <v>11</v>
      </c>
      <c r="U114" s="12">
        <f ca="1">SUMIF(流15蒋银莉!$A:$AL,$B114,流15蒋银莉!U:U)</f>
        <v>11</v>
      </c>
      <c r="V114" s="12">
        <f ca="1">SUMIF(流15蒋银莉!$A:$AL,$B114,流15蒋银莉!V:V)</f>
        <v>0</v>
      </c>
      <c r="W114" s="12">
        <f ca="1">SUMIF(流15蒋银莉!$A:$AL,$B114,流15蒋银莉!W:W)</f>
        <v>12</v>
      </c>
      <c r="X114" s="12">
        <f ca="1">SUMIF(流15蒋银莉!$A:$AL,$B114,流15蒋银莉!X:X)</f>
        <v>13</v>
      </c>
      <c r="Y114" s="12">
        <f ca="1">SUMIF(流15蒋银莉!$A:$AL,$B114,流15蒋银莉!Y:Y)</f>
        <v>12</v>
      </c>
      <c r="Z114" s="12">
        <f ca="1">SUMIF(流15蒋银莉!$A:$AL,$B114,流15蒋银莉!Z:Z)</f>
        <v>11</v>
      </c>
      <c r="AA114" s="12">
        <f ca="1">SUMIF(流15蒋银莉!$A:$AL,$B114,流15蒋银莉!AA:AA)</f>
        <v>11</v>
      </c>
      <c r="AB114" s="12">
        <f ca="1">SUMIF(流15蒋银莉!$A:$AL,$B114,流15蒋银莉!AB:AB)</f>
        <v>11</v>
      </c>
      <c r="AC114" s="12">
        <f ca="1">SUMIF(流15蒋银莉!$A:$AL,$B114,流15蒋银莉!AC:AC)</f>
        <v>0</v>
      </c>
      <c r="AD114" s="12">
        <f ca="1">SUMIF(流15蒋银莉!$A:$AL,$B114,流15蒋银莉!AD:AD)</f>
        <v>8.5</v>
      </c>
      <c r="AE114" s="12">
        <f ca="1">SUMIF(流15蒋银莉!$A:$AL,$B114,流15蒋银莉!AE:AE)</f>
        <v>8.5</v>
      </c>
      <c r="AF114" s="12">
        <f ca="1">SUMIF(流15蒋银莉!$A:$AL,$B114,流15蒋银莉!AF:AF)</f>
        <v>13</v>
      </c>
      <c r="AG114" s="12">
        <f ca="1">SUMIF(流15蒋银莉!$A:$AL,$B114,流15蒋银莉!AG:AG)</f>
        <v>13.5</v>
      </c>
      <c r="AH114" s="12">
        <f ca="1">SUMIF(流15蒋银莉!$A:$AL,$B114,流15蒋银莉!AH:AH)</f>
        <v>0</v>
      </c>
      <c r="AI114" s="21">
        <f ca="1" t="shared" si="82"/>
        <v>315</v>
      </c>
      <c r="AJ114" s="22">
        <f ca="1" t="shared" si="77"/>
        <v>39.375</v>
      </c>
    </row>
    <row r="115" customHeight="1" spans="1:36">
      <c r="A115" s="10" t="s">
        <v>176</v>
      </c>
      <c r="B115" s="17" t="s">
        <v>221</v>
      </c>
      <c r="C115" s="18" t="s">
        <v>708</v>
      </c>
      <c r="D115" s="12">
        <f ca="1">SUMIF(流15蒋银莉!$A:$AL,$B115,流15蒋银莉!D:D)</f>
        <v>13</v>
      </c>
      <c r="E115" s="12">
        <f ca="1">SUMIF(流15蒋银莉!$A:$AL,$B115,流15蒋银莉!E:E)</f>
        <v>14</v>
      </c>
      <c r="F115" s="12">
        <f ca="1">SUMIF(流15蒋银莉!$A:$AL,$B115,流15蒋银莉!F:F)</f>
        <v>14</v>
      </c>
      <c r="G115" s="12">
        <f ca="1">SUMIF(流15蒋银莉!$A:$AL,$B115,流15蒋银莉!G:G)</f>
        <v>14</v>
      </c>
      <c r="H115" s="12">
        <f ca="1">SUMIF(流15蒋银莉!$A:$AL,$B115,流15蒋银莉!H:H)</f>
        <v>11</v>
      </c>
      <c r="I115" s="12">
        <f ca="1">SUMIF(流15蒋银莉!$A:$AL,$B115,流15蒋银莉!I:I)</f>
        <v>14</v>
      </c>
      <c r="J115" s="12">
        <f ca="1">SUMIF(流15蒋银莉!$A:$AL,$B115,流15蒋银莉!J:J)</f>
        <v>13</v>
      </c>
      <c r="K115" s="12">
        <f ca="1">SUMIF(流15蒋银莉!$A:$AL,$B115,流15蒋银莉!K:K)</f>
        <v>11</v>
      </c>
      <c r="L115" s="12">
        <f ca="1">SUMIF(流15蒋银莉!$A:$AL,$B115,流15蒋银莉!L:L)</f>
        <v>12</v>
      </c>
      <c r="M115" s="12">
        <f ca="1">SUMIF(流15蒋银莉!$A:$AL,$B115,流15蒋银莉!M:M)</f>
        <v>11</v>
      </c>
      <c r="N115" s="12">
        <f ca="1">SUMIF(流15蒋银莉!$A:$AL,$B115,流15蒋银莉!N:N)</f>
        <v>12</v>
      </c>
      <c r="O115" s="12">
        <f ca="1">SUMIF(流15蒋银莉!$A:$AL,$B115,流15蒋银莉!O:O)</f>
        <v>0</v>
      </c>
      <c r="P115" s="12">
        <f ca="1">SUMIF(流15蒋银莉!$A:$AL,$B115,流15蒋银莉!P:P)</f>
        <v>12</v>
      </c>
      <c r="Q115" s="12">
        <f ca="1">SUMIF(流15蒋银莉!$A:$AL,$B115,流15蒋银莉!Q:Q)</f>
        <v>11</v>
      </c>
      <c r="R115" s="12">
        <f ca="1">SUMIF(流15蒋银莉!$A:$AL,$B115,流15蒋银莉!R:R)</f>
        <v>11</v>
      </c>
      <c r="S115" s="12">
        <f ca="1">SUMIF(流15蒋银莉!$A:$AL,$B115,流15蒋银莉!S:S)</f>
        <v>12</v>
      </c>
      <c r="T115" s="12">
        <f ca="1">SUMIF(流15蒋银莉!$A:$AL,$B115,流15蒋银莉!T:T)</f>
        <v>11</v>
      </c>
      <c r="U115" s="12">
        <f ca="1">SUMIF(流15蒋银莉!$A:$AL,$B115,流15蒋银莉!U:U)</f>
        <v>11</v>
      </c>
      <c r="V115" s="12">
        <f ca="1">SUMIF(流15蒋银莉!$A:$AL,$B115,流15蒋银莉!V:V)</f>
        <v>0</v>
      </c>
      <c r="W115" s="12">
        <f ca="1">SUMIF(流15蒋银莉!$A:$AL,$B115,流15蒋银莉!W:W)</f>
        <v>12</v>
      </c>
      <c r="X115" s="12">
        <f ca="1">SUMIF(流15蒋银莉!$A:$AL,$B115,流15蒋银莉!X:X)</f>
        <v>13</v>
      </c>
      <c r="Y115" s="12">
        <f ca="1">SUMIF(流15蒋银莉!$A:$AL,$B115,流15蒋银莉!Y:Y)</f>
        <v>12</v>
      </c>
      <c r="Z115" s="12">
        <f ca="1">SUMIF(流15蒋银莉!$A:$AL,$B115,流15蒋银莉!Z:Z)</f>
        <v>11</v>
      </c>
      <c r="AA115" s="12">
        <f ca="1">SUMIF(流15蒋银莉!$A:$AL,$B115,流15蒋银莉!AA:AA)</f>
        <v>11</v>
      </c>
      <c r="AB115" s="12">
        <f ca="1">SUMIF(流15蒋银莉!$A:$AL,$B115,流15蒋银莉!AB:AB)</f>
        <v>11</v>
      </c>
      <c r="AC115" s="12">
        <f ca="1">SUMIF(流15蒋银莉!$A:$AL,$B115,流15蒋银莉!AC:AC)</f>
        <v>0</v>
      </c>
      <c r="AD115" s="12">
        <f ca="1">SUMIF(流15蒋银莉!$A:$AL,$B115,流15蒋银莉!AD:AD)</f>
        <v>8.5</v>
      </c>
      <c r="AE115" s="12">
        <f ca="1">SUMIF(流15蒋银莉!$A:$AL,$B115,流15蒋银莉!AE:AE)</f>
        <v>8.5</v>
      </c>
      <c r="AF115" s="12">
        <f ca="1">SUMIF(流15蒋银莉!$A:$AL,$B115,流15蒋银莉!AF:AF)</f>
        <v>8.5</v>
      </c>
      <c r="AG115" s="12">
        <f ca="1">SUMIF(流15蒋银莉!$A:$AL,$B115,流15蒋银莉!AG:AG)</f>
        <v>8.5</v>
      </c>
      <c r="AH115" s="12">
        <f ca="1">SUMIF(流15蒋银莉!$A:$AL,$B115,流15蒋银莉!AH:AH)</f>
        <v>0</v>
      </c>
      <c r="AI115" s="21">
        <f ca="1" t="shared" ref="AI115" si="83">SUM(D115:AH115)</f>
        <v>311</v>
      </c>
      <c r="AJ115" s="22">
        <f ca="1" t="shared" ref="AJ115:AJ118" si="84">AI115/8</f>
        <v>38.875</v>
      </c>
    </row>
    <row r="116" customHeight="1" spans="1:36">
      <c r="A116" s="10" t="s">
        <v>176</v>
      </c>
      <c r="B116" s="17" t="s">
        <v>223</v>
      </c>
      <c r="C116" s="18" t="s">
        <v>709</v>
      </c>
      <c r="D116" s="12">
        <f ca="1">SUMIF(流15蒋银莉!$A:$AL,$B116,流15蒋银莉!D:D)</f>
        <v>13</v>
      </c>
      <c r="E116" s="12">
        <f ca="1">SUMIF(流15蒋银莉!$A:$AL,$B116,流15蒋银莉!E:E)</f>
        <v>14</v>
      </c>
      <c r="F116" s="12">
        <f ca="1">SUMIF(流15蒋银莉!$A:$AL,$B116,流15蒋银莉!F:F)</f>
        <v>8.5</v>
      </c>
      <c r="G116" s="12">
        <f ca="1">SUMIF(流15蒋银莉!$A:$AL,$B116,流15蒋银莉!G:G)</f>
        <v>0</v>
      </c>
      <c r="H116" s="12">
        <f ca="1">SUMIF(流15蒋银莉!$A:$AL,$B116,流15蒋银莉!H:H)</f>
        <v>8.5</v>
      </c>
      <c r="I116" s="12">
        <f ca="1">SUMIF(流15蒋银莉!$A:$AL,$B116,流15蒋银莉!I:I)</f>
        <v>14</v>
      </c>
      <c r="J116" s="12">
        <f ca="1">SUMIF(流15蒋银莉!$A:$AL,$B116,流15蒋银莉!J:J)</f>
        <v>13</v>
      </c>
      <c r="K116" s="12">
        <f ca="1">SUMIF(流15蒋银莉!$A:$AL,$B116,流15蒋银莉!K:K)</f>
        <v>11</v>
      </c>
      <c r="L116" s="12">
        <f ca="1">SUMIF(流15蒋银莉!$A:$AL,$B116,流15蒋银莉!L:L)</f>
        <v>12</v>
      </c>
      <c r="M116" s="12">
        <f ca="1">SUMIF(流15蒋银莉!$A:$AL,$B116,流15蒋银莉!M:M)</f>
        <v>11</v>
      </c>
      <c r="N116" s="12">
        <f ca="1">SUMIF(流15蒋银莉!$A:$AL,$B116,流15蒋银莉!N:N)</f>
        <v>12</v>
      </c>
      <c r="O116" s="12">
        <f ca="1">SUMIF(流15蒋银莉!$A:$AL,$B116,流15蒋银莉!O:O)</f>
        <v>0</v>
      </c>
      <c r="P116" s="12">
        <f ca="1">SUMIF(流15蒋银莉!$A:$AL,$B116,流15蒋银莉!P:P)</f>
        <v>12</v>
      </c>
      <c r="Q116" s="12">
        <f ca="1">SUMIF(流15蒋银莉!$A:$AL,$B116,流15蒋银莉!Q:Q)</f>
        <v>11</v>
      </c>
      <c r="R116" s="12">
        <f ca="1">SUMIF(流15蒋银莉!$A:$AL,$B116,流15蒋银莉!R:R)</f>
        <v>11</v>
      </c>
      <c r="S116" s="12">
        <f ca="1">SUMIF(流15蒋银莉!$A:$AL,$B116,流15蒋银莉!S:S)</f>
        <v>12</v>
      </c>
      <c r="T116" s="12">
        <f ca="1">SUMIF(流15蒋银莉!$A:$AL,$B116,流15蒋银莉!T:T)</f>
        <v>11</v>
      </c>
      <c r="U116" s="12">
        <f ca="1">SUMIF(流15蒋银莉!$A:$AL,$B116,流15蒋银莉!U:U)</f>
        <v>11</v>
      </c>
      <c r="V116" s="12">
        <f ca="1">SUMIF(流15蒋银莉!$A:$AL,$B116,流15蒋银莉!V:V)</f>
        <v>0</v>
      </c>
      <c r="W116" s="12">
        <f ca="1">SUMIF(流15蒋银莉!$A:$AL,$B116,流15蒋银莉!W:W)</f>
        <v>12</v>
      </c>
      <c r="X116" s="12">
        <f ca="1">SUMIF(流15蒋银莉!$A:$AL,$B116,流15蒋银莉!X:X)</f>
        <v>13</v>
      </c>
      <c r="Y116" s="12">
        <f ca="1">SUMIF(流15蒋银莉!$A:$AL,$B116,流15蒋银莉!Y:Y)</f>
        <v>12</v>
      </c>
      <c r="Z116" s="12">
        <f ca="1">SUMIF(流15蒋银莉!$A:$AL,$B116,流15蒋银莉!Z:Z)</f>
        <v>11</v>
      </c>
      <c r="AA116" s="12">
        <f ca="1">SUMIF(流15蒋银莉!$A:$AL,$B116,流15蒋银莉!AA:AA)</f>
        <v>11</v>
      </c>
      <c r="AB116" s="12">
        <f ca="1">SUMIF(流15蒋银莉!$A:$AL,$B116,流15蒋银莉!AB:AB)</f>
        <v>11</v>
      </c>
      <c r="AC116" s="12">
        <f ca="1">SUMIF(流15蒋银莉!$A:$AL,$B116,流15蒋银莉!AC:AC)</f>
        <v>0</v>
      </c>
      <c r="AD116" s="12">
        <f ca="1">SUMIF(流15蒋银莉!$A:$AL,$B116,流15蒋银莉!AD:AD)</f>
        <v>8.5</v>
      </c>
      <c r="AE116" s="12">
        <f ca="1">SUMIF(流15蒋银莉!$A:$AL,$B116,流15蒋银莉!AE:AE)</f>
        <v>8.5</v>
      </c>
      <c r="AF116" s="12">
        <f ca="1">SUMIF(流15蒋银莉!$A:$AL,$B116,流15蒋银莉!AF:AF)</f>
        <v>13</v>
      </c>
      <c r="AG116" s="12">
        <f ca="1">SUMIF(流15蒋银莉!$A:$AL,$B116,流15蒋银莉!AG:AG)</f>
        <v>13</v>
      </c>
      <c r="AH116" s="12">
        <f ca="1">SUMIF(流15蒋银莉!$A:$AL,$B116,流15蒋银莉!AH:AH)</f>
        <v>0</v>
      </c>
      <c r="AI116" s="21">
        <f ca="1" t="shared" ref="AI116:AI117" si="85">SUM(D116:AH116)</f>
        <v>298</v>
      </c>
      <c r="AJ116" s="22">
        <f ca="1" t="shared" si="84"/>
        <v>37.25</v>
      </c>
    </row>
    <row r="117" customHeight="1" spans="1:36">
      <c r="A117" s="10" t="s">
        <v>176</v>
      </c>
      <c r="B117" s="17" t="s">
        <v>225</v>
      </c>
      <c r="C117" s="18" t="s">
        <v>710</v>
      </c>
      <c r="D117" s="12">
        <f ca="1">SUMIF(流15蒋银莉!$A:$AL,$B117,流15蒋银莉!D:D)</f>
        <v>13</v>
      </c>
      <c r="E117" s="12">
        <f ca="1">SUMIF(流15蒋银莉!$A:$AL,$B117,流15蒋银莉!E:E)</f>
        <v>14</v>
      </c>
      <c r="F117" s="12">
        <f ca="1">SUMIF(流15蒋银莉!$A:$AL,$B117,流15蒋银莉!F:F)</f>
        <v>14</v>
      </c>
      <c r="G117" s="12">
        <f ca="1">SUMIF(流15蒋银莉!$A:$AL,$B117,流15蒋银莉!G:G)</f>
        <v>14</v>
      </c>
      <c r="H117" s="12">
        <f ca="1">SUMIF(流15蒋银莉!$A:$AL,$B117,流15蒋银莉!H:H)</f>
        <v>11</v>
      </c>
      <c r="I117" s="12">
        <f ca="1">SUMIF(流15蒋银莉!$A:$AL,$B117,流15蒋银莉!I:I)</f>
        <v>14</v>
      </c>
      <c r="J117" s="12">
        <f ca="1">SUMIF(流15蒋银莉!$A:$AL,$B117,流15蒋银莉!J:J)</f>
        <v>13</v>
      </c>
      <c r="K117" s="12">
        <f ca="1">SUMIF(流15蒋银莉!$A:$AL,$B117,流15蒋银莉!K:K)</f>
        <v>11</v>
      </c>
      <c r="L117" s="12">
        <f ca="1">SUMIF(流15蒋银莉!$A:$AL,$B117,流15蒋银莉!L:L)</f>
        <v>12</v>
      </c>
      <c r="M117" s="12">
        <f ca="1">SUMIF(流15蒋银莉!$A:$AL,$B117,流15蒋银莉!M:M)</f>
        <v>11</v>
      </c>
      <c r="N117" s="12">
        <f ca="1">SUMIF(流15蒋银莉!$A:$AL,$B117,流15蒋银莉!N:N)</f>
        <v>0</v>
      </c>
      <c r="O117" s="12">
        <f ca="1">SUMIF(流15蒋银莉!$A:$AL,$B117,流15蒋银莉!O:O)</f>
        <v>0</v>
      </c>
      <c r="P117" s="12">
        <f ca="1">SUMIF(流15蒋银莉!$A:$AL,$B117,流15蒋银莉!P:P)</f>
        <v>12</v>
      </c>
      <c r="Q117" s="12">
        <f ca="1">SUMIF(流15蒋银莉!$A:$AL,$B117,流15蒋银莉!Q:Q)</f>
        <v>11</v>
      </c>
      <c r="R117" s="12">
        <f ca="1">SUMIF(流15蒋银莉!$A:$AL,$B117,流15蒋银莉!R:R)</f>
        <v>11</v>
      </c>
      <c r="S117" s="12">
        <f ca="1">SUMIF(流15蒋银莉!$A:$AL,$B117,流15蒋银莉!S:S)</f>
        <v>12</v>
      </c>
      <c r="T117" s="12">
        <f ca="1">SUMIF(流15蒋银莉!$A:$AL,$B117,流15蒋银莉!T:T)</f>
        <v>11</v>
      </c>
      <c r="U117" s="12">
        <f ca="1">SUMIF(流15蒋银莉!$A:$AL,$B117,流15蒋银莉!U:U)</f>
        <v>11</v>
      </c>
      <c r="V117" s="12">
        <f ca="1">SUMIF(流15蒋银莉!$A:$AL,$B117,流15蒋银莉!V:V)</f>
        <v>0</v>
      </c>
      <c r="W117" s="12">
        <f ca="1">SUMIF(流15蒋银莉!$A:$AL,$B117,流15蒋银莉!W:W)</f>
        <v>12</v>
      </c>
      <c r="X117" s="12">
        <f ca="1">SUMIF(流15蒋银莉!$A:$AL,$B117,流15蒋银莉!X:X)</f>
        <v>13</v>
      </c>
      <c r="Y117" s="12">
        <f ca="1">SUMIF(流15蒋银莉!$A:$AL,$B117,流15蒋银莉!Y:Y)</f>
        <v>12</v>
      </c>
      <c r="Z117" s="12">
        <f ca="1">SUMIF(流15蒋银莉!$A:$AL,$B117,流15蒋银莉!Z:Z)</f>
        <v>11</v>
      </c>
      <c r="AA117" s="12">
        <f ca="1">SUMIF(流15蒋银莉!$A:$AL,$B117,流15蒋银莉!AA:AA)</f>
        <v>11</v>
      </c>
      <c r="AB117" s="12">
        <f ca="1">SUMIF(流15蒋银莉!$A:$AL,$B117,流15蒋银莉!AB:AB)</f>
        <v>11</v>
      </c>
      <c r="AC117" s="12">
        <f ca="1">SUMIF(流15蒋银莉!$A:$AL,$B117,流15蒋银莉!AC:AC)</f>
        <v>0</v>
      </c>
      <c r="AD117" s="12">
        <f ca="1">SUMIF(流15蒋银莉!$A:$AL,$B117,流15蒋银莉!AD:AD)</f>
        <v>8.5</v>
      </c>
      <c r="AE117" s="12">
        <f ca="1">SUMIF(流15蒋银莉!$A:$AL,$B117,流15蒋银莉!AE:AE)</f>
        <v>8.5</v>
      </c>
      <c r="AF117" s="12">
        <f ca="1">SUMIF(流15蒋银莉!$A:$AL,$B117,流15蒋银莉!AF:AF)</f>
        <v>8.5</v>
      </c>
      <c r="AG117" s="12">
        <f ca="1">SUMIF(流15蒋银莉!$A:$AL,$B117,流15蒋银莉!AG:AG)</f>
        <v>8.5</v>
      </c>
      <c r="AH117" s="12">
        <f ca="1">SUMIF(流15蒋银莉!$A:$AL,$B117,流15蒋银莉!AH:AH)</f>
        <v>0</v>
      </c>
      <c r="AI117" s="21">
        <f ca="1" t="shared" si="85"/>
        <v>299</v>
      </c>
      <c r="AJ117" s="22">
        <f ca="1" t="shared" si="84"/>
        <v>37.375</v>
      </c>
    </row>
    <row r="118" customHeight="1" spans="1:36">
      <c r="A118" s="10" t="s">
        <v>176</v>
      </c>
      <c r="B118" s="17" t="s">
        <v>227</v>
      </c>
      <c r="C118" s="18" t="s">
        <v>711</v>
      </c>
      <c r="D118" s="12">
        <f ca="1">SUMIF(流15蒋银莉!$A:$AL,$B118,流15蒋银莉!D:D)</f>
        <v>13</v>
      </c>
      <c r="E118" s="12">
        <f ca="1">SUMIF(流15蒋银莉!$A:$AL,$B118,流15蒋银莉!E:E)</f>
        <v>14</v>
      </c>
      <c r="F118" s="12">
        <f ca="1">SUMIF(流15蒋银莉!$A:$AL,$B118,流15蒋银莉!F:F)</f>
        <v>0</v>
      </c>
      <c r="G118" s="12">
        <f ca="1">SUMIF(流15蒋银莉!$A:$AL,$B118,流15蒋银莉!G:G)</f>
        <v>14</v>
      </c>
      <c r="H118" s="12">
        <f ca="1">SUMIF(流15蒋银莉!$A:$AL,$B118,流15蒋银莉!H:H)</f>
        <v>11</v>
      </c>
      <c r="I118" s="12">
        <f ca="1">SUMIF(流15蒋银莉!$A:$AL,$B118,流15蒋银莉!I:I)</f>
        <v>14</v>
      </c>
      <c r="J118" s="12">
        <f ca="1">SUMIF(流15蒋银莉!$A:$AL,$B118,流15蒋银莉!J:J)</f>
        <v>13</v>
      </c>
      <c r="K118" s="12">
        <f ca="1">SUMIF(流15蒋银莉!$A:$AL,$B118,流15蒋银莉!K:K)</f>
        <v>11</v>
      </c>
      <c r="L118" s="12">
        <f ca="1">SUMIF(流15蒋银莉!$A:$AL,$B118,流15蒋银莉!L:L)</f>
        <v>4</v>
      </c>
      <c r="M118" s="12">
        <f ca="1">SUMIF(流15蒋银莉!$A:$AL,$B118,流15蒋银莉!M:M)</f>
        <v>11</v>
      </c>
      <c r="N118" s="12">
        <f ca="1">SUMIF(流15蒋银莉!$A:$AL,$B118,流15蒋银莉!N:N)</f>
        <v>12</v>
      </c>
      <c r="O118" s="12">
        <f ca="1">SUMIF(流15蒋银莉!$A:$AL,$B118,流15蒋银莉!O:O)</f>
        <v>0</v>
      </c>
      <c r="P118" s="12">
        <f ca="1">SUMIF(流15蒋银莉!$A:$AL,$B118,流15蒋银莉!P:P)</f>
        <v>12</v>
      </c>
      <c r="Q118" s="12">
        <f ca="1">SUMIF(流15蒋银莉!$A:$AL,$B118,流15蒋银莉!Q:Q)</f>
        <v>11</v>
      </c>
      <c r="R118" s="12">
        <f ca="1">SUMIF(流15蒋银莉!$A:$AL,$B118,流15蒋银莉!R:R)</f>
        <v>12</v>
      </c>
      <c r="S118" s="12">
        <f ca="1">SUMIF(流15蒋银莉!$A:$AL,$B118,流15蒋银莉!S:S)</f>
        <v>12</v>
      </c>
      <c r="T118" s="12">
        <f ca="1">SUMIF(流15蒋银莉!$A:$AL,$B118,流15蒋银莉!T:T)</f>
        <v>11</v>
      </c>
      <c r="U118" s="12">
        <f ca="1">SUMIF(流15蒋银莉!$A:$AL,$B118,流15蒋银莉!U:U)</f>
        <v>11</v>
      </c>
      <c r="V118" s="12">
        <f ca="1">SUMIF(流15蒋银莉!$A:$AL,$B118,流15蒋银莉!V:V)</f>
        <v>0</v>
      </c>
      <c r="W118" s="12">
        <f ca="1">SUMIF(流15蒋银莉!$A:$AL,$B118,流15蒋银莉!W:W)</f>
        <v>12</v>
      </c>
      <c r="X118" s="12">
        <f ca="1">SUMIF(流15蒋银莉!$A:$AL,$B118,流15蒋银莉!X:X)</f>
        <v>13</v>
      </c>
      <c r="Y118" s="12">
        <f ca="1">SUMIF(流15蒋银莉!$A:$AL,$B118,流15蒋银莉!Y:Y)</f>
        <v>14</v>
      </c>
      <c r="Z118" s="12">
        <f ca="1">SUMIF(流15蒋银莉!$A:$AL,$B118,流15蒋银莉!Z:Z)</f>
        <v>11</v>
      </c>
      <c r="AA118" s="12">
        <f ca="1">SUMIF(流15蒋银莉!$A:$AL,$B118,流15蒋银莉!AA:AA)</f>
        <v>11</v>
      </c>
      <c r="AB118" s="12">
        <f ca="1">SUMIF(流15蒋银莉!$A:$AL,$B118,流15蒋银莉!AB:AB)</f>
        <v>8.5</v>
      </c>
      <c r="AC118" s="12">
        <f ca="1">SUMIF(流15蒋银莉!$A:$AL,$B118,流15蒋银莉!AC:AC)</f>
        <v>13</v>
      </c>
      <c r="AD118" s="12">
        <f ca="1">SUMIF(流15蒋银莉!$A:$AL,$B118,流15蒋银莉!AD:AD)</f>
        <v>0</v>
      </c>
      <c r="AE118" s="12">
        <f ca="1">SUMIF(流15蒋银莉!$A:$AL,$B118,流15蒋银莉!AE:AE)</f>
        <v>13</v>
      </c>
      <c r="AF118" s="12">
        <f ca="1">SUMIF(流15蒋银莉!$A:$AL,$B118,流15蒋银莉!AF:AF)</f>
        <v>13</v>
      </c>
      <c r="AG118" s="12">
        <f ca="1">SUMIF(流15蒋银莉!$A:$AL,$B118,流15蒋银莉!AG:AG)</f>
        <v>13</v>
      </c>
      <c r="AH118" s="12">
        <f ca="1">SUMIF(流15蒋银莉!$A:$AL,$B118,流15蒋银莉!AH:AH)</f>
        <v>0</v>
      </c>
      <c r="AI118" s="21">
        <f ca="1" t="shared" ref="AI118" si="86">SUM(D118:AH118)</f>
        <v>307.5</v>
      </c>
      <c r="AJ118" s="22">
        <f ca="1" t="shared" si="84"/>
        <v>38.4375</v>
      </c>
    </row>
    <row r="119" customHeight="1" spans="1:36">
      <c r="A119" s="10" t="s">
        <v>830</v>
      </c>
      <c r="B119" s="11" t="s">
        <v>161</v>
      </c>
      <c r="C119" t="s">
        <v>559</v>
      </c>
      <c r="D119" s="12">
        <f ca="1">SUMIF(一汽单板蒋银莉!$A:$AL,$B119,一汽单板蒋银莉!D:D)</f>
        <v>13</v>
      </c>
      <c r="E119" s="12">
        <f ca="1">SUMIF(一汽单板蒋银莉!$A:$AL,$B119,一汽单板蒋银莉!E:E)</f>
        <v>14</v>
      </c>
      <c r="F119" s="12">
        <f ca="1">SUMIF(一汽单板蒋银莉!$A:$AL,$B119,一汽单板蒋银莉!F:F)</f>
        <v>14</v>
      </c>
      <c r="G119" s="12">
        <f ca="1">SUMIF(一汽单板蒋银莉!$A:$AL,$B119,一汽单板蒋银莉!G:G)</f>
        <v>14</v>
      </c>
      <c r="H119" s="12">
        <f ca="1">SUMIF(一汽单板蒋银莉!$A:$AL,$B119,一汽单板蒋银莉!H:H)</f>
        <v>11</v>
      </c>
      <c r="I119" s="12">
        <f ca="1">SUMIF(一汽单板蒋银莉!$A:$AL,$B119,一汽单板蒋银莉!I:I)</f>
        <v>14</v>
      </c>
      <c r="J119" s="12">
        <f ca="1">SUMIF(一汽单板蒋银莉!$A:$AL,$B119,一汽单板蒋银莉!J:J)</f>
        <v>13</v>
      </c>
      <c r="K119" s="12">
        <f ca="1">SUMIF(一汽单板蒋银莉!$A:$AL,$B119,一汽单板蒋银莉!K:K)</f>
        <v>11</v>
      </c>
      <c r="L119" s="12">
        <f ca="1">SUMIF(一汽单板蒋银莉!$A:$AL,$B119,一汽单板蒋银莉!L:L)</f>
        <v>12</v>
      </c>
      <c r="M119" s="12">
        <f ca="1">SUMIF(一汽单板蒋银莉!$A:$AL,$B119,一汽单板蒋银莉!M:M)</f>
        <v>11</v>
      </c>
      <c r="N119" s="12">
        <f ca="1">SUMIF(一汽单板蒋银莉!$A:$AL,$B119,一汽单板蒋银莉!N:N)</f>
        <v>12</v>
      </c>
      <c r="O119" s="12">
        <f ca="1">SUMIF(一汽单板蒋银莉!$A:$AL,$B119,一汽单板蒋银莉!O:O)</f>
        <v>8.5</v>
      </c>
      <c r="P119" s="12">
        <f ca="1">SUMIF(一汽单板蒋银莉!$A:$AL,$B119,一汽单板蒋银莉!P:P)</f>
        <v>12</v>
      </c>
      <c r="Q119" s="12">
        <f ca="1">SUMIF(一汽单板蒋银莉!$A:$AL,$B119,一汽单板蒋银莉!Q:Q)</f>
        <v>0</v>
      </c>
      <c r="R119" s="12">
        <f ca="1">SUMIF(一汽单板蒋银莉!$A:$AL,$B119,一汽单板蒋银莉!R:R)</f>
        <v>12</v>
      </c>
      <c r="S119" s="12">
        <f ca="1">SUMIF(一汽单板蒋银莉!$A:$AL,$B119,一汽单板蒋银莉!S:S)</f>
        <v>12</v>
      </c>
      <c r="T119" s="12">
        <f ca="1">SUMIF(一汽单板蒋银莉!$A:$AL,$B119,一汽单板蒋银莉!T:T)</f>
        <v>11</v>
      </c>
      <c r="U119" s="12">
        <f ca="1">SUMIF(一汽单板蒋银莉!$A:$AL,$B119,一汽单板蒋银莉!U:U)</f>
        <v>11</v>
      </c>
      <c r="V119" s="12">
        <f ca="1">SUMIF(一汽单板蒋银莉!$A:$AL,$B119,一汽单板蒋银莉!V:V)</f>
        <v>0</v>
      </c>
      <c r="W119" s="12">
        <f ca="1">SUMIF(一汽单板蒋银莉!$A:$AL,$B119,一汽单板蒋银莉!W:W)</f>
        <v>14</v>
      </c>
      <c r="X119" s="12">
        <f ca="1">SUMIF(一汽单板蒋银莉!$A:$AL,$B119,一汽单板蒋银莉!X:X)</f>
        <v>13</v>
      </c>
      <c r="Y119" s="12">
        <f ca="1">SUMIF(一汽单板蒋银莉!$A:$AL,$B119,一汽单板蒋银莉!Y:Y)</f>
        <v>14</v>
      </c>
      <c r="Z119" s="12">
        <f ca="1">SUMIF(一汽单板蒋银莉!$A:$AL,$B119,一汽单板蒋银莉!Z:Z)</f>
        <v>11</v>
      </c>
      <c r="AA119" s="12">
        <f ca="1">SUMIF(一汽单板蒋银莉!$A:$AL,$B119,一汽单板蒋银莉!AA:AA)</f>
        <v>11</v>
      </c>
      <c r="AB119" s="12">
        <f ca="1">SUMIF(一汽单板蒋银莉!$A:$AL,$B119,一汽单板蒋银莉!AB:AB)</f>
        <v>11</v>
      </c>
      <c r="AC119" s="12">
        <f ca="1">SUMIF(一汽单板蒋银莉!$A:$AL,$B119,一汽单板蒋银莉!AC:AC)</f>
        <v>0</v>
      </c>
      <c r="AD119" s="12">
        <f ca="1">SUMIF(一汽单板蒋银莉!$A:$AL,$B119,一汽单板蒋银莉!AD:AD)</f>
        <v>8.5</v>
      </c>
      <c r="AE119" s="12">
        <f ca="1">SUMIF(一汽单板蒋银莉!$A:$AL,$B119,一汽单板蒋银莉!AE:AE)</f>
        <v>8.5</v>
      </c>
      <c r="AF119" s="12">
        <f ca="1">SUMIF(一汽单板蒋银莉!$A:$AL,$B119,一汽单板蒋银莉!AF:AF)</f>
        <v>8.5</v>
      </c>
      <c r="AG119" s="12">
        <f ca="1">SUMIF(一汽单板蒋银莉!$A:$AL,$B119,一汽单板蒋银莉!AG:AG)</f>
        <v>8.5</v>
      </c>
      <c r="AH119" s="12">
        <f ca="1">SUMIF(一汽单板蒋银莉!$A:$AL,$B119,一汽单板蒋银莉!AH:AH)</f>
        <v>0</v>
      </c>
      <c r="AI119" s="21">
        <f ca="1" t="shared" si="1"/>
        <v>313.5</v>
      </c>
      <c r="AJ119" s="22">
        <f ca="1" t="shared" si="0"/>
        <v>39.1875</v>
      </c>
    </row>
    <row r="120" customHeight="1" spans="1:36">
      <c r="A120" s="10" t="s">
        <v>830</v>
      </c>
      <c r="B120" s="11" t="s">
        <v>163</v>
      </c>
      <c r="C120" t="s">
        <v>560</v>
      </c>
      <c r="D120" s="12">
        <f ca="1">SUMIF(一汽单板蒋银莉!$A:$AL,$B120,一汽单板蒋银莉!D:D)</f>
        <v>13</v>
      </c>
      <c r="E120" s="12">
        <f ca="1">SUMIF(一汽单板蒋银莉!$A:$AL,$B120,一汽单板蒋银莉!E:E)</f>
        <v>14</v>
      </c>
      <c r="F120" s="12">
        <f ca="1">SUMIF(一汽单板蒋银莉!$A:$AL,$B120,一汽单板蒋银莉!F:F)</f>
        <v>14</v>
      </c>
      <c r="G120" s="12">
        <f ca="1">SUMIF(一汽单板蒋银莉!$A:$AL,$B120,一汽单板蒋银莉!G:G)</f>
        <v>14</v>
      </c>
      <c r="H120" s="12">
        <f ca="1">SUMIF(一汽单板蒋银莉!$A:$AL,$B120,一汽单板蒋银莉!H:H)</f>
        <v>0</v>
      </c>
      <c r="I120" s="12">
        <f ca="1">SUMIF(一汽单板蒋银莉!$A:$AL,$B120,一汽单板蒋银莉!I:I)</f>
        <v>14</v>
      </c>
      <c r="J120" s="12">
        <f ca="1">SUMIF(一汽单板蒋银莉!$A:$AL,$B120,一汽单板蒋银莉!J:J)</f>
        <v>13</v>
      </c>
      <c r="K120" s="12">
        <f ca="1">SUMIF(一汽单板蒋银莉!$A:$AL,$B120,一汽单板蒋银莉!K:K)</f>
        <v>11</v>
      </c>
      <c r="L120" s="12">
        <f ca="1">SUMIF(一汽单板蒋银莉!$A:$AL,$B120,一汽单板蒋银莉!L:L)</f>
        <v>12</v>
      </c>
      <c r="M120" s="12">
        <f ca="1">SUMIF(一汽单板蒋银莉!$A:$AL,$B120,一汽单板蒋银莉!M:M)</f>
        <v>11</v>
      </c>
      <c r="N120" s="12">
        <f ca="1">SUMIF(一汽单板蒋银莉!$A:$AL,$B120,一汽单板蒋银莉!N:N)</f>
        <v>12</v>
      </c>
      <c r="O120" s="12">
        <f ca="1">SUMIF(一汽单板蒋银莉!$A:$AL,$B120,一汽单板蒋银莉!O:O)</f>
        <v>8.5</v>
      </c>
      <c r="P120" s="12">
        <f ca="1">SUMIF(一汽单板蒋银莉!$A:$AL,$B120,一汽单板蒋银莉!P:P)</f>
        <v>12</v>
      </c>
      <c r="Q120" s="12">
        <f ca="1">SUMIF(一汽单板蒋银莉!$A:$AL,$B120,一汽单板蒋银莉!Q:Q)</f>
        <v>11</v>
      </c>
      <c r="R120" s="12">
        <f ca="1">SUMIF(一汽单板蒋银莉!$A:$AL,$B120,一汽单板蒋银莉!R:R)</f>
        <v>12</v>
      </c>
      <c r="S120" s="12">
        <f ca="1">SUMIF(一汽单板蒋银莉!$A:$AL,$B120,一汽单板蒋银莉!S:S)</f>
        <v>12</v>
      </c>
      <c r="T120" s="12">
        <f ca="1">SUMIF(一汽单板蒋银莉!$A:$AL,$B120,一汽单板蒋银莉!T:T)</f>
        <v>11</v>
      </c>
      <c r="U120" s="12">
        <f ca="1">SUMIF(一汽单板蒋银莉!$A:$AL,$B120,一汽单板蒋银莉!U:U)</f>
        <v>11</v>
      </c>
      <c r="V120" s="12">
        <f ca="1">SUMIF(一汽单板蒋银莉!$A:$AL,$B120,一汽单板蒋银莉!V:V)</f>
        <v>8.5</v>
      </c>
      <c r="W120" s="12">
        <f ca="1">SUMIF(一汽单板蒋银莉!$A:$AL,$B120,一汽单板蒋银莉!W:W)</f>
        <v>14</v>
      </c>
      <c r="X120" s="12">
        <f ca="1">SUMIF(一汽单板蒋银莉!$A:$AL,$B120,一汽单板蒋银莉!X:X)</f>
        <v>13</v>
      </c>
      <c r="Y120" s="12">
        <f ca="1">SUMIF(一汽单板蒋银莉!$A:$AL,$B120,一汽单板蒋银莉!Y:Y)</f>
        <v>14</v>
      </c>
      <c r="Z120" s="12">
        <f ca="1">SUMIF(一汽单板蒋银莉!$A:$AL,$B120,一汽单板蒋银莉!Z:Z)</f>
        <v>11</v>
      </c>
      <c r="AA120" s="12">
        <f ca="1">SUMIF(一汽单板蒋银莉!$A:$AL,$B120,一汽单板蒋银莉!AA:AA)</f>
        <v>11</v>
      </c>
      <c r="AB120" s="12">
        <f ca="1">SUMIF(一汽单板蒋银莉!$A:$AL,$B120,一汽单板蒋银莉!AB:AB)</f>
        <v>11</v>
      </c>
      <c r="AC120" s="12">
        <f ca="1">SUMIF(一汽单板蒋银莉!$A:$AL,$B120,一汽单板蒋银莉!AC:AC)</f>
        <v>11</v>
      </c>
      <c r="AD120" s="12">
        <f ca="1">SUMIF(一汽单板蒋银莉!$A:$AL,$B120,一汽单板蒋银莉!AD:AD)</f>
        <v>14</v>
      </c>
      <c r="AE120" s="12">
        <f ca="1">SUMIF(一汽单板蒋银莉!$A:$AL,$B120,一汽单板蒋银莉!AE:AE)</f>
        <v>14</v>
      </c>
      <c r="AF120" s="12">
        <f ca="1">SUMIF(一汽单板蒋银莉!$A:$AL,$B120,一汽单板蒋银莉!AF:AF)</f>
        <v>13</v>
      </c>
      <c r="AG120" s="12">
        <f ca="1">SUMIF(一汽单板蒋银莉!$A:$AL,$B120,一汽单板蒋银莉!AG:AG)</f>
        <v>13</v>
      </c>
      <c r="AH120" s="12">
        <f ca="1">SUMIF(一汽单板蒋银莉!$A:$AL,$B120,一汽单板蒋银莉!AH:AH)</f>
        <v>0</v>
      </c>
      <c r="AI120" s="21">
        <f ca="1" t="shared" si="1"/>
        <v>353</v>
      </c>
      <c r="AJ120" s="22">
        <f ca="1" t="shared" si="0"/>
        <v>44.125</v>
      </c>
    </row>
    <row r="121" customHeight="1" spans="1:36">
      <c r="A121" s="10" t="s">
        <v>830</v>
      </c>
      <c r="B121" s="11" t="s">
        <v>562</v>
      </c>
      <c r="C121" t="s">
        <v>561</v>
      </c>
      <c r="D121" s="12">
        <f ca="1">SUMIF(一汽单板蒋银莉!$A:$AL,$B121,一汽单板蒋银莉!D:D)</f>
        <v>13.5</v>
      </c>
      <c r="E121" s="12">
        <f ca="1">SUMIF(一汽单板蒋银莉!$A:$AL,$B121,一汽单板蒋银莉!E:E)</f>
        <v>13</v>
      </c>
      <c r="F121" s="12">
        <f ca="1">SUMIF(一汽单板蒋银莉!$A:$AL,$B121,一汽单板蒋银莉!F:F)</f>
        <v>13</v>
      </c>
      <c r="G121" s="12">
        <f ca="1">SUMIF(一汽单板蒋银莉!$A:$AL,$B121,一汽单板蒋银莉!G:G)</f>
        <v>13</v>
      </c>
      <c r="H121" s="12">
        <f ca="1">SUMIF(一汽单板蒋银莉!$A:$AL,$B121,一汽单板蒋银莉!H:H)</f>
        <v>11</v>
      </c>
      <c r="I121" s="12">
        <f ca="1">SUMIF(一汽单板蒋银莉!$A:$AL,$B121,一汽单板蒋银莉!I:I)</f>
        <v>13</v>
      </c>
      <c r="J121" s="12">
        <f ca="1">SUMIF(一汽单板蒋银莉!$A:$AL,$B121,一汽单板蒋银莉!J:J)</f>
        <v>13</v>
      </c>
      <c r="K121" s="12">
        <f ca="1">SUMIF(一汽单板蒋银莉!$A:$AL,$B121,一汽单板蒋银莉!K:K)</f>
        <v>12</v>
      </c>
      <c r="L121" s="12">
        <f ca="1">SUMIF(一汽单板蒋银莉!$A:$AL,$B121,一汽单板蒋银莉!L:L)</f>
        <v>12</v>
      </c>
      <c r="M121" s="12">
        <f ca="1">SUMIF(一汽单板蒋银莉!$A:$AL,$B121,一汽单板蒋银莉!M:M)</f>
        <v>11</v>
      </c>
      <c r="N121" s="12">
        <f ca="1">SUMIF(一汽单板蒋银莉!$A:$AL,$B121,一汽单板蒋银莉!N:N)</f>
        <v>12</v>
      </c>
      <c r="O121" s="12">
        <f ca="1">SUMIF(一汽单板蒋银莉!$A:$AL,$B121,一汽单板蒋银莉!O:O)</f>
        <v>8.5</v>
      </c>
      <c r="P121" s="12">
        <f ca="1">SUMIF(一汽单板蒋银莉!$A:$AL,$B121,一汽单板蒋银莉!P:P)</f>
        <v>12</v>
      </c>
      <c r="Q121" s="12">
        <f ca="1">SUMIF(一汽单板蒋银莉!$A:$AL,$B121,一汽单板蒋银莉!Q:Q)</f>
        <v>11</v>
      </c>
      <c r="R121" s="12">
        <f ca="1">SUMIF(一汽单板蒋银莉!$A:$AL,$B121,一汽单板蒋银莉!R:R)</f>
        <v>12</v>
      </c>
      <c r="S121" s="12">
        <f ca="1">SUMIF(一汽单板蒋银莉!$A:$AL,$B121,一汽单板蒋银莉!S:S)</f>
        <v>12</v>
      </c>
      <c r="T121" s="12">
        <f ca="1">SUMIF(一汽单板蒋银莉!$A:$AL,$B121,一汽单板蒋银莉!T:T)</f>
        <v>12</v>
      </c>
      <c r="U121" s="12">
        <f ca="1">SUMIF(一汽单板蒋银莉!$A:$AL,$B121,一汽单板蒋银莉!U:U)</f>
        <v>12</v>
      </c>
      <c r="V121" s="12">
        <f ca="1">SUMIF(一汽单板蒋银莉!$A:$AL,$B121,一汽单板蒋银莉!V:V)</f>
        <v>4.5</v>
      </c>
      <c r="W121" s="12">
        <f ca="1">SUMIF(一汽单板蒋银莉!$A:$AL,$B121,一汽单板蒋银莉!W:W)</f>
        <v>11</v>
      </c>
      <c r="X121" s="12">
        <f ca="1">SUMIF(一汽单板蒋银莉!$A:$AL,$B121,一汽单板蒋银莉!X:X)</f>
        <v>12</v>
      </c>
      <c r="Y121" s="12">
        <f ca="1">SUMIF(一汽单板蒋银莉!$A:$AL,$B121,一汽单板蒋银莉!Y:Y)</f>
        <v>12</v>
      </c>
      <c r="Z121" s="12">
        <f ca="1">SUMIF(一汽单板蒋银莉!$A:$AL,$B121,一汽单板蒋银莉!Z:Z)</f>
        <v>12</v>
      </c>
      <c r="AA121" s="12">
        <f ca="1">SUMIF(一汽单板蒋银莉!$A:$AL,$B121,一汽单板蒋银莉!AA:AA)</f>
        <v>12</v>
      </c>
      <c r="AB121" s="12">
        <f ca="1">SUMIF(一汽单板蒋银莉!$A:$AL,$B121,一汽单板蒋银莉!AB:AB)</f>
        <v>11</v>
      </c>
      <c r="AC121" s="12">
        <f ca="1">SUMIF(一汽单板蒋银莉!$A:$AL,$B121,一汽单板蒋银莉!AC:AC)</f>
        <v>0</v>
      </c>
      <c r="AD121" s="12">
        <f ca="1">SUMIF(一汽单板蒋银莉!$A:$AL,$B121,一汽单板蒋银莉!AD:AD)</f>
        <v>12</v>
      </c>
      <c r="AE121" s="12">
        <f ca="1">SUMIF(一汽单板蒋银莉!$A:$AL,$B121,一汽单板蒋银莉!AE:AE)</f>
        <v>12</v>
      </c>
      <c r="AF121" s="12">
        <f ca="1">SUMIF(一汽单板蒋银莉!$A:$AL,$B121,一汽单板蒋银莉!AF:AF)</f>
        <v>12</v>
      </c>
      <c r="AG121" s="12">
        <f ca="1">SUMIF(一汽单板蒋银莉!$A:$AL,$B121,一汽单板蒋银莉!AG:AG)</f>
        <v>12</v>
      </c>
      <c r="AH121" s="12">
        <f ca="1">SUMIF(一汽单板蒋银莉!$A:$AL,$B121,一汽单板蒋银莉!AH:AH)</f>
        <v>0</v>
      </c>
      <c r="AI121" s="21">
        <f ca="1" t="shared" si="1"/>
        <v>338.5</v>
      </c>
      <c r="AJ121" s="22">
        <f ca="1" t="shared" si="0"/>
        <v>42.3125</v>
      </c>
    </row>
    <row r="122" customHeight="1" spans="1:36">
      <c r="A122" s="10" t="s">
        <v>830</v>
      </c>
      <c r="B122" s="11" t="s">
        <v>564</v>
      </c>
      <c r="C122" t="s">
        <v>563</v>
      </c>
      <c r="D122" s="12">
        <f ca="1">SUMIF(一汽单板蒋银莉!$A:$AL,$B122,一汽单板蒋银莉!D:D)</f>
        <v>13</v>
      </c>
      <c r="E122" s="12">
        <f ca="1">SUMIF(一汽单板蒋银莉!$A:$AL,$B122,一汽单板蒋银莉!E:E)</f>
        <v>14</v>
      </c>
      <c r="F122" s="12">
        <f ca="1">SUMIF(一汽单板蒋银莉!$A:$AL,$B122,一汽单板蒋银莉!F:F)</f>
        <v>14</v>
      </c>
      <c r="G122" s="12">
        <f ca="1">SUMIF(一汽单板蒋银莉!$A:$AL,$B122,一汽单板蒋银莉!G:G)</f>
        <v>14</v>
      </c>
      <c r="H122" s="12">
        <f ca="1">SUMIF(一汽单板蒋银莉!$A:$AL,$B122,一汽单板蒋银莉!H:H)</f>
        <v>11</v>
      </c>
      <c r="I122" s="12">
        <f ca="1">SUMIF(一汽单板蒋银莉!$A:$AL,$B122,一汽单板蒋银莉!I:I)</f>
        <v>14</v>
      </c>
      <c r="J122" s="12">
        <f ca="1">SUMIF(一汽单板蒋银莉!$A:$AL,$B122,一汽单板蒋银莉!J:J)</f>
        <v>13</v>
      </c>
      <c r="K122" s="12">
        <f ca="1">SUMIF(一汽单板蒋银莉!$A:$AL,$B122,一汽单板蒋银莉!K:K)</f>
        <v>11</v>
      </c>
      <c r="L122" s="12">
        <f ca="1">SUMIF(一汽单板蒋银莉!$A:$AL,$B122,一汽单板蒋银莉!L:L)</f>
        <v>12</v>
      </c>
      <c r="M122" s="12">
        <f ca="1">SUMIF(一汽单板蒋银莉!$A:$AL,$B122,一汽单板蒋银莉!M:M)</f>
        <v>11</v>
      </c>
      <c r="N122" s="12">
        <f ca="1">SUMIF(一汽单板蒋银莉!$A:$AL,$B122,一汽单板蒋银莉!N:N)</f>
        <v>12</v>
      </c>
      <c r="O122" s="12">
        <f ca="1">SUMIF(一汽单板蒋银莉!$A:$AL,$B122,一汽单板蒋银莉!O:O)</f>
        <v>8.5</v>
      </c>
      <c r="P122" s="12">
        <f ca="1">SUMIF(一汽单板蒋银莉!$A:$AL,$B122,一汽单板蒋银莉!P:P)</f>
        <v>12</v>
      </c>
      <c r="Q122" s="12">
        <f ca="1">SUMIF(一汽单板蒋银莉!$A:$AL,$B122,一汽单板蒋银莉!Q:Q)</f>
        <v>11</v>
      </c>
      <c r="R122" s="12">
        <f ca="1">SUMIF(一汽单板蒋银莉!$A:$AL,$B122,一汽单板蒋银莉!R:R)</f>
        <v>12</v>
      </c>
      <c r="S122" s="12">
        <f ca="1">SUMIF(一汽单板蒋银莉!$A:$AL,$B122,一汽单板蒋银莉!S:S)</f>
        <v>12</v>
      </c>
      <c r="T122" s="12">
        <f ca="1">SUMIF(一汽单板蒋银莉!$A:$AL,$B122,一汽单板蒋银莉!T:T)</f>
        <v>11</v>
      </c>
      <c r="U122" s="12">
        <f ca="1">SUMIF(一汽单板蒋银莉!$A:$AL,$B122,一汽单板蒋银莉!U:U)</f>
        <v>11</v>
      </c>
      <c r="V122" s="12">
        <f ca="1">SUMIF(一汽单板蒋银莉!$A:$AL,$B122,一汽单板蒋银莉!V:V)</f>
        <v>8.5</v>
      </c>
      <c r="W122" s="12">
        <f ca="1">SUMIF(一汽单板蒋银莉!$A:$AL,$B122,一汽单板蒋银莉!W:W)</f>
        <v>14</v>
      </c>
      <c r="X122" s="12">
        <f ca="1">SUMIF(一汽单板蒋银莉!$A:$AL,$B122,一汽单板蒋银莉!X:X)</f>
        <v>13</v>
      </c>
      <c r="Y122" s="12">
        <f ca="1">SUMIF(一汽单板蒋银莉!$A:$AL,$B122,一汽单板蒋银莉!Y:Y)</f>
        <v>14</v>
      </c>
      <c r="Z122" s="12">
        <f ca="1">SUMIF(一汽单板蒋银莉!$A:$AL,$B122,一汽单板蒋银莉!Z:Z)</f>
        <v>11</v>
      </c>
      <c r="AA122" s="12">
        <f ca="1">SUMIF(一汽单板蒋银莉!$A:$AL,$B122,一汽单板蒋银莉!AA:AA)</f>
        <v>11</v>
      </c>
      <c r="AB122" s="12">
        <f ca="1">SUMIF(一汽单板蒋银莉!$A:$AL,$B122,一汽单板蒋银莉!AB:AB)</f>
        <v>11</v>
      </c>
      <c r="AC122" s="12">
        <f ca="1">SUMIF(一汽单板蒋银莉!$A:$AL,$B122,一汽单板蒋银莉!AC:AC)</f>
        <v>0</v>
      </c>
      <c r="AD122" s="12">
        <f ca="1">SUMIF(一汽单板蒋银莉!$A:$AL,$B122,一汽单板蒋银莉!AD:AD)</f>
        <v>8.5</v>
      </c>
      <c r="AE122" s="12">
        <f ca="1">SUMIF(一汽单板蒋银莉!$A:$AL,$B122,一汽单板蒋银莉!AE:AE)</f>
        <v>8.5</v>
      </c>
      <c r="AF122" s="12">
        <f ca="1">SUMIF(一汽单板蒋银莉!$A:$AL,$B122,一汽单板蒋银莉!AF:AF)</f>
        <v>8.5</v>
      </c>
      <c r="AG122" s="12">
        <f ca="1">SUMIF(一汽单板蒋银莉!$A:$AL,$B122,一汽单板蒋银莉!AG:AG)</f>
        <v>8.5</v>
      </c>
      <c r="AH122" s="12">
        <f ca="1">SUMIF(一汽单板蒋银莉!$A:$AL,$B122,一汽单板蒋银莉!AH:AH)</f>
        <v>0</v>
      </c>
      <c r="AI122" s="21">
        <f ca="1" t="shared" si="1"/>
        <v>333</v>
      </c>
      <c r="AJ122" s="22">
        <f ca="1" t="shared" si="0"/>
        <v>41.625</v>
      </c>
    </row>
    <row r="123" customHeight="1" spans="1:36">
      <c r="A123" s="10" t="s">
        <v>830</v>
      </c>
      <c r="B123" s="11" t="s">
        <v>566</v>
      </c>
      <c r="C123" t="s">
        <v>565</v>
      </c>
      <c r="D123" s="12">
        <f ca="1">SUMIF(一汽单板蒋银莉!$A:$AL,$B123,一汽单板蒋银莉!D:D)</f>
        <v>0</v>
      </c>
      <c r="E123" s="12">
        <f ca="1">SUMIF(一汽单板蒋银莉!$A:$AL,$B123,一汽单板蒋银莉!E:E)</f>
        <v>0</v>
      </c>
      <c r="F123" s="12">
        <f ca="1">SUMIF(一汽单板蒋银莉!$A:$AL,$B123,一汽单板蒋银莉!F:F)</f>
        <v>0</v>
      </c>
      <c r="G123" s="12">
        <f ca="1">SUMIF(一汽单板蒋银莉!$A:$AL,$B123,一汽单板蒋银莉!G:G)</f>
        <v>0</v>
      </c>
      <c r="H123" s="12">
        <f ca="1">SUMIF(一汽单板蒋银莉!$A:$AL,$B123,一汽单板蒋银莉!H:H)</f>
        <v>0</v>
      </c>
      <c r="I123" s="12">
        <f ca="1">SUMIF(一汽单板蒋银莉!$A:$AL,$B123,一汽单板蒋银莉!I:I)</f>
        <v>0</v>
      </c>
      <c r="J123" s="12">
        <f ca="1">SUMIF(一汽单板蒋银莉!$A:$AL,$B123,一汽单板蒋银莉!J:J)</f>
        <v>0</v>
      </c>
      <c r="K123" s="12">
        <f ca="1">SUMIF(一汽单板蒋银莉!$A:$AL,$B123,一汽单板蒋银莉!K:K)</f>
        <v>0</v>
      </c>
      <c r="L123" s="12">
        <f ca="1">SUMIF(一汽单板蒋银莉!$A:$AL,$B123,一汽单板蒋银莉!L:L)</f>
        <v>0</v>
      </c>
      <c r="M123" s="12">
        <f ca="1">SUMIF(一汽单板蒋银莉!$A:$AL,$B123,一汽单板蒋银莉!M:M)</f>
        <v>0</v>
      </c>
      <c r="N123" s="12">
        <f ca="1">SUMIF(一汽单板蒋银莉!$A:$AL,$B123,一汽单板蒋银莉!N:N)</f>
        <v>0</v>
      </c>
      <c r="O123" s="12">
        <f ca="1">SUMIF(一汽单板蒋银莉!$A:$AL,$B123,一汽单板蒋银莉!O:O)</f>
        <v>0</v>
      </c>
      <c r="P123" s="12">
        <f ca="1">SUMIF(一汽单板蒋银莉!$A:$AL,$B123,一汽单板蒋银莉!P:P)</f>
        <v>0</v>
      </c>
      <c r="Q123" s="12">
        <f ca="1">SUMIF(一汽单板蒋银莉!$A:$AL,$B123,一汽单板蒋银莉!Q:Q)</f>
        <v>0</v>
      </c>
      <c r="R123" s="12">
        <f ca="1">SUMIF(一汽单板蒋银莉!$A:$AL,$B123,一汽单板蒋银莉!R:R)</f>
        <v>0</v>
      </c>
      <c r="S123" s="12">
        <f ca="1">SUMIF(一汽单板蒋银莉!$A:$AL,$B123,一汽单板蒋银莉!S:S)</f>
        <v>0</v>
      </c>
      <c r="T123" s="12">
        <f ca="1">SUMIF(一汽单板蒋银莉!$A:$AL,$B123,一汽单板蒋银莉!T:T)</f>
        <v>0</v>
      </c>
      <c r="U123" s="12">
        <f ca="1">SUMIF(一汽单板蒋银莉!$A:$AL,$B123,一汽单板蒋银莉!U:U)</f>
        <v>0</v>
      </c>
      <c r="V123" s="12">
        <f ca="1">SUMIF(一汽单板蒋银莉!$A:$AL,$B123,一汽单板蒋银莉!V:V)</f>
        <v>0</v>
      </c>
      <c r="W123" s="12">
        <f ca="1">SUMIF(一汽单板蒋银莉!$A:$AL,$B123,一汽单板蒋银莉!W:W)</f>
        <v>0</v>
      </c>
      <c r="X123" s="12">
        <f ca="1">SUMIF(一汽单板蒋银莉!$A:$AL,$B123,一汽单板蒋银莉!X:X)</f>
        <v>0</v>
      </c>
      <c r="Y123" s="12">
        <f ca="1">SUMIF(一汽单板蒋银莉!$A:$AL,$B123,一汽单板蒋银莉!Y:Y)</f>
        <v>0</v>
      </c>
      <c r="Z123" s="12">
        <f ca="1">SUMIF(一汽单板蒋银莉!$A:$AL,$B123,一汽单板蒋银莉!Z:Z)</f>
        <v>0</v>
      </c>
      <c r="AA123" s="12">
        <f ca="1">SUMIF(一汽单板蒋银莉!$A:$AL,$B123,一汽单板蒋银莉!AA:AA)</f>
        <v>0</v>
      </c>
      <c r="AB123" s="12">
        <f ca="1">SUMIF(一汽单板蒋银莉!$A:$AL,$B123,一汽单板蒋银莉!AB:AB)</f>
        <v>0</v>
      </c>
      <c r="AC123" s="12">
        <f ca="1">SUMIF(一汽单板蒋银莉!$A:$AL,$B123,一汽单板蒋银莉!AC:AC)</f>
        <v>0</v>
      </c>
      <c r="AD123" s="12">
        <f ca="1">SUMIF(一汽单板蒋银莉!$A:$AL,$B123,一汽单板蒋银莉!AD:AD)</f>
        <v>0</v>
      </c>
      <c r="AE123" s="12">
        <f ca="1">SUMIF(一汽单板蒋银莉!$A:$AL,$B123,一汽单板蒋银莉!AE:AE)</f>
        <v>0</v>
      </c>
      <c r="AF123" s="12">
        <f ca="1">SUMIF(一汽单板蒋银莉!$A:$AL,$B123,一汽单板蒋银莉!AF:AF)</f>
        <v>0</v>
      </c>
      <c r="AG123" s="12">
        <f ca="1">SUMIF(一汽单板蒋银莉!$A:$AL,$B123,一汽单板蒋银莉!AG:AG)</f>
        <v>0</v>
      </c>
      <c r="AH123" s="12">
        <f ca="1">SUMIF(一汽单板蒋银莉!$A:$AL,$B123,一汽单板蒋银莉!AH:AH)</f>
        <v>0</v>
      </c>
      <c r="AI123" s="21">
        <f ca="1" t="shared" si="1"/>
        <v>0</v>
      </c>
      <c r="AJ123" s="22">
        <f ca="1" t="shared" si="0"/>
        <v>0</v>
      </c>
    </row>
    <row r="124" customHeight="1" spans="1:36">
      <c r="A124" s="10" t="s">
        <v>830</v>
      </c>
      <c r="B124" s="11" t="s">
        <v>568</v>
      </c>
      <c r="C124" t="s">
        <v>567</v>
      </c>
      <c r="D124" s="12">
        <f ca="1">SUMIF(一汽单板蒋银莉!$A:$AL,$B124,一汽单板蒋银莉!D:D)</f>
        <v>13</v>
      </c>
      <c r="E124" s="12">
        <f ca="1">SUMIF(一汽单板蒋银莉!$A:$AL,$B124,一汽单板蒋银莉!E:E)</f>
        <v>14</v>
      </c>
      <c r="F124" s="12">
        <f ca="1">SUMIF(一汽单板蒋银莉!$A:$AL,$B124,一汽单板蒋银莉!F:F)</f>
        <v>14</v>
      </c>
      <c r="G124" s="12">
        <f ca="1">SUMIF(一汽单板蒋银莉!$A:$AL,$B124,一汽单板蒋银莉!G:G)</f>
        <v>14</v>
      </c>
      <c r="H124" s="12">
        <f ca="1">SUMIF(一汽单板蒋银莉!$A:$AL,$B124,一汽单板蒋银莉!H:H)</f>
        <v>11</v>
      </c>
      <c r="I124" s="12">
        <f ca="1">SUMIF(一汽单板蒋银莉!$A:$AL,$B124,一汽单板蒋银莉!I:I)</f>
        <v>14</v>
      </c>
      <c r="J124" s="12">
        <f ca="1">SUMIF(一汽单板蒋银莉!$A:$AL,$B124,一汽单板蒋银莉!J:J)</f>
        <v>13</v>
      </c>
      <c r="K124" s="12">
        <f ca="1">SUMIF(一汽单板蒋银莉!$A:$AL,$B124,一汽单板蒋银莉!K:K)</f>
        <v>11</v>
      </c>
      <c r="L124" s="12">
        <f ca="1">SUMIF(一汽单板蒋银莉!$A:$AL,$B124,一汽单板蒋银莉!L:L)</f>
        <v>12</v>
      </c>
      <c r="M124" s="12">
        <f ca="1">SUMIF(一汽单板蒋银莉!$A:$AL,$B124,一汽单板蒋银莉!M:M)</f>
        <v>11</v>
      </c>
      <c r="N124" s="12">
        <f ca="1">SUMIF(一汽单板蒋银莉!$A:$AL,$B124,一汽单板蒋银莉!N:N)</f>
        <v>12</v>
      </c>
      <c r="O124" s="12">
        <f ca="1">SUMIF(一汽单板蒋银莉!$A:$AL,$B124,一汽单板蒋银莉!O:O)</f>
        <v>8.5</v>
      </c>
      <c r="P124" s="12">
        <f ca="1">SUMIF(一汽单板蒋银莉!$A:$AL,$B124,一汽单板蒋银莉!P:P)</f>
        <v>12</v>
      </c>
      <c r="Q124" s="12">
        <f ca="1">SUMIF(一汽单板蒋银莉!$A:$AL,$B124,一汽单板蒋银莉!Q:Q)</f>
        <v>11</v>
      </c>
      <c r="R124" s="12">
        <f ca="1">SUMIF(一汽单板蒋银莉!$A:$AL,$B124,一汽单板蒋银莉!R:R)</f>
        <v>12</v>
      </c>
      <c r="S124" s="12">
        <f ca="1">SUMIF(一汽单板蒋银莉!$A:$AL,$B124,一汽单板蒋银莉!S:S)</f>
        <v>12</v>
      </c>
      <c r="T124" s="12">
        <f ca="1">SUMIF(一汽单板蒋银莉!$A:$AL,$B124,一汽单板蒋银莉!T:T)</f>
        <v>11</v>
      </c>
      <c r="U124" s="12">
        <f ca="1">SUMIF(一汽单板蒋银莉!$A:$AL,$B124,一汽单板蒋银莉!U:U)</f>
        <v>11</v>
      </c>
      <c r="V124" s="12">
        <f ca="1">SUMIF(一汽单板蒋银莉!$A:$AL,$B124,一汽单板蒋银莉!V:V)</f>
        <v>0</v>
      </c>
      <c r="W124" s="12">
        <f ca="1">SUMIF(一汽单板蒋银莉!$A:$AL,$B124,一汽单板蒋银莉!W:W)</f>
        <v>14</v>
      </c>
      <c r="X124" s="12">
        <f ca="1">SUMIF(一汽单板蒋银莉!$A:$AL,$B124,一汽单板蒋银莉!X:X)</f>
        <v>13</v>
      </c>
      <c r="Y124" s="12">
        <f ca="1">SUMIF(一汽单板蒋银莉!$A:$AL,$B124,一汽单板蒋银莉!Y:Y)</f>
        <v>14</v>
      </c>
      <c r="Z124" s="12">
        <f ca="1">SUMIF(一汽单板蒋银莉!$A:$AL,$B124,一汽单板蒋银莉!Z:Z)</f>
        <v>11</v>
      </c>
      <c r="AA124" s="12">
        <f ca="1">SUMIF(一汽单板蒋银莉!$A:$AL,$B124,一汽单板蒋银莉!AA:AA)</f>
        <v>11</v>
      </c>
      <c r="AB124" s="12">
        <f ca="1">SUMIF(一汽单板蒋银莉!$A:$AL,$B124,一汽单板蒋银莉!AB:AB)</f>
        <v>11</v>
      </c>
      <c r="AC124" s="12">
        <f ca="1">SUMIF(一汽单板蒋银莉!$A:$AL,$B124,一汽单板蒋银莉!AC:AC)</f>
        <v>8.5</v>
      </c>
      <c r="AD124" s="12">
        <f ca="1">SUMIF(一汽单板蒋银莉!$A:$AL,$B124,一汽单板蒋银莉!AD:AD)</f>
        <v>13</v>
      </c>
      <c r="AE124" s="12">
        <f ca="1">SUMIF(一汽单板蒋银莉!$A:$AL,$B124,一汽单板蒋银莉!AE:AE)</f>
        <v>13</v>
      </c>
      <c r="AF124" s="12">
        <f ca="1">SUMIF(一汽单板蒋银莉!$A:$AL,$B124,一汽单板蒋银莉!AF:AF)</f>
        <v>11</v>
      </c>
      <c r="AG124" s="12">
        <f ca="1">SUMIF(一汽单板蒋银莉!$A:$AL,$B124,一汽单板蒋银莉!AG:AG)</f>
        <v>11</v>
      </c>
      <c r="AH124" s="12">
        <f ca="1">SUMIF(一汽单板蒋银莉!$A:$AL,$B124,一汽单板蒋银莉!AH:AH)</f>
        <v>0</v>
      </c>
      <c r="AI124" s="21">
        <f ca="1" t="shared" si="1"/>
        <v>347</v>
      </c>
      <c r="AJ124" s="22">
        <f ca="1" t="shared" si="0"/>
        <v>43.375</v>
      </c>
    </row>
    <row r="125" customHeight="1" spans="1:36">
      <c r="A125" s="10" t="s">
        <v>830</v>
      </c>
      <c r="B125" s="11" t="s">
        <v>570</v>
      </c>
      <c r="C125" t="s">
        <v>569</v>
      </c>
      <c r="D125" s="12">
        <f ca="1">SUMIF(一汽单板蒋银莉!$A:$AL,$B125,一汽单板蒋银莉!D:D)</f>
        <v>0</v>
      </c>
      <c r="E125" s="12">
        <f ca="1">SUMIF(一汽单板蒋银莉!$A:$AL,$B125,一汽单板蒋银莉!E:E)</f>
        <v>0</v>
      </c>
      <c r="F125" s="12">
        <f ca="1">SUMIF(一汽单板蒋银莉!$A:$AL,$B125,一汽单板蒋银莉!F:F)</f>
        <v>0</v>
      </c>
      <c r="G125" s="12">
        <f ca="1">SUMIF(一汽单板蒋银莉!$A:$AL,$B125,一汽单板蒋银莉!G:G)</f>
        <v>0</v>
      </c>
      <c r="H125" s="12">
        <f ca="1">SUMIF(一汽单板蒋银莉!$A:$AL,$B125,一汽单板蒋银莉!H:H)</f>
        <v>0</v>
      </c>
      <c r="I125" s="12">
        <f ca="1">SUMIF(一汽单板蒋银莉!$A:$AL,$B125,一汽单板蒋银莉!I:I)</f>
        <v>0</v>
      </c>
      <c r="J125" s="12">
        <f ca="1">SUMIF(一汽单板蒋银莉!$A:$AL,$B125,一汽单板蒋银莉!J:J)</f>
        <v>0</v>
      </c>
      <c r="K125" s="12">
        <f ca="1">SUMIF(一汽单板蒋银莉!$A:$AL,$B125,一汽单板蒋银莉!K:K)</f>
        <v>0</v>
      </c>
      <c r="L125" s="12">
        <f ca="1">SUMIF(一汽单板蒋银莉!$A:$AL,$B125,一汽单板蒋银莉!L:L)</f>
        <v>0</v>
      </c>
      <c r="M125" s="12">
        <f ca="1">SUMIF(一汽单板蒋银莉!$A:$AL,$B125,一汽单板蒋银莉!M:M)</f>
        <v>0</v>
      </c>
      <c r="N125" s="12">
        <f ca="1">SUMIF(一汽单板蒋银莉!$A:$AL,$B125,一汽单板蒋银莉!N:N)</f>
        <v>0</v>
      </c>
      <c r="O125" s="12">
        <f ca="1">SUMIF(一汽单板蒋银莉!$A:$AL,$B125,一汽单板蒋银莉!O:O)</f>
        <v>0</v>
      </c>
      <c r="P125" s="12">
        <f ca="1">SUMIF(一汽单板蒋银莉!$A:$AL,$B125,一汽单板蒋银莉!P:P)</f>
        <v>0</v>
      </c>
      <c r="Q125" s="12">
        <f ca="1">SUMIF(一汽单板蒋银莉!$A:$AL,$B125,一汽单板蒋银莉!Q:Q)</f>
        <v>0</v>
      </c>
      <c r="R125" s="12">
        <f ca="1">SUMIF(一汽单板蒋银莉!$A:$AL,$B125,一汽单板蒋银莉!R:R)</f>
        <v>0</v>
      </c>
      <c r="S125" s="12">
        <f ca="1">SUMIF(一汽单板蒋银莉!$A:$AL,$B125,一汽单板蒋银莉!S:S)</f>
        <v>0</v>
      </c>
      <c r="T125" s="12">
        <f ca="1">SUMIF(一汽单板蒋银莉!$A:$AL,$B125,一汽单板蒋银莉!T:T)</f>
        <v>0</v>
      </c>
      <c r="U125" s="12">
        <f ca="1">SUMIF(一汽单板蒋银莉!$A:$AL,$B125,一汽单板蒋银莉!U:U)</f>
        <v>0</v>
      </c>
      <c r="V125" s="12">
        <f ca="1">SUMIF(一汽单板蒋银莉!$A:$AL,$B125,一汽单板蒋银莉!V:V)</f>
        <v>0</v>
      </c>
      <c r="W125" s="12">
        <f ca="1">SUMIF(一汽单板蒋银莉!$A:$AL,$B125,一汽单板蒋银莉!W:W)</f>
        <v>0</v>
      </c>
      <c r="X125" s="12">
        <f ca="1">SUMIF(一汽单板蒋银莉!$A:$AL,$B125,一汽单板蒋银莉!X:X)</f>
        <v>0</v>
      </c>
      <c r="Y125" s="12">
        <f ca="1">SUMIF(一汽单板蒋银莉!$A:$AL,$B125,一汽单板蒋银莉!Y:Y)</f>
        <v>0</v>
      </c>
      <c r="Z125" s="12">
        <f ca="1">SUMIF(一汽单板蒋银莉!$A:$AL,$B125,一汽单板蒋银莉!Z:Z)</f>
        <v>0</v>
      </c>
      <c r="AA125" s="12">
        <f ca="1">SUMIF(一汽单板蒋银莉!$A:$AL,$B125,一汽单板蒋银莉!AA:AA)</f>
        <v>0</v>
      </c>
      <c r="AB125" s="12">
        <f ca="1">SUMIF(一汽单板蒋银莉!$A:$AL,$B125,一汽单板蒋银莉!AB:AB)</f>
        <v>0</v>
      </c>
      <c r="AC125" s="12">
        <f ca="1">SUMIF(一汽单板蒋银莉!$A:$AL,$B125,一汽单板蒋银莉!AC:AC)</f>
        <v>0</v>
      </c>
      <c r="AD125" s="12">
        <f ca="1">SUMIF(一汽单板蒋银莉!$A:$AL,$B125,一汽单板蒋银莉!AD:AD)</f>
        <v>0</v>
      </c>
      <c r="AE125" s="12">
        <f ca="1">SUMIF(一汽单板蒋银莉!$A:$AL,$B125,一汽单板蒋银莉!AE:AE)</f>
        <v>0</v>
      </c>
      <c r="AF125" s="12">
        <f ca="1">SUMIF(一汽单板蒋银莉!$A:$AL,$B125,一汽单板蒋银莉!AF:AF)</f>
        <v>0</v>
      </c>
      <c r="AG125" s="12">
        <f ca="1">SUMIF(一汽单板蒋银莉!$A:$AL,$B125,一汽单板蒋银莉!AG:AG)</f>
        <v>0</v>
      </c>
      <c r="AH125" s="12">
        <f ca="1">SUMIF(一汽单板蒋银莉!$A:$AL,$B125,一汽单板蒋银莉!AH:AH)</f>
        <v>0</v>
      </c>
      <c r="AI125" s="21">
        <f ca="1" t="shared" ref="AI125:AI126" si="87">SUM(D125:AH125)</f>
        <v>0</v>
      </c>
      <c r="AJ125" s="22">
        <f ca="1" t="shared" si="0"/>
        <v>0</v>
      </c>
    </row>
    <row r="126" customHeight="1" spans="1:36">
      <c r="A126" s="10" t="s">
        <v>830</v>
      </c>
      <c r="B126" s="11" t="s">
        <v>572</v>
      </c>
      <c r="C126" t="s">
        <v>571</v>
      </c>
      <c r="D126" s="12">
        <f ca="1">SUMIF(一汽单板蒋银莉!$A:$AL,$B126,一汽单板蒋银莉!D:D)</f>
        <v>8.5</v>
      </c>
      <c r="E126" s="12">
        <f ca="1">SUMIF(一汽单板蒋银莉!$A:$AL,$B126,一汽单板蒋银莉!E:E)</f>
        <v>8.5</v>
      </c>
      <c r="F126" s="12">
        <f ca="1">SUMIF(一汽单板蒋银莉!$A:$AL,$B126,一汽单板蒋银莉!F:F)</f>
        <v>14</v>
      </c>
      <c r="G126" s="12">
        <f ca="1">SUMIF(一汽单板蒋银莉!$A:$AL,$B126,一汽单板蒋银莉!G:G)</f>
        <v>14</v>
      </c>
      <c r="H126" s="12">
        <f ca="1">SUMIF(一汽单板蒋银莉!$A:$AL,$B126,一汽单板蒋银莉!H:H)</f>
        <v>11</v>
      </c>
      <c r="I126" s="12">
        <f ca="1">SUMIF(一汽单板蒋银莉!$A:$AL,$B126,一汽单板蒋银莉!I:I)</f>
        <v>14</v>
      </c>
      <c r="J126" s="12">
        <f ca="1">SUMIF(一汽单板蒋银莉!$A:$AL,$B126,一汽单板蒋银莉!J:J)</f>
        <v>13</v>
      </c>
      <c r="K126" s="12">
        <f ca="1">SUMIF(一汽单板蒋银莉!$A:$AL,$B126,一汽单板蒋银莉!K:K)</f>
        <v>11</v>
      </c>
      <c r="L126" s="12">
        <f ca="1">SUMIF(一汽单板蒋银莉!$A:$AL,$B126,一汽单板蒋银莉!L:L)</f>
        <v>12</v>
      </c>
      <c r="M126" s="12">
        <f ca="1">SUMIF(一汽单板蒋银莉!$A:$AL,$B126,一汽单板蒋银莉!M:M)</f>
        <v>11</v>
      </c>
      <c r="N126" s="12">
        <f ca="1">SUMIF(一汽单板蒋银莉!$A:$AL,$B126,一汽单板蒋银莉!N:N)</f>
        <v>12</v>
      </c>
      <c r="O126" s="12">
        <f ca="1">SUMIF(一汽单板蒋银莉!$A:$AL,$B126,一汽单板蒋银莉!O:O)</f>
        <v>0</v>
      </c>
      <c r="P126" s="12">
        <f ca="1">SUMIF(一汽单板蒋银莉!$A:$AL,$B126,一汽单板蒋银莉!P:P)</f>
        <v>12</v>
      </c>
      <c r="Q126" s="12">
        <f ca="1">SUMIF(一汽单板蒋银莉!$A:$AL,$B126,一汽单板蒋银莉!Q:Q)</f>
        <v>11</v>
      </c>
      <c r="R126" s="12">
        <f ca="1">SUMIF(一汽单板蒋银莉!$A:$AL,$B126,一汽单板蒋银莉!R:R)</f>
        <v>12</v>
      </c>
      <c r="S126" s="12">
        <f ca="1">SUMIF(一汽单板蒋银莉!$A:$AL,$B126,一汽单板蒋银莉!S:S)</f>
        <v>12</v>
      </c>
      <c r="T126" s="12">
        <f ca="1">SUMIF(一汽单板蒋银莉!$A:$AL,$B126,一汽单板蒋银莉!T:T)</f>
        <v>11</v>
      </c>
      <c r="U126" s="12">
        <f ca="1">SUMIF(一汽单板蒋银莉!$A:$AL,$B126,一汽单板蒋银莉!U:U)</f>
        <v>11</v>
      </c>
      <c r="V126" s="12">
        <f ca="1">SUMIF(一汽单板蒋银莉!$A:$AL,$B126,一汽单板蒋银莉!V:V)</f>
        <v>0</v>
      </c>
      <c r="W126" s="12">
        <f ca="1">SUMIF(一汽单板蒋银莉!$A:$AL,$B126,一汽单板蒋银莉!W:W)</f>
        <v>12</v>
      </c>
      <c r="X126" s="12">
        <f ca="1">SUMIF(一汽单板蒋银莉!$A:$AL,$B126,一汽单板蒋银莉!X:X)</f>
        <v>13</v>
      </c>
      <c r="Y126" s="12">
        <f ca="1">SUMIF(一汽单板蒋银莉!$A:$AL,$B126,一汽单板蒋银莉!Y:Y)</f>
        <v>8.5</v>
      </c>
      <c r="Z126" s="12">
        <f ca="1">SUMIF(一汽单板蒋银莉!$A:$AL,$B126,一汽单板蒋银莉!Z:Z)</f>
        <v>0</v>
      </c>
      <c r="AA126" s="12">
        <f ca="1">SUMIF(一汽单板蒋银莉!$A:$AL,$B126,一汽单板蒋银莉!AA:AA)</f>
        <v>8.5</v>
      </c>
      <c r="AB126" s="12">
        <f ca="1">SUMIF(一汽单板蒋银莉!$A:$AL,$B126,一汽单板蒋银莉!AB:AB)</f>
        <v>8.5</v>
      </c>
      <c r="AC126" s="12">
        <f ca="1">SUMIF(一汽单板蒋银莉!$A:$AL,$B126,一汽单板蒋银莉!AC:AC)</f>
        <v>0</v>
      </c>
      <c r="AD126" s="12">
        <f ca="1">SUMIF(一汽单板蒋银莉!$A:$AL,$B126,一汽单板蒋银莉!AD:AD)</f>
        <v>8.5</v>
      </c>
      <c r="AE126" s="12">
        <f ca="1">SUMIF(一汽单板蒋银莉!$A:$AL,$B126,一汽单板蒋银莉!AE:AE)</f>
        <v>8.5</v>
      </c>
      <c r="AF126" s="12">
        <f ca="1">SUMIF(一汽单板蒋银莉!$A:$AL,$B126,一汽单板蒋银莉!AF:AF)</f>
        <v>8.5</v>
      </c>
      <c r="AG126" s="12">
        <f ca="1">SUMIF(一汽单板蒋银莉!$A:$AL,$B126,一汽单板蒋银莉!AG:AG)</f>
        <v>8.5</v>
      </c>
      <c r="AH126" s="12">
        <f ca="1">SUMIF(一汽单板蒋银莉!$A:$AL,$B126,一汽单板蒋银莉!AH:AH)</f>
        <v>0</v>
      </c>
      <c r="AI126" s="21">
        <f ca="1" t="shared" si="87"/>
        <v>282.5</v>
      </c>
      <c r="AJ126" s="22">
        <f ca="1" t="shared" si="0"/>
        <v>35.3125</v>
      </c>
    </row>
    <row r="127" customHeight="1" spans="1:36">
      <c r="A127" s="10" t="s">
        <v>830</v>
      </c>
      <c r="B127" s="11" t="s">
        <v>574</v>
      </c>
      <c r="C127" t="s">
        <v>573</v>
      </c>
      <c r="D127" s="12">
        <f ca="1">SUMIF(一汽单板蒋银莉!$A:$AL,$B127,一汽单板蒋银莉!D:D)</f>
        <v>13</v>
      </c>
      <c r="E127" s="12">
        <f ca="1">SUMIF(一汽单板蒋银莉!$A:$AL,$B127,一汽单板蒋银莉!E:E)</f>
        <v>14</v>
      </c>
      <c r="F127" s="12">
        <f ca="1">SUMIF(一汽单板蒋银莉!$A:$AL,$B127,一汽单板蒋银莉!F:F)</f>
        <v>8.5</v>
      </c>
      <c r="G127" s="12">
        <f ca="1">SUMIF(一汽单板蒋银莉!$A:$AL,$B127,一汽单板蒋银莉!G:G)</f>
        <v>14</v>
      </c>
      <c r="H127" s="12">
        <f ca="1">SUMIF(一汽单板蒋银莉!$A:$AL,$B127,一汽单板蒋银莉!H:H)</f>
        <v>11</v>
      </c>
      <c r="I127" s="12">
        <f ca="1">SUMIF(一汽单板蒋银莉!$A:$AL,$B127,一汽单板蒋银莉!I:I)</f>
        <v>14</v>
      </c>
      <c r="J127" s="12">
        <f ca="1">SUMIF(一汽单板蒋银莉!$A:$AL,$B127,一汽单板蒋银莉!J:J)</f>
        <v>13</v>
      </c>
      <c r="K127" s="12">
        <f ca="1">SUMIF(一汽单板蒋银莉!$A:$AL,$B127,一汽单板蒋银莉!K:K)</f>
        <v>11</v>
      </c>
      <c r="L127" s="12">
        <f ca="1">SUMIF(一汽单板蒋银莉!$A:$AL,$B127,一汽单板蒋银莉!L:L)</f>
        <v>12</v>
      </c>
      <c r="M127" s="12">
        <f ca="1">SUMIF(一汽单板蒋银莉!$A:$AL,$B127,一汽单板蒋银莉!M:M)</f>
        <v>11</v>
      </c>
      <c r="N127" s="12">
        <f ca="1">SUMIF(一汽单板蒋银莉!$A:$AL,$B127,一汽单板蒋银莉!N:N)</f>
        <v>12</v>
      </c>
      <c r="O127" s="12">
        <f ca="1">SUMIF(一汽单板蒋银莉!$A:$AL,$B127,一汽单板蒋银莉!O:O)</f>
        <v>8.5</v>
      </c>
      <c r="P127" s="12">
        <f ca="1">SUMIF(一汽单板蒋银莉!$A:$AL,$B127,一汽单板蒋银莉!P:P)</f>
        <v>12</v>
      </c>
      <c r="Q127" s="12">
        <f ca="1">SUMIF(一汽单板蒋银莉!$A:$AL,$B127,一汽单板蒋银莉!Q:Q)</f>
        <v>8.5</v>
      </c>
      <c r="R127" s="12">
        <f ca="1">SUMIF(一汽单板蒋银莉!$A:$AL,$B127,一汽单板蒋银莉!R:R)</f>
        <v>12</v>
      </c>
      <c r="S127" s="12">
        <f ca="1">SUMIF(一汽单板蒋银莉!$A:$AL,$B127,一汽单板蒋银莉!S:S)</f>
        <v>12</v>
      </c>
      <c r="T127" s="12">
        <f ca="1">SUMIF(一汽单板蒋银莉!$A:$AL,$B127,一汽单板蒋银莉!T:T)</f>
        <v>11</v>
      </c>
      <c r="U127" s="12">
        <f ca="1">SUMIF(一汽单板蒋银莉!$A:$AL,$B127,一汽单板蒋银莉!U:U)</f>
        <v>11</v>
      </c>
      <c r="V127" s="12">
        <f ca="1">SUMIF(一汽单板蒋银莉!$A:$AL,$B127,一汽单板蒋银莉!V:V)</f>
        <v>0</v>
      </c>
      <c r="W127" s="12">
        <f ca="1">SUMIF(一汽单板蒋银莉!$A:$AL,$B127,一汽单板蒋银莉!W:W)</f>
        <v>14</v>
      </c>
      <c r="X127" s="12">
        <f ca="1">SUMIF(一汽单板蒋银莉!$A:$AL,$B127,一汽单板蒋银莉!X:X)</f>
        <v>13</v>
      </c>
      <c r="Y127" s="12">
        <f ca="1">SUMIF(一汽单板蒋银莉!$A:$AL,$B127,一汽单板蒋银莉!Y:Y)</f>
        <v>14</v>
      </c>
      <c r="Z127" s="12">
        <f ca="1">SUMIF(一汽单板蒋银莉!$A:$AL,$B127,一汽单板蒋银莉!Z:Z)</f>
        <v>11</v>
      </c>
      <c r="AA127" s="12">
        <f ca="1">SUMIF(一汽单板蒋银莉!$A:$AL,$B127,一汽单板蒋银莉!AA:AA)</f>
        <v>11</v>
      </c>
      <c r="AB127" s="12">
        <f ca="1">SUMIF(一汽单板蒋银莉!$A:$AL,$B127,一汽单板蒋银莉!AB:AB)</f>
        <v>11</v>
      </c>
      <c r="AC127" s="12">
        <f ca="1">SUMIF(一汽单板蒋银莉!$A:$AL,$B127,一汽单板蒋银莉!AC:AC)</f>
        <v>0</v>
      </c>
      <c r="AD127" s="12">
        <f ca="1">SUMIF(一汽单板蒋银莉!$A:$AL,$B127,一汽单板蒋银莉!AD:AD)</f>
        <v>8.5</v>
      </c>
      <c r="AE127" s="12">
        <f ca="1">SUMIF(一汽单板蒋银莉!$A:$AL,$B127,一汽单板蒋银莉!AE:AE)</f>
        <v>8.5</v>
      </c>
      <c r="AF127" s="12">
        <f ca="1">SUMIF(一汽单板蒋银莉!$A:$AL,$B127,一汽单板蒋银莉!AF:AF)</f>
        <v>8.5</v>
      </c>
      <c r="AG127" s="12">
        <f ca="1">SUMIF(一汽单板蒋银莉!$A:$AL,$B127,一汽单板蒋银莉!AG:AG)</f>
        <v>4</v>
      </c>
      <c r="AH127" s="12">
        <f ca="1">SUMIF(一汽单板蒋银莉!$A:$AL,$B127,一汽单板蒋银莉!AH:AH)</f>
        <v>0</v>
      </c>
      <c r="AI127" s="21">
        <f ca="1" t="shared" ref="AI127:AI128" si="88">SUM(D127:AH127)</f>
        <v>312</v>
      </c>
      <c r="AJ127" s="22">
        <f ca="1" t="shared" ref="AJ127:AJ129" si="89">AI127/8</f>
        <v>39</v>
      </c>
    </row>
    <row r="128" customHeight="1" spans="1:36">
      <c r="A128" s="10" t="s">
        <v>830</v>
      </c>
      <c r="B128" s="11" t="s">
        <v>172</v>
      </c>
      <c r="C128" t="s">
        <v>575</v>
      </c>
      <c r="D128" s="12">
        <f ca="1">SUMIF(一汽单板蒋银莉!$A:$AL,$B128,一汽单板蒋银莉!D:D)</f>
        <v>13</v>
      </c>
      <c r="E128" s="12">
        <f ca="1">SUMIF(一汽单板蒋银莉!$A:$AL,$B128,一汽单板蒋银莉!E:E)</f>
        <v>14</v>
      </c>
      <c r="F128" s="12">
        <f ca="1">SUMIF(一汽单板蒋银莉!$A:$AL,$B128,一汽单板蒋银莉!F:F)</f>
        <v>14</v>
      </c>
      <c r="G128" s="12">
        <f ca="1">SUMIF(一汽单板蒋银莉!$A:$AL,$B128,一汽单板蒋银莉!G:G)</f>
        <v>14</v>
      </c>
      <c r="H128" s="12">
        <f ca="1">SUMIF(一汽单板蒋银莉!$A:$AL,$B128,一汽单板蒋银莉!H:H)</f>
        <v>0</v>
      </c>
      <c r="I128" s="12">
        <f ca="1">SUMIF(一汽单板蒋银莉!$A:$AL,$B128,一汽单板蒋银莉!I:I)</f>
        <v>14</v>
      </c>
      <c r="J128" s="12">
        <f ca="1">SUMIF(一汽单板蒋银莉!$A:$AL,$B128,一汽单板蒋银莉!J:J)</f>
        <v>13</v>
      </c>
      <c r="K128" s="12">
        <f ca="1">SUMIF(一汽单板蒋银莉!$A:$AL,$B128,一汽单板蒋银莉!K:K)</f>
        <v>11</v>
      </c>
      <c r="L128" s="12">
        <f ca="1">SUMIF(一汽单板蒋银莉!$A:$AL,$B128,一汽单板蒋银莉!L:L)</f>
        <v>12</v>
      </c>
      <c r="M128" s="12">
        <f ca="1">SUMIF(一汽单板蒋银莉!$A:$AL,$B128,一汽单板蒋银莉!M:M)</f>
        <v>11</v>
      </c>
      <c r="N128" s="12">
        <f ca="1">SUMIF(一汽单板蒋银莉!$A:$AL,$B128,一汽单板蒋银莉!N:N)</f>
        <v>12</v>
      </c>
      <c r="O128" s="12">
        <f ca="1">SUMIF(一汽单板蒋银莉!$A:$AL,$B128,一汽单板蒋银莉!O:O)</f>
        <v>8.5</v>
      </c>
      <c r="P128" s="12">
        <f ca="1">SUMIF(一汽单板蒋银莉!$A:$AL,$B128,一汽单板蒋银莉!P:P)</f>
        <v>12</v>
      </c>
      <c r="Q128" s="12">
        <f ca="1">SUMIF(一汽单板蒋银莉!$A:$AL,$B128,一汽单板蒋银莉!Q:Q)</f>
        <v>11</v>
      </c>
      <c r="R128" s="12">
        <f ca="1">SUMIF(一汽单板蒋银莉!$A:$AL,$B128,一汽单板蒋银莉!R:R)</f>
        <v>12</v>
      </c>
      <c r="S128" s="12">
        <f ca="1">SUMIF(一汽单板蒋银莉!$A:$AL,$B128,一汽单板蒋银莉!S:S)</f>
        <v>12</v>
      </c>
      <c r="T128" s="12">
        <f ca="1">SUMIF(一汽单板蒋银莉!$A:$AL,$B128,一汽单板蒋银莉!T:T)</f>
        <v>11</v>
      </c>
      <c r="U128" s="12">
        <f ca="1">SUMIF(一汽单板蒋银莉!$A:$AL,$B128,一汽单板蒋银莉!U:U)</f>
        <v>11</v>
      </c>
      <c r="V128" s="12">
        <f ca="1">SUMIF(一汽单板蒋银莉!$A:$AL,$B128,一汽单板蒋银莉!V:V)</f>
        <v>0</v>
      </c>
      <c r="W128" s="12">
        <f ca="1">SUMIF(一汽单板蒋银莉!$A:$AL,$B128,一汽单板蒋银莉!W:W)</f>
        <v>14</v>
      </c>
      <c r="X128" s="12">
        <f ca="1">SUMIF(一汽单板蒋银莉!$A:$AL,$B128,一汽单板蒋银莉!X:X)</f>
        <v>13</v>
      </c>
      <c r="Y128" s="12">
        <f ca="1">SUMIF(一汽单板蒋银莉!$A:$AL,$B128,一汽单板蒋银莉!Y:Y)</f>
        <v>14</v>
      </c>
      <c r="Z128" s="12">
        <f ca="1">SUMIF(一汽单板蒋银莉!$A:$AL,$B128,一汽单板蒋银莉!Z:Z)</f>
        <v>0</v>
      </c>
      <c r="AA128" s="12">
        <f ca="1">SUMIF(一汽单板蒋银莉!$A:$AL,$B128,一汽单板蒋银莉!AA:AA)</f>
        <v>11</v>
      </c>
      <c r="AB128" s="12">
        <f ca="1">SUMIF(一汽单板蒋银莉!$A:$AL,$B128,一汽单板蒋银莉!AB:AB)</f>
        <v>11</v>
      </c>
      <c r="AC128" s="12">
        <f ca="1">SUMIF(一汽单板蒋银莉!$A:$AL,$B128,一汽单板蒋银莉!AC:AC)</f>
        <v>0</v>
      </c>
      <c r="AD128" s="12">
        <f ca="1">SUMIF(一汽单板蒋银莉!$A:$AL,$B128,一汽单板蒋银莉!AD:AD)</f>
        <v>8.5</v>
      </c>
      <c r="AE128" s="12">
        <f ca="1">SUMIF(一汽单板蒋银莉!$A:$AL,$B128,一汽单板蒋银莉!AE:AE)</f>
        <v>8.5</v>
      </c>
      <c r="AF128" s="12">
        <f ca="1">SUMIF(一汽单板蒋银莉!$A:$AL,$B128,一汽单板蒋银莉!AF:AF)</f>
        <v>8.5</v>
      </c>
      <c r="AG128" s="12">
        <f ca="1">SUMIF(一汽单板蒋银莉!$A:$AL,$B128,一汽单板蒋银莉!AG:AG)</f>
        <v>8.5</v>
      </c>
      <c r="AH128" s="12">
        <f ca="1">SUMIF(一汽单板蒋银莉!$A:$AL,$B128,一汽单板蒋银莉!AH:AH)</f>
        <v>0</v>
      </c>
      <c r="AI128" s="21">
        <f ca="1" t="shared" si="88"/>
        <v>302.5</v>
      </c>
      <c r="AJ128" s="22">
        <f ca="1" t="shared" si="89"/>
        <v>37.8125</v>
      </c>
    </row>
    <row r="129" customHeight="1" spans="1:36">
      <c r="A129" s="10" t="s">
        <v>830</v>
      </c>
      <c r="B129" s="25" t="s">
        <v>174</v>
      </c>
      <c r="C129" s="27" t="s">
        <v>576</v>
      </c>
      <c r="D129" s="12">
        <f ca="1">SUMIF(一汽单板蒋银莉!$A:$AL,$B129,一汽单板蒋银莉!D:D)</f>
        <v>0</v>
      </c>
      <c r="E129" s="12">
        <f ca="1">SUMIF(一汽单板蒋银莉!$A:$AL,$B129,一汽单板蒋银莉!E:E)</f>
        <v>0</v>
      </c>
      <c r="F129" s="12">
        <f ca="1">SUMIF(一汽单板蒋银莉!$A:$AL,$B129,一汽单板蒋银莉!F:F)</f>
        <v>0</v>
      </c>
      <c r="G129" s="12">
        <f ca="1">SUMIF(一汽单板蒋银莉!$A:$AL,$B129,一汽单板蒋银莉!G:G)</f>
        <v>0</v>
      </c>
      <c r="H129" s="12">
        <f ca="1">SUMIF(一汽单板蒋银莉!$A:$AL,$B129,一汽单板蒋银莉!H:H)</f>
        <v>0</v>
      </c>
      <c r="I129" s="12">
        <f ca="1">SUMIF(一汽单板蒋银莉!$A:$AL,$B129,一汽单板蒋银莉!I:I)</f>
        <v>0</v>
      </c>
      <c r="J129" s="12">
        <f ca="1">SUMIF(一汽单板蒋银莉!$A:$AL,$B129,一汽单板蒋银莉!J:J)</f>
        <v>0</v>
      </c>
      <c r="K129" s="12">
        <f ca="1">SUMIF(一汽单板蒋银莉!$A:$AL,$B129,一汽单板蒋银莉!K:K)</f>
        <v>0</v>
      </c>
      <c r="L129" s="12">
        <f ca="1">SUMIF(一汽单板蒋银莉!$A:$AL,$B129,一汽单板蒋银莉!L:L)</f>
        <v>0</v>
      </c>
      <c r="M129" s="12">
        <f ca="1">SUMIF(一汽单板蒋银莉!$A:$AL,$B129,一汽单板蒋银莉!M:M)</f>
        <v>0</v>
      </c>
      <c r="N129" s="12">
        <f ca="1">SUMIF(一汽单板蒋银莉!$A:$AL,$B129,一汽单板蒋银莉!N:N)</f>
        <v>0</v>
      </c>
      <c r="O129" s="12">
        <f ca="1">SUMIF(一汽单板蒋银莉!$A:$AL,$B129,一汽单板蒋银莉!O:O)</f>
        <v>0</v>
      </c>
      <c r="P129" s="12">
        <f ca="1">SUMIF(一汽单板蒋银莉!$A:$AL,$B129,一汽单板蒋银莉!P:P)</f>
        <v>0</v>
      </c>
      <c r="Q129" s="12">
        <f ca="1">SUMIF(一汽单板蒋银莉!$A:$AL,$B129,一汽单板蒋银莉!Q:Q)</f>
        <v>0</v>
      </c>
      <c r="R129" s="12">
        <f ca="1">SUMIF(一汽单板蒋银莉!$A:$AL,$B129,一汽单板蒋银莉!R:R)</f>
        <v>0</v>
      </c>
      <c r="S129" s="12">
        <f ca="1">SUMIF(一汽单板蒋银莉!$A:$AL,$B129,一汽单板蒋银莉!S:S)</f>
        <v>0</v>
      </c>
      <c r="T129" s="12">
        <f ca="1">SUMIF(一汽单板蒋银莉!$A:$AL,$B129,一汽单板蒋银莉!T:T)</f>
        <v>0</v>
      </c>
      <c r="U129" s="12">
        <f ca="1">SUMIF(一汽单板蒋银莉!$A:$AL,$B129,一汽单板蒋银莉!U:U)</f>
        <v>0</v>
      </c>
      <c r="V129" s="12">
        <f ca="1">SUMIF(一汽单板蒋银莉!$A:$AL,$B129,一汽单板蒋银莉!V:V)</f>
        <v>0</v>
      </c>
      <c r="W129" s="12">
        <f ca="1">SUMIF(一汽单板蒋银莉!$A:$AL,$B129,一汽单板蒋银莉!W:W)</f>
        <v>0</v>
      </c>
      <c r="X129" s="12">
        <f ca="1">SUMIF(一汽单板蒋银莉!$A:$AL,$B129,一汽单板蒋银莉!X:X)</f>
        <v>0</v>
      </c>
      <c r="Y129" s="12">
        <f ca="1">SUMIF(一汽单板蒋银莉!$A:$AL,$B129,一汽单板蒋银莉!Y:Y)</f>
        <v>0</v>
      </c>
      <c r="Z129" s="12">
        <f ca="1">SUMIF(一汽单板蒋银莉!$A:$AL,$B129,一汽单板蒋银莉!Z:Z)</f>
        <v>0</v>
      </c>
      <c r="AA129" s="12">
        <f ca="1">SUMIF(一汽单板蒋银莉!$A:$AL,$B129,一汽单板蒋银莉!AA:AA)</f>
        <v>0</v>
      </c>
      <c r="AB129" s="12">
        <f ca="1">SUMIF(一汽单板蒋银莉!$A:$AL,$B129,一汽单板蒋银莉!AB:AB)</f>
        <v>0</v>
      </c>
      <c r="AC129" s="12">
        <f ca="1">SUMIF(一汽单板蒋银莉!$A:$AL,$B129,一汽单板蒋银莉!AC:AC)</f>
        <v>0</v>
      </c>
      <c r="AD129" s="12">
        <f ca="1">SUMIF(一汽单板蒋银莉!$A:$AL,$B129,一汽单板蒋银莉!AD:AD)</f>
        <v>0</v>
      </c>
      <c r="AE129" s="12">
        <f ca="1">SUMIF(一汽单板蒋银莉!$A:$AL,$B129,一汽单板蒋银莉!AE:AE)</f>
        <v>0</v>
      </c>
      <c r="AF129" s="12">
        <f ca="1">SUMIF(一汽单板蒋银莉!$A:$AL,$B129,一汽单板蒋银莉!AF:AF)</f>
        <v>0</v>
      </c>
      <c r="AG129" s="12">
        <f ca="1">SUMIF(一汽单板蒋银莉!$A:$AL,$B129,一汽单板蒋银莉!AG:AG)</f>
        <v>0</v>
      </c>
      <c r="AH129" s="12">
        <f ca="1">SUMIF(一汽单板蒋银莉!$A:$AL,$B129,一汽单板蒋银莉!AH:AH)</f>
        <v>0</v>
      </c>
      <c r="AI129" s="21">
        <f ca="1" t="shared" ref="AI129" si="90">SUM(D129:AH129)</f>
        <v>0</v>
      </c>
      <c r="AJ129" s="22">
        <f ca="1" t="shared" si="89"/>
        <v>0</v>
      </c>
    </row>
    <row r="130" customHeight="1" spans="1:36">
      <c r="A130" s="10" t="s">
        <v>577</v>
      </c>
      <c r="B130" s="25" t="s">
        <v>230</v>
      </c>
      <c r="C130" s="27" t="s">
        <v>229</v>
      </c>
      <c r="D130" s="12">
        <f ca="1">SUMIF(王静固定板2!$A:$AL,$B130,王静固定板2!D:D)</f>
        <v>13</v>
      </c>
      <c r="E130" s="12">
        <f ca="1">SUMIF(王静固定板2!$A:$AL,$B130,王静固定板2!E:E)</f>
        <v>13</v>
      </c>
      <c r="F130" s="12">
        <f ca="1">SUMIF(王静固定板2!$A:$AL,$B130,王静固定板2!F:F)</f>
        <v>13</v>
      </c>
      <c r="G130" s="12">
        <f ca="1">SUMIF(王静固定板2!$A:$AL,$B130,王静固定板2!G:G)</f>
        <v>13.5</v>
      </c>
      <c r="H130" s="12">
        <f ca="1">SUMIF(王静固定板2!$A:$AL,$B130,王静固定板2!H:H)</f>
        <v>8.5</v>
      </c>
      <c r="I130" s="12">
        <f ca="1">SUMIF(王静固定板2!$A:$AL,$B130,王静固定板2!I:I)</f>
        <v>13</v>
      </c>
      <c r="J130" s="12">
        <f ca="1">SUMIF(王静固定板2!$A:$AL,$B130,王静固定板2!J:J)</f>
        <v>13</v>
      </c>
      <c r="K130" s="12">
        <f ca="1">SUMIF(王静固定板2!$A:$AL,$B130,王静固定板2!K:K)</f>
        <v>13</v>
      </c>
      <c r="L130" s="12">
        <f ca="1">SUMIF(王静固定板2!$A:$AL,$B130,王静固定板2!L:L)</f>
        <v>13</v>
      </c>
      <c r="M130" s="12">
        <f ca="1">SUMIF(王静固定板2!$A:$AL,$B130,王静固定板2!M:M)</f>
        <v>13.5</v>
      </c>
      <c r="N130" s="12">
        <f ca="1">SUMIF(王静固定板2!$A:$AL,$B130,王静固定板2!N:N)</f>
        <v>12.5</v>
      </c>
      <c r="O130" s="12">
        <f ca="1">SUMIF(王静固定板2!$A:$AL,$B130,王静固定板2!O:O)</f>
        <v>8.5</v>
      </c>
      <c r="P130" s="12">
        <f ca="1">SUMIF(王静固定板2!$A:$AL,$B130,王静固定板2!P:P)</f>
        <v>13</v>
      </c>
      <c r="Q130" s="12">
        <f ca="1">SUMIF(王静固定板2!$A:$AL,$B130,王静固定板2!Q:Q)</f>
        <v>13</v>
      </c>
      <c r="R130" s="12">
        <f ca="1">SUMIF(王静固定板2!$A:$AL,$B130,王静固定板2!R:R)</f>
        <v>12.5</v>
      </c>
      <c r="S130" s="12">
        <f ca="1">SUMIF(王静固定板2!$A:$AL,$B130,王静固定板2!S:S)</f>
        <v>13</v>
      </c>
      <c r="T130" s="12">
        <f ca="1">SUMIF(王静固定板2!$A:$AL,$B130,王静固定板2!T:T)</f>
        <v>12</v>
      </c>
      <c r="U130" s="12">
        <f ca="1">SUMIF(王静固定板2!$A:$AL,$B130,王静固定板2!U:U)</f>
        <v>13</v>
      </c>
      <c r="V130" s="12">
        <f ca="1">SUMIF(王静固定板2!$A:$AL,$B130,王静固定板2!V:V)</f>
        <v>11</v>
      </c>
      <c r="W130" s="12">
        <f ca="1">SUMIF(王静固定板2!$A:$AL,$B130,王静固定板2!W:W)</f>
        <v>13</v>
      </c>
      <c r="X130" s="12">
        <f ca="1">SUMIF(王静固定板2!$A:$AL,$B130,王静固定板2!X:X)</f>
        <v>13</v>
      </c>
      <c r="Y130" s="12">
        <f ca="1">SUMIF(王静固定板2!$A:$AL,$B130,王静固定板2!Y:Y)</f>
        <v>13</v>
      </c>
      <c r="Z130" s="12">
        <f ca="1">SUMIF(王静固定板2!$A:$AL,$B130,王静固定板2!Z:Z)</f>
        <v>13</v>
      </c>
      <c r="AA130" s="12">
        <f ca="1">SUMIF(王静固定板2!$A:$AL,$B130,王静固定板2!AA:AA)</f>
        <v>13</v>
      </c>
      <c r="AB130" s="12">
        <f ca="1">SUMIF(王静固定板2!$A:$AL,$B130,王静固定板2!AB:AB)</f>
        <v>13</v>
      </c>
      <c r="AC130" s="12">
        <f ca="1">SUMIF(王静固定板2!$A:$AL,$B130,王静固定板2!AC:AC)</f>
        <v>0</v>
      </c>
      <c r="AD130" s="12">
        <f ca="1">SUMIF(王静固定板2!$A:$AL,$B130,王静固定板2!AD:AD)</f>
        <v>12.5</v>
      </c>
      <c r="AE130" s="12">
        <f ca="1">SUMIF(王静固定板2!$A:$AL,$B130,王静固定板2!AE:AE)</f>
        <v>12.5</v>
      </c>
      <c r="AF130" s="12">
        <f ca="1">SUMIF(王静固定板2!$A:$AL,$B130,王静固定板2!AF:AF)</f>
        <v>12</v>
      </c>
      <c r="AG130" s="12">
        <f ca="1">SUMIF(王静固定板2!$A:$AL,$B130,王静固定板2!AG:AG)</f>
        <v>12</v>
      </c>
      <c r="AH130" s="12">
        <f ca="1">SUMIF(王静固定板2!$A:$AL,$B130,王静固定板2!AH:AH)</f>
        <v>0</v>
      </c>
      <c r="AI130" s="21">
        <f ca="1" t="shared" ref="AI130:AI255" si="91">SUM(D130:AH130)</f>
        <v>362</v>
      </c>
      <c r="AJ130" s="22">
        <f ca="1" t="shared" ref="AJ130:AJ255" si="92">AI130/8</f>
        <v>45.25</v>
      </c>
    </row>
    <row r="131" customHeight="1" spans="1:36">
      <c r="A131" s="10" t="s">
        <v>577</v>
      </c>
      <c r="B131" s="25" t="s">
        <v>580</v>
      </c>
      <c r="C131" s="15" t="s">
        <v>579</v>
      </c>
      <c r="D131" s="12">
        <f ca="1">SUMIF(王静固定板2!$A:$AL,$B131,王静固定板2!D:D)</f>
        <v>14</v>
      </c>
      <c r="E131" s="12">
        <f ca="1">SUMIF(王静固定板2!$A:$AL,$B131,王静固定板2!E:E)</f>
        <v>13</v>
      </c>
      <c r="F131" s="12">
        <f ca="1">SUMIF(王静固定板2!$A:$AL,$B131,王静固定板2!F:F)</f>
        <v>13</v>
      </c>
      <c r="G131" s="12">
        <f ca="1">SUMIF(王静固定板2!$A:$AL,$B131,王静固定板2!G:G)</f>
        <v>13</v>
      </c>
      <c r="H131" s="12">
        <f ca="1">SUMIF(王静固定板2!$A:$AL,$B131,王静固定板2!H:H)</f>
        <v>11</v>
      </c>
      <c r="I131" s="12">
        <f ca="1">SUMIF(王静固定板2!$A:$AL,$B131,王静固定板2!I:I)</f>
        <v>13</v>
      </c>
      <c r="J131" s="12">
        <f ca="1">SUMIF(王静固定板2!$A:$AL,$B131,王静固定板2!J:J)</f>
        <v>13</v>
      </c>
      <c r="K131" s="12">
        <f ca="1">SUMIF(王静固定板2!$A:$AL,$B131,王静固定板2!K:K)</f>
        <v>13</v>
      </c>
      <c r="L131" s="12">
        <f ca="1">SUMIF(王静固定板2!$A:$AL,$B131,王静固定板2!L:L)</f>
        <v>13</v>
      </c>
      <c r="M131" s="12">
        <f ca="1">SUMIF(王静固定板2!$A:$AL,$B131,王静固定板2!M:M)</f>
        <v>13</v>
      </c>
      <c r="N131" s="12">
        <f ca="1">SUMIF(王静固定板2!$A:$AL,$B131,王静固定板2!N:N)</f>
        <v>13</v>
      </c>
      <c r="O131" s="12">
        <f ca="1">SUMIF(王静固定板2!$A:$AL,$B131,王静固定板2!O:O)</f>
        <v>11</v>
      </c>
      <c r="P131" s="12">
        <f ca="1">SUMIF(王静固定板2!$A:$AL,$B131,王静固定板2!P:P)</f>
        <v>13</v>
      </c>
      <c r="Q131" s="12">
        <f ca="1">SUMIF(王静固定板2!$A:$AL,$B131,王静固定板2!Q:Q)</f>
        <v>13</v>
      </c>
      <c r="R131" s="12">
        <f ca="1">SUMIF(王静固定板2!$A:$AL,$B131,王静固定板2!R:R)</f>
        <v>13</v>
      </c>
      <c r="S131" s="12">
        <f ca="1">SUMIF(王静固定板2!$A:$AL,$B131,王静固定板2!S:S)</f>
        <v>13</v>
      </c>
      <c r="T131" s="12">
        <f ca="1">SUMIF(王静固定板2!$A:$AL,$B131,王静固定板2!T:T)</f>
        <v>13</v>
      </c>
      <c r="U131" s="12">
        <f ca="1">SUMIF(王静固定板2!$A:$AL,$B131,王静固定板2!U:U)</f>
        <v>13</v>
      </c>
      <c r="V131" s="12">
        <f ca="1">SUMIF(王静固定板2!$A:$AL,$B131,王静固定板2!V:V)</f>
        <v>11</v>
      </c>
      <c r="W131" s="12">
        <f ca="1">SUMIF(王静固定板2!$A:$AL,$B131,王静固定板2!W:W)</f>
        <v>13</v>
      </c>
      <c r="X131" s="12">
        <f ca="1">SUMIF(王静固定板2!$A:$AL,$B131,王静固定板2!X:X)</f>
        <v>13</v>
      </c>
      <c r="Y131" s="12">
        <f ca="1">SUMIF(王静固定板2!$A:$AL,$B131,王静固定板2!Y:Y)</f>
        <v>13</v>
      </c>
      <c r="Z131" s="12">
        <f ca="1">SUMIF(王静固定板2!$A:$AL,$B131,王静固定板2!Z:Z)</f>
        <v>13</v>
      </c>
      <c r="AA131" s="12">
        <f ca="1">SUMIF(王静固定板2!$A:$AL,$B131,王静固定板2!AA:AA)</f>
        <v>13</v>
      </c>
      <c r="AB131" s="12">
        <f ca="1">SUMIF(王静固定板2!$A:$AL,$B131,王静固定板2!AB:AB)</f>
        <v>13</v>
      </c>
      <c r="AC131" s="12">
        <f ca="1">SUMIF(王静固定板2!$A:$AL,$B131,王静固定板2!AC:AC)</f>
        <v>8.5</v>
      </c>
      <c r="AD131" s="12">
        <f ca="1">SUMIF(王静固定板2!$A:$AL,$B131,王静固定板2!AD:AD)</f>
        <v>13</v>
      </c>
      <c r="AE131" s="12">
        <f ca="1">SUMIF(王静固定板2!$A:$AL,$B131,王静固定板2!AE:AE)</f>
        <v>13</v>
      </c>
      <c r="AF131" s="12">
        <f ca="1">SUMIF(王静固定板2!$A:$AL,$B131,王静固定板2!AF:AF)</f>
        <v>13</v>
      </c>
      <c r="AG131" s="12">
        <f ca="1">SUMIF(王静固定板2!$A:$AL,$B131,王静固定板2!AG:AG)</f>
        <v>13</v>
      </c>
      <c r="AH131" s="12">
        <f ca="1">SUMIF(王静固定板2!$A:$AL,$B131,王静固定板2!AH:AH)</f>
        <v>0</v>
      </c>
      <c r="AI131" s="21">
        <f ca="1" t="shared" si="91"/>
        <v>380.5</v>
      </c>
      <c r="AJ131" s="22">
        <f ca="1" t="shared" si="92"/>
        <v>47.5625</v>
      </c>
    </row>
    <row r="132" customHeight="1" spans="1:36">
      <c r="A132" s="10" t="s">
        <v>577</v>
      </c>
      <c r="B132" s="25" t="s">
        <v>582</v>
      </c>
      <c r="C132" s="15" t="s">
        <v>581</v>
      </c>
      <c r="D132" s="12">
        <f ca="1">SUMIF(王静固定板2!$A:$AL,$B132,王静固定板2!D:D)</f>
        <v>13</v>
      </c>
      <c r="E132" s="12">
        <f ca="1">SUMIF(王静固定板2!$A:$AL,$B132,王静固定板2!E:E)</f>
        <v>13</v>
      </c>
      <c r="F132" s="12">
        <f ca="1">SUMIF(王静固定板2!$A:$AL,$B132,王静固定板2!F:F)</f>
        <v>13</v>
      </c>
      <c r="G132" s="12">
        <f ca="1">SUMIF(王静固定板2!$A:$AL,$B132,王静固定板2!G:G)</f>
        <v>13</v>
      </c>
      <c r="H132" s="12">
        <f ca="1">SUMIF(王静固定板2!$A:$AL,$B132,王静固定板2!H:H)</f>
        <v>11</v>
      </c>
      <c r="I132" s="12">
        <f ca="1">SUMIF(王静固定板2!$A:$AL,$B132,王静固定板2!I:I)</f>
        <v>13</v>
      </c>
      <c r="J132" s="12">
        <f ca="1">SUMIF(王静固定板2!$A:$AL,$B132,王静固定板2!J:J)</f>
        <v>13</v>
      </c>
      <c r="K132" s="12">
        <f ca="1">SUMIF(王静固定板2!$A:$AL,$B132,王静固定板2!K:K)</f>
        <v>13</v>
      </c>
      <c r="L132" s="12">
        <f ca="1">SUMIF(王静固定板2!$A:$AL,$B132,王静固定板2!L:L)</f>
        <v>13</v>
      </c>
      <c r="M132" s="12">
        <f ca="1">SUMIF(王静固定板2!$A:$AL,$B132,王静固定板2!M:M)</f>
        <v>13</v>
      </c>
      <c r="N132" s="12">
        <f ca="1">SUMIF(王静固定板2!$A:$AL,$B132,王静固定板2!N:N)</f>
        <v>13</v>
      </c>
      <c r="O132" s="12">
        <f ca="1">SUMIF(王静固定板2!$A:$AL,$B132,王静固定板2!O:O)</f>
        <v>8.5</v>
      </c>
      <c r="P132" s="12">
        <f ca="1">SUMIF(王静固定板2!$A:$AL,$B132,王静固定板2!P:P)</f>
        <v>13</v>
      </c>
      <c r="Q132" s="12">
        <f ca="1">SUMIF(王静固定板2!$A:$AL,$B132,王静固定板2!Q:Q)</f>
        <v>13</v>
      </c>
      <c r="R132" s="12">
        <f ca="1">SUMIF(王静固定板2!$A:$AL,$B132,王静固定板2!R:R)</f>
        <v>13</v>
      </c>
      <c r="S132" s="12">
        <f ca="1">SUMIF(王静固定板2!$A:$AL,$B132,王静固定板2!S:S)</f>
        <v>13</v>
      </c>
      <c r="T132" s="12">
        <f ca="1">SUMIF(王静固定板2!$A:$AL,$B132,王静固定板2!T:T)</f>
        <v>13</v>
      </c>
      <c r="U132" s="12">
        <f ca="1">SUMIF(王静固定板2!$A:$AL,$B132,王静固定板2!U:U)</f>
        <v>14</v>
      </c>
      <c r="V132" s="12">
        <f ca="1">SUMIF(王静固定板2!$A:$AL,$B132,王静固定板2!V:V)</f>
        <v>11</v>
      </c>
      <c r="W132" s="12">
        <f ca="1">SUMIF(王静固定板2!$A:$AL,$B132,王静固定板2!W:W)</f>
        <v>13</v>
      </c>
      <c r="X132" s="12">
        <f ca="1">SUMIF(王静固定板2!$A:$AL,$B132,王静固定板2!X:X)</f>
        <v>13</v>
      </c>
      <c r="Y132" s="12">
        <f ca="1">SUMIF(王静固定板2!$A:$AL,$B132,王静固定板2!Y:Y)</f>
        <v>13</v>
      </c>
      <c r="Z132" s="12">
        <f ca="1">SUMIF(王静固定板2!$A:$AL,$B132,王静固定板2!Z:Z)</f>
        <v>14</v>
      </c>
      <c r="AA132" s="12">
        <f ca="1">SUMIF(王静固定板2!$A:$AL,$B132,王静固定板2!AA:AA)</f>
        <v>14</v>
      </c>
      <c r="AB132" s="12">
        <f ca="1">SUMIF(王静固定板2!$A:$AL,$B132,王静固定板2!AB:AB)</f>
        <v>14</v>
      </c>
      <c r="AC132" s="12">
        <f ca="1">SUMIF(王静固定板2!$A:$AL,$B132,王静固定板2!AC:AC)</f>
        <v>13</v>
      </c>
      <c r="AD132" s="12">
        <f ca="1">SUMIF(王静固定板2!$A:$AL,$B132,王静固定板2!AD:AD)</f>
        <v>13</v>
      </c>
      <c r="AE132" s="12">
        <f ca="1">SUMIF(王静固定板2!$A:$AL,$B132,王静固定板2!AE:AE)</f>
        <v>13</v>
      </c>
      <c r="AF132" s="12">
        <f ca="1">SUMIF(王静固定板2!$A:$AL,$B132,王静固定板2!AF:AF)</f>
        <v>13</v>
      </c>
      <c r="AG132" s="12">
        <f ca="1">SUMIF(王静固定板2!$A:$AL,$B132,王静固定板2!AG:AG)</f>
        <v>13</v>
      </c>
      <c r="AH132" s="12">
        <f ca="1">SUMIF(王静固定板2!$A:$AL,$B132,王静固定板2!AH:AH)</f>
        <v>0</v>
      </c>
      <c r="AI132" s="21">
        <f ca="1" t="shared" si="91"/>
        <v>385.5</v>
      </c>
      <c r="AJ132" s="22">
        <f ca="1" t="shared" si="92"/>
        <v>48.1875</v>
      </c>
    </row>
    <row r="133" customHeight="1" spans="1:36">
      <c r="A133" s="10" t="s">
        <v>577</v>
      </c>
      <c r="B133" s="25" t="s">
        <v>235</v>
      </c>
      <c r="C133" s="15" t="s">
        <v>583</v>
      </c>
      <c r="D133" s="12">
        <f ca="1">SUMIF(王静固定板2!$A:$AL,$B133,王静固定板2!D:D)</f>
        <v>13</v>
      </c>
      <c r="E133" s="12">
        <f ca="1">SUMIF(王静固定板2!$A:$AL,$B133,王静固定板2!E:E)</f>
        <v>13</v>
      </c>
      <c r="F133" s="12">
        <f ca="1">SUMIF(王静固定板2!$A:$AL,$B133,王静固定板2!F:F)</f>
        <v>13</v>
      </c>
      <c r="G133" s="12">
        <f ca="1">SUMIF(王静固定板2!$A:$AL,$B133,王静固定板2!G:G)</f>
        <v>13</v>
      </c>
      <c r="H133" s="12">
        <f ca="1">SUMIF(王静固定板2!$A:$AL,$B133,王静固定板2!H:H)</f>
        <v>11</v>
      </c>
      <c r="I133" s="12">
        <f ca="1">SUMIF(王静固定板2!$A:$AL,$B133,王静固定板2!I:I)</f>
        <v>13</v>
      </c>
      <c r="J133" s="12">
        <f ca="1">SUMIF(王静固定板2!$A:$AL,$B133,王静固定板2!J:J)</f>
        <v>13</v>
      </c>
      <c r="K133" s="12">
        <f ca="1">SUMIF(王静固定板2!$A:$AL,$B133,王静固定板2!K:K)</f>
        <v>13</v>
      </c>
      <c r="L133" s="12">
        <f ca="1">SUMIF(王静固定板2!$A:$AL,$B133,王静固定板2!L:L)</f>
        <v>13</v>
      </c>
      <c r="M133" s="12">
        <f ca="1">SUMIF(王静固定板2!$A:$AL,$B133,王静固定板2!M:M)</f>
        <v>13</v>
      </c>
      <c r="N133" s="12">
        <f ca="1">SUMIF(王静固定板2!$A:$AL,$B133,王静固定板2!N:N)</f>
        <v>11</v>
      </c>
      <c r="O133" s="12">
        <f ca="1">SUMIF(王静固定板2!$A:$AL,$B133,王静固定板2!O:O)</f>
        <v>13</v>
      </c>
      <c r="P133" s="12">
        <f ca="1">SUMIF(王静固定板2!$A:$AL,$B133,王静固定板2!P:P)</f>
        <v>13</v>
      </c>
      <c r="Q133" s="12">
        <f ca="1">SUMIF(王静固定板2!$A:$AL,$B133,王静固定板2!Q:Q)</f>
        <v>13</v>
      </c>
      <c r="R133" s="12">
        <f ca="1">SUMIF(王静固定板2!$A:$AL,$B133,王静固定板2!R:R)</f>
        <v>13</v>
      </c>
      <c r="S133" s="12">
        <f ca="1">SUMIF(王静固定板2!$A:$AL,$B133,王静固定板2!S:S)</f>
        <v>13</v>
      </c>
      <c r="T133" s="12">
        <f ca="1">SUMIF(王静固定板2!$A:$AL,$B133,王静固定板2!T:T)</f>
        <v>13</v>
      </c>
      <c r="U133" s="12">
        <f ca="1">SUMIF(王静固定板2!$A:$AL,$B133,王静固定板2!U:U)</f>
        <v>13</v>
      </c>
      <c r="V133" s="12">
        <f ca="1">SUMIF(王静固定板2!$A:$AL,$B133,王静固定板2!V:V)</f>
        <v>8.5</v>
      </c>
      <c r="W133" s="12">
        <f ca="1">SUMIF(王静固定板2!$A:$AL,$B133,王静固定板2!W:W)</f>
        <v>13</v>
      </c>
      <c r="X133" s="12">
        <f ca="1">SUMIF(王静固定板2!$A:$AL,$B133,王静固定板2!X:X)</f>
        <v>13</v>
      </c>
      <c r="Y133" s="12">
        <f ca="1">SUMIF(王静固定板2!$A:$AL,$B133,王静固定板2!Y:Y)</f>
        <v>13</v>
      </c>
      <c r="Z133" s="12">
        <f ca="1">SUMIF(王静固定板2!$A:$AL,$B133,王静固定板2!Z:Z)</f>
        <v>13</v>
      </c>
      <c r="AA133" s="12">
        <f ca="1">SUMIF(王静固定板2!$A:$AL,$B133,王静固定板2!AA:AA)</f>
        <v>13</v>
      </c>
      <c r="AB133" s="12">
        <f ca="1">SUMIF(王静固定板2!$A:$AL,$B133,王静固定板2!AB:AB)</f>
        <v>13</v>
      </c>
      <c r="AC133" s="12">
        <f ca="1">SUMIF(王静固定板2!$A:$AL,$B133,王静固定板2!AC:AC)</f>
        <v>11</v>
      </c>
      <c r="AD133" s="12">
        <f ca="1">SUMIF(王静固定板2!$A:$AL,$B133,王静固定板2!AD:AD)</f>
        <v>13</v>
      </c>
      <c r="AE133" s="12">
        <f ca="1">SUMIF(王静固定板2!$A:$AL,$B133,王静固定板2!AE:AE)</f>
        <v>13</v>
      </c>
      <c r="AF133" s="12">
        <f ca="1">SUMIF(王静固定板2!$A:$AL,$B133,王静固定板2!AF:AF)</f>
        <v>13</v>
      </c>
      <c r="AG133" s="12">
        <f ca="1">SUMIF(王静固定板2!$A:$AL,$B133,王静固定板2!AG:AG)</f>
        <v>13</v>
      </c>
      <c r="AH133" s="12">
        <f ca="1">SUMIF(王静固定板2!$A:$AL,$B133,王静固定板2!AH:AH)</f>
        <v>0</v>
      </c>
      <c r="AI133" s="21">
        <f ca="1" t="shared" ref="AI133:AI135" si="93">SUM(D133:AH133)</f>
        <v>379.5</v>
      </c>
      <c r="AJ133" s="22">
        <f ca="1" t="shared" ref="AJ133:AJ135" si="94">AI133/8</f>
        <v>47.4375</v>
      </c>
    </row>
    <row r="134" customHeight="1" spans="1:36">
      <c r="A134" s="10" t="s">
        <v>577</v>
      </c>
      <c r="B134" s="25" t="s">
        <v>237</v>
      </c>
      <c r="C134" s="15" t="s">
        <v>584</v>
      </c>
      <c r="D134" s="12">
        <f ca="1">SUMIF(王静固定板2!$A:$AL,$B134,王静固定板2!D:D)</f>
        <v>13</v>
      </c>
      <c r="E134" s="12">
        <f ca="1">SUMIF(王静固定板2!$A:$AL,$B134,王静固定板2!E:E)</f>
        <v>13</v>
      </c>
      <c r="F134" s="12">
        <f ca="1">SUMIF(王静固定板2!$A:$AL,$B134,王静固定板2!F:F)</f>
        <v>13</v>
      </c>
      <c r="G134" s="12">
        <f ca="1">SUMIF(王静固定板2!$A:$AL,$B134,王静固定板2!G:G)</f>
        <v>13</v>
      </c>
      <c r="H134" s="12">
        <f ca="1">SUMIF(王静固定板2!$A:$AL,$B134,王静固定板2!H:H)</f>
        <v>8.5</v>
      </c>
      <c r="I134" s="12">
        <f ca="1">SUMIF(王静固定板2!$A:$AL,$B134,王静固定板2!I:I)</f>
        <v>13</v>
      </c>
      <c r="J134" s="12">
        <f ca="1">SUMIF(王静固定板2!$A:$AL,$B134,王静固定板2!J:J)</f>
        <v>13</v>
      </c>
      <c r="K134" s="12">
        <f ca="1">SUMIF(王静固定板2!$A:$AL,$B134,王静固定板2!K:K)</f>
        <v>12</v>
      </c>
      <c r="L134" s="12">
        <f ca="1">SUMIF(王静固定板2!$A:$AL,$B134,王静固定板2!L:L)</f>
        <v>13</v>
      </c>
      <c r="M134" s="12">
        <f ca="1">SUMIF(王静固定板2!$A:$AL,$B134,王静固定板2!M:M)</f>
        <v>13</v>
      </c>
      <c r="N134" s="12">
        <f ca="1">SUMIF(王静固定板2!$A:$AL,$B134,王静固定板2!N:N)</f>
        <v>13</v>
      </c>
      <c r="O134" s="12">
        <f ca="1">SUMIF(王静固定板2!$A:$AL,$B134,王静固定板2!O:O)</f>
        <v>8.5</v>
      </c>
      <c r="P134" s="12">
        <f ca="1">SUMIF(王静固定板2!$A:$AL,$B134,王静固定板2!P:P)</f>
        <v>13</v>
      </c>
      <c r="Q134" s="12">
        <f ca="1">SUMIF(王静固定板2!$A:$AL,$B134,王静固定板2!Q:Q)</f>
        <v>13</v>
      </c>
      <c r="R134" s="12">
        <f ca="1">SUMIF(王静固定板2!$A:$AL,$B134,王静固定板2!R:R)</f>
        <v>13</v>
      </c>
      <c r="S134" s="12">
        <f ca="1">SUMIF(王静固定板2!$A:$AL,$B134,王静固定板2!S:S)</f>
        <v>13</v>
      </c>
      <c r="T134" s="12">
        <f ca="1">SUMIF(王静固定板2!$A:$AL,$B134,王静固定板2!T:T)</f>
        <v>13</v>
      </c>
      <c r="U134" s="12">
        <f ca="1">SUMIF(王静固定板2!$A:$AL,$B134,王静固定板2!U:U)</f>
        <v>13</v>
      </c>
      <c r="V134" s="12">
        <f ca="1">SUMIF(王静固定板2!$A:$AL,$B134,王静固定板2!V:V)</f>
        <v>11</v>
      </c>
      <c r="W134" s="12">
        <f ca="1">SUMIF(王静固定板2!$A:$AL,$B134,王静固定板2!W:W)</f>
        <v>13</v>
      </c>
      <c r="X134" s="12">
        <f ca="1">SUMIF(王静固定板2!$A:$AL,$B134,王静固定板2!X:X)</f>
        <v>13</v>
      </c>
      <c r="Y134" s="12">
        <f ca="1">SUMIF(王静固定板2!$A:$AL,$B134,王静固定板2!Y:Y)</f>
        <v>13</v>
      </c>
      <c r="Z134" s="12">
        <f ca="1">SUMIF(王静固定板2!$A:$AL,$B134,王静固定板2!Z:Z)</f>
        <v>13</v>
      </c>
      <c r="AA134" s="12">
        <f ca="1">SUMIF(王静固定板2!$A:$AL,$B134,王静固定板2!AA:AA)</f>
        <v>8.5</v>
      </c>
      <c r="AB134" s="12">
        <f ca="1">SUMIF(王静固定板2!$A:$AL,$B134,王静固定板2!AB:AB)</f>
        <v>13</v>
      </c>
      <c r="AC134" s="12">
        <f ca="1">SUMIF(王静固定板2!$A:$AL,$B134,王静固定板2!AC:AC)</f>
        <v>0</v>
      </c>
      <c r="AD134" s="12">
        <f ca="1">SUMIF(王静固定板2!$A:$AL,$B134,王静固定板2!AD:AD)</f>
        <v>13</v>
      </c>
      <c r="AE134" s="12">
        <f ca="1">SUMIF(王静固定板2!$A:$AL,$B134,王静固定板2!AE:AE)</f>
        <v>13</v>
      </c>
      <c r="AF134" s="12">
        <f ca="1">SUMIF(王静固定板2!$A:$AL,$B134,王静固定板2!AF:AF)</f>
        <v>13</v>
      </c>
      <c r="AG134" s="12">
        <f ca="1">SUMIF(王静固定板2!$A:$AL,$B134,王静固定板2!AG:AG)</f>
        <v>13</v>
      </c>
      <c r="AH134" s="12">
        <f ca="1">SUMIF(王静固定板2!$A:$AL,$B134,王静固定板2!AH:AH)</f>
        <v>0</v>
      </c>
      <c r="AI134" s="21">
        <f ca="1" t="shared" si="93"/>
        <v>360.5</v>
      </c>
      <c r="AJ134" s="22">
        <f ca="1" t="shared" si="94"/>
        <v>45.0625</v>
      </c>
    </row>
    <row r="135" customHeight="1" spans="1:36">
      <c r="A135" s="10" t="s">
        <v>577</v>
      </c>
      <c r="B135" s="25" t="s">
        <v>239</v>
      </c>
      <c r="C135" s="15" t="s">
        <v>585</v>
      </c>
      <c r="D135" s="12">
        <f ca="1">SUMIF(王静固定板2!$A:$AL,$B135,王静固定板2!D:D)</f>
        <v>13</v>
      </c>
      <c r="E135" s="12">
        <f ca="1">SUMIF(王静固定板2!$A:$AL,$B135,王静固定板2!E:E)</f>
        <v>13</v>
      </c>
      <c r="F135" s="12">
        <f ca="1">SUMIF(王静固定板2!$A:$AL,$B135,王静固定板2!F:F)</f>
        <v>13</v>
      </c>
      <c r="G135" s="12">
        <f ca="1">SUMIF(王静固定板2!$A:$AL,$B135,王静固定板2!G:G)</f>
        <v>13</v>
      </c>
      <c r="H135" s="12">
        <f ca="1">SUMIF(王静固定板2!$A:$AL,$B135,王静固定板2!H:H)</f>
        <v>8.5</v>
      </c>
      <c r="I135" s="12">
        <f ca="1">SUMIF(王静固定板2!$A:$AL,$B135,王静固定板2!I:I)</f>
        <v>13</v>
      </c>
      <c r="J135" s="12">
        <f ca="1">SUMIF(王静固定板2!$A:$AL,$B135,王静固定板2!J:J)</f>
        <v>13</v>
      </c>
      <c r="K135" s="12">
        <f ca="1">SUMIF(王静固定板2!$A:$AL,$B135,王静固定板2!K:K)</f>
        <v>12</v>
      </c>
      <c r="L135" s="12">
        <f ca="1">SUMIF(王静固定板2!$A:$AL,$B135,王静固定板2!L:L)</f>
        <v>13</v>
      </c>
      <c r="M135" s="12">
        <f ca="1">SUMIF(王静固定板2!$A:$AL,$B135,王静固定板2!M:M)</f>
        <v>13</v>
      </c>
      <c r="N135" s="12">
        <f ca="1">SUMIF(王静固定板2!$A:$AL,$B135,王静固定板2!N:N)</f>
        <v>13</v>
      </c>
      <c r="O135" s="12">
        <f ca="1">SUMIF(王静固定板2!$A:$AL,$B135,王静固定板2!O:O)</f>
        <v>8.5</v>
      </c>
      <c r="P135" s="12">
        <f ca="1">SUMIF(王静固定板2!$A:$AL,$B135,王静固定板2!P:P)</f>
        <v>13</v>
      </c>
      <c r="Q135" s="12">
        <f ca="1">SUMIF(王静固定板2!$A:$AL,$B135,王静固定板2!Q:Q)</f>
        <v>13</v>
      </c>
      <c r="R135" s="12">
        <f ca="1">SUMIF(王静固定板2!$A:$AL,$B135,王静固定板2!R:R)</f>
        <v>13</v>
      </c>
      <c r="S135" s="12">
        <f ca="1">SUMIF(王静固定板2!$A:$AL,$B135,王静固定板2!S:S)</f>
        <v>13</v>
      </c>
      <c r="T135" s="12">
        <f ca="1">SUMIF(王静固定板2!$A:$AL,$B135,王静固定板2!T:T)</f>
        <v>13</v>
      </c>
      <c r="U135" s="12">
        <f ca="1">SUMIF(王静固定板2!$A:$AL,$B135,王静固定板2!U:U)</f>
        <v>13</v>
      </c>
      <c r="V135" s="12">
        <f ca="1">SUMIF(王静固定板2!$A:$AL,$B135,王静固定板2!V:V)</f>
        <v>11</v>
      </c>
      <c r="W135" s="12">
        <f ca="1">SUMIF(王静固定板2!$A:$AL,$B135,王静固定板2!W:W)</f>
        <v>13</v>
      </c>
      <c r="X135" s="12">
        <f ca="1">SUMIF(王静固定板2!$A:$AL,$B135,王静固定板2!X:X)</f>
        <v>13</v>
      </c>
      <c r="Y135" s="12">
        <f ca="1">SUMIF(王静固定板2!$A:$AL,$B135,王静固定板2!Y:Y)</f>
        <v>13</v>
      </c>
      <c r="Z135" s="12">
        <f ca="1">SUMIF(王静固定板2!$A:$AL,$B135,王静固定板2!Z:Z)</f>
        <v>13</v>
      </c>
      <c r="AA135" s="12">
        <f ca="1">SUMIF(王静固定板2!$A:$AL,$B135,王静固定板2!AA:AA)</f>
        <v>13</v>
      </c>
      <c r="AB135" s="12">
        <f ca="1">SUMIF(王静固定板2!$A:$AL,$B135,王静固定板2!AB:AB)</f>
        <v>13</v>
      </c>
      <c r="AC135" s="12">
        <f ca="1">SUMIF(王静固定板2!$A:$AL,$B135,王静固定板2!AC:AC)</f>
        <v>0</v>
      </c>
      <c r="AD135" s="12">
        <f ca="1">SUMIF(王静固定板2!$A:$AL,$B135,王静固定板2!AD:AD)</f>
        <v>13</v>
      </c>
      <c r="AE135" s="12">
        <f ca="1">SUMIF(王静固定板2!$A:$AL,$B135,王静固定板2!AE:AE)</f>
        <v>13</v>
      </c>
      <c r="AF135" s="12">
        <f ca="1">SUMIF(王静固定板2!$A:$AL,$B135,王静固定板2!AF:AF)</f>
        <v>13</v>
      </c>
      <c r="AG135" s="12">
        <f ca="1">SUMIF(王静固定板2!$A:$AL,$B135,王静固定板2!AG:AG)</f>
        <v>13</v>
      </c>
      <c r="AH135" s="12">
        <f ca="1">SUMIF(王静固定板2!$A:$AL,$B135,王静固定板2!AH:AH)</f>
        <v>0</v>
      </c>
      <c r="AI135" s="21">
        <f ca="1" t="shared" si="93"/>
        <v>365</v>
      </c>
      <c r="AJ135" s="22">
        <f ca="1" t="shared" si="94"/>
        <v>45.625</v>
      </c>
    </row>
    <row r="136" customHeight="1" spans="1:36">
      <c r="A136" s="10" t="s">
        <v>577</v>
      </c>
      <c r="B136" s="25" t="s">
        <v>241</v>
      </c>
      <c r="C136" s="15" t="s">
        <v>586</v>
      </c>
      <c r="D136" s="12">
        <f ca="1">SUMIF(王静固定板2!$A:$AL,$B136,王静固定板2!D:D)</f>
        <v>13</v>
      </c>
      <c r="E136" s="12">
        <f ca="1">SUMIF(王静固定板2!$A:$AL,$B136,王静固定板2!E:E)</f>
        <v>13</v>
      </c>
      <c r="F136" s="12">
        <f ca="1">SUMIF(王静固定板2!$A:$AL,$B136,王静固定板2!F:F)</f>
        <v>13</v>
      </c>
      <c r="G136" s="12">
        <f ca="1">SUMIF(王静固定板2!$A:$AL,$B136,王静固定板2!G:G)</f>
        <v>13</v>
      </c>
      <c r="H136" s="12">
        <f ca="1">SUMIF(王静固定板2!$A:$AL,$B136,王静固定板2!H:H)</f>
        <v>8.5</v>
      </c>
      <c r="I136" s="12">
        <f ca="1">SUMIF(王静固定板2!$A:$AL,$B136,王静固定板2!I:I)</f>
        <v>13</v>
      </c>
      <c r="J136" s="12">
        <f ca="1">SUMIF(王静固定板2!$A:$AL,$B136,王静固定板2!J:J)</f>
        <v>13</v>
      </c>
      <c r="K136" s="12">
        <f ca="1">SUMIF(王静固定板2!$A:$AL,$B136,王静固定板2!K:K)</f>
        <v>12</v>
      </c>
      <c r="L136" s="12">
        <f ca="1">SUMIF(王静固定板2!$A:$AL,$B136,王静固定板2!L:L)</f>
        <v>13</v>
      </c>
      <c r="M136" s="12">
        <f ca="1">SUMIF(王静固定板2!$A:$AL,$B136,王静固定板2!M:M)</f>
        <v>13</v>
      </c>
      <c r="N136" s="12">
        <f ca="1">SUMIF(王静固定板2!$A:$AL,$B136,王静固定板2!N:N)</f>
        <v>13</v>
      </c>
      <c r="O136" s="12">
        <f ca="1">SUMIF(王静固定板2!$A:$AL,$B136,王静固定板2!O:O)</f>
        <v>8.5</v>
      </c>
      <c r="P136" s="12">
        <f ca="1">SUMIF(王静固定板2!$A:$AL,$B136,王静固定板2!P:P)</f>
        <v>13</v>
      </c>
      <c r="Q136" s="12">
        <f ca="1">SUMIF(王静固定板2!$A:$AL,$B136,王静固定板2!Q:Q)</f>
        <v>13</v>
      </c>
      <c r="R136" s="12">
        <f ca="1">SUMIF(王静固定板2!$A:$AL,$B136,王静固定板2!R:R)</f>
        <v>13</v>
      </c>
      <c r="S136" s="12">
        <f ca="1">SUMIF(王静固定板2!$A:$AL,$B136,王静固定板2!S:S)</f>
        <v>13</v>
      </c>
      <c r="T136" s="12">
        <f ca="1">SUMIF(王静固定板2!$A:$AL,$B136,王静固定板2!T:T)</f>
        <v>13</v>
      </c>
      <c r="U136" s="12">
        <f ca="1">SUMIF(王静固定板2!$A:$AL,$B136,王静固定板2!U:U)</f>
        <v>13</v>
      </c>
      <c r="V136" s="12">
        <f ca="1">SUMIF(王静固定板2!$A:$AL,$B136,王静固定板2!V:V)</f>
        <v>11</v>
      </c>
      <c r="W136" s="12">
        <f ca="1">SUMIF(王静固定板2!$A:$AL,$B136,王静固定板2!W:W)</f>
        <v>13</v>
      </c>
      <c r="X136" s="12">
        <f ca="1">SUMIF(王静固定板2!$A:$AL,$B136,王静固定板2!X:X)</f>
        <v>13</v>
      </c>
      <c r="Y136" s="12">
        <f ca="1">SUMIF(王静固定板2!$A:$AL,$B136,王静固定板2!Y:Y)</f>
        <v>13</v>
      </c>
      <c r="Z136" s="12">
        <f ca="1">SUMIF(王静固定板2!$A:$AL,$B136,王静固定板2!Z:Z)</f>
        <v>13</v>
      </c>
      <c r="AA136" s="12">
        <f ca="1">SUMIF(王静固定板2!$A:$AL,$B136,王静固定板2!AA:AA)</f>
        <v>13</v>
      </c>
      <c r="AB136" s="12">
        <f ca="1">SUMIF(王静固定板2!$A:$AL,$B136,王静固定板2!AB:AB)</f>
        <v>13</v>
      </c>
      <c r="AC136" s="12">
        <f ca="1">SUMIF(王静固定板2!$A:$AL,$B136,王静固定板2!AC:AC)</f>
        <v>13</v>
      </c>
      <c r="AD136" s="12">
        <f ca="1">SUMIF(王静固定板2!$A:$AL,$B136,王静固定板2!AD:AD)</f>
        <v>13</v>
      </c>
      <c r="AE136" s="12">
        <f ca="1">SUMIF(王静固定板2!$A:$AL,$B136,王静固定板2!AE:AE)</f>
        <v>13</v>
      </c>
      <c r="AF136" s="12">
        <f ca="1">SUMIF(王静固定板2!$A:$AL,$B136,王静固定板2!AF:AF)</f>
        <v>13</v>
      </c>
      <c r="AG136" s="12">
        <f ca="1">SUMIF(王静固定板2!$A:$AL,$B136,王静固定板2!AG:AG)</f>
        <v>13</v>
      </c>
      <c r="AH136" s="12">
        <f ca="1">SUMIF(王静固定板2!$A:$AL,$B136,王静固定板2!AH:AH)</f>
        <v>0</v>
      </c>
      <c r="AI136" s="21">
        <f ca="1" t="shared" ref="AI136:AI137" si="95">SUM(D136:AH136)</f>
        <v>378</v>
      </c>
      <c r="AJ136" s="22">
        <f ca="1" t="shared" ref="AJ136:AJ139" si="96">AI136/8</f>
        <v>47.25</v>
      </c>
    </row>
    <row r="137" customHeight="1" spans="1:36">
      <c r="A137" s="10" t="s">
        <v>577</v>
      </c>
      <c r="B137" s="25" t="s">
        <v>243</v>
      </c>
      <c r="C137" s="15" t="s">
        <v>587</v>
      </c>
      <c r="D137" s="12">
        <f ca="1">SUMIF(王静固定板2!$A:$AL,$B137,王静固定板2!D:D)</f>
        <v>13</v>
      </c>
      <c r="E137" s="12">
        <f ca="1">SUMIF(王静固定板2!$A:$AL,$B137,王静固定板2!E:E)</f>
        <v>13</v>
      </c>
      <c r="F137" s="12">
        <f ca="1">SUMIF(王静固定板2!$A:$AL,$B137,王静固定板2!F:F)</f>
        <v>13</v>
      </c>
      <c r="G137" s="12">
        <f ca="1">SUMIF(王静固定板2!$A:$AL,$B137,王静固定板2!G:G)</f>
        <v>13</v>
      </c>
      <c r="H137" s="12">
        <f ca="1">SUMIF(王静固定板2!$A:$AL,$B137,王静固定板2!H:H)</f>
        <v>8.5</v>
      </c>
      <c r="I137" s="12">
        <f ca="1">SUMIF(王静固定板2!$A:$AL,$B137,王静固定板2!I:I)</f>
        <v>13</v>
      </c>
      <c r="J137" s="12">
        <f ca="1">SUMIF(王静固定板2!$A:$AL,$B137,王静固定板2!J:J)</f>
        <v>13</v>
      </c>
      <c r="K137" s="12">
        <f ca="1">SUMIF(王静固定板2!$A:$AL,$B137,王静固定板2!K:K)</f>
        <v>12</v>
      </c>
      <c r="L137" s="12">
        <f ca="1">SUMIF(王静固定板2!$A:$AL,$B137,王静固定板2!L:L)</f>
        <v>13</v>
      </c>
      <c r="M137" s="12">
        <f ca="1">SUMIF(王静固定板2!$A:$AL,$B137,王静固定板2!M:M)</f>
        <v>13</v>
      </c>
      <c r="N137" s="12">
        <f ca="1">SUMIF(王静固定板2!$A:$AL,$B137,王静固定板2!N:N)</f>
        <v>13</v>
      </c>
      <c r="O137" s="12">
        <f ca="1">SUMIF(王静固定板2!$A:$AL,$B137,王静固定板2!O:O)</f>
        <v>8.5</v>
      </c>
      <c r="P137" s="12">
        <f ca="1">SUMIF(王静固定板2!$A:$AL,$B137,王静固定板2!P:P)</f>
        <v>13</v>
      </c>
      <c r="Q137" s="12">
        <f ca="1">SUMIF(王静固定板2!$A:$AL,$B137,王静固定板2!Q:Q)</f>
        <v>13</v>
      </c>
      <c r="R137" s="12">
        <f ca="1">SUMIF(王静固定板2!$A:$AL,$B137,王静固定板2!R:R)</f>
        <v>13</v>
      </c>
      <c r="S137" s="12">
        <f ca="1">SUMIF(王静固定板2!$A:$AL,$B137,王静固定板2!S:S)</f>
        <v>13</v>
      </c>
      <c r="T137" s="12">
        <f ca="1">SUMIF(王静固定板2!$A:$AL,$B137,王静固定板2!T:T)</f>
        <v>13</v>
      </c>
      <c r="U137" s="12">
        <f ca="1">SUMIF(王静固定板2!$A:$AL,$B137,王静固定板2!U:U)</f>
        <v>13</v>
      </c>
      <c r="V137" s="12">
        <f ca="1">SUMIF(王静固定板2!$A:$AL,$B137,王静固定板2!V:V)</f>
        <v>11</v>
      </c>
      <c r="W137" s="12">
        <f ca="1">SUMIF(王静固定板2!$A:$AL,$B137,王静固定板2!W:W)</f>
        <v>13</v>
      </c>
      <c r="X137" s="12">
        <f ca="1">SUMIF(王静固定板2!$A:$AL,$B137,王静固定板2!X:X)</f>
        <v>13</v>
      </c>
      <c r="Y137" s="12">
        <f ca="1">SUMIF(王静固定板2!$A:$AL,$B137,王静固定板2!Y:Y)</f>
        <v>13</v>
      </c>
      <c r="Z137" s="12">
        <f ca="1">SUMIF(王静固定板2!$A:$AL,$B137,王静固定板2!Z:Z)</f>
        <v>13</v>
      </c>
      <c r="AA137" s="12">
        <f ca="1">SUMIF(王静固定板2!$A:$AL,$B137,王静固定板2!AA:AA)</f>
        <v>13</v>
      </c>
      <c r="AB137" s="12">
        <f ca="1">SUMIF(王静固定板2!$A:$AL,$B137,王静固定板2!AB:AB)</f>
        <v>13</v>
      </c>
      <c r="AC137" s="12">
        <f ca="1">SUMIF(王静固定板2!$A:$AL,$B137,王静固定板2!AC:AC)</f>
        <v>0</v>
      </c>
      <c r="AD137" s="12">
        <f ca="1">SUMIF(王静固定板2!$A:$AL,$B137,王静固定板2!AD:AD)</f>
        <v>13</v>
      </c>
      <c r="AE137" s="12">
        <f ca="1">SUMIF(王静固定板2!$A:$AL,$B137,王静固定板2!AE:AE)</f>
        <v>8.5</v>
      </c>
      <c r="AF137" s="12">
        <f ca="1">SUMIF(王静固定板2!$A:$AL,$B137,王静固定板2!AF:AF)</f>
        <v>13</v>
      </c>
      <c r="AG137" s="12">
        <f ca="1">SUMIF(王静固定板2!$A:$AL,$B137,王静固定板2!AG:AG)</f>
        <v>13</v>
      </c>
      <c r="AH137" s="12">
        <f ca="1">SUMIF(王静固定板2!$A:$AL,$B137,王静固定板2!AH:AH)</f>
        <v>0</v>
      </c>
      <c r="AI137" s="21">
        <f ca="1" t="shared" si="95"/>
        <v>360.5</v>
      </c>
      <c r="AJ137" s="22">
        <f ca="1" t="shared" si="96"/>
        <v>45.0625</v>
      </c>
    </row>
    <row r="138" customHeight="1" spans="1:36">
      <c r="A138" s="10" t="s">
        <v>577</v>
      </c>
      <c r="B138" s="25" t="s">
        <v>245</v>
      </c>
      <c r="C138" s="15" t="s">
        <v>588</v>
      </c>
      <c r="D138" s="12">
        <f ca="1">SUMIF(王静固定板2!$A:$AL,$B138,王静固定板2!D:D)</f>
        <v>12</v>
      </c>
      <c r="E138" s="12">
        <f ca="1">SUMIF(王静固定板2!$A:$AL,$B138,王静固定板2!E:E)</f>
        <v>13</v>
      </c>
      <c r="F138" s="12">
        <f ca="1">SUMIF(王静固定板2!$A:$AL,$B138,王静固定板2!F:F)</f>
        <v>13</v>
      </c>
      <c r="G138" s="12">
        <f ca="1">SUMIF(王静固定板2!$A:$AL,$B138,王静固定板2!G:G)</f>
        <v>12</v>
      </c>
      <c r="H138" s="12">
        <f ca="1">SUMIF(王静固定板2!$A:$AL,$B138,王静固定板2!H:H)</f>
        <v>8.5</v>
      </c>
      <c r="I138" s="12">
        <f ca="1">SUMIF(王静固定板2!$A:$AL,$B138,王静固定板2!I:I)</f>
        <v>13</v>
      </c>
      <c r="J138" s="12">
        <f ca="1">SUMIF(王静固定板2!$A:$AL,$B138,王静固定板2!J:J)</f>
        <v>13</v>
      </c>
      <c r="K138" s="12">
        <f ca="1">SUMIF(王静固定板2!$A:$AL,$B138,王静固定板2!K:K)</f>
        <v>12</v>
      </c>
      <c r="L138" s="12">
        <f ca="1">SUMIF(王静固定板2!$A:$AL,$B138,王静固定板2!L:L)</f>
        <v>13</v>
      </c>
      <c r="M138" s="12">
        <f ca="1">SUMIF(王静固定板2!$A:$AL,$B138,王静固定板2!M:M)</f>
        <v>12</v>
      </c>
      <c r="N138" s="12">
        <f ca="1">SUMIF(王静固定板2!$A:$AL,$B138,王静固定板2!N:N)</f>
        <v>13</v>
      </c>
      <c r="O138" s="12">
        <f ca="1">SUMIF(王静固定板2!$A:$AL,$B138,王静固定板2!O:O)</f>
        <v>8.5</v>
      </c>
      <c r="P138" s="12">
        <f ca="1">SUMIF(王静固定板2!$A:$AL,$B138,王静固定板2!P:P)</f>
        <v>13</v>
      </c>
      <c r="Q138" s="12">
        <f ca="1">SUMIF(王静固定板2!$A:$AL,$B138,王静固定板2!Q:Q)</f>
        <v>12</v>
      </c>
      <c r="R138" s="12">
        <f ca="1">SUMIF(王静固定板2!$A:$AL,$B138,王静固定板2!R:R)</f>
        <v>13</v>
      </c>
      <c r="S138" s="12">
        <f ca="1">SUMIF(王静固定板2!$A:$AL,$B138,王静固定板2!S:S)</f>
        <v>13</v>
      </c>
      <c r="T138" s="12">
        <f ca="1">SUMIF(王静固定板2!$A:$AL,$B138,王静固定板2!T:T)</f>
        <v>11</v>
      </c>
      <c r="U138" s="12">
        <f ca="1">SUMIF(王静固定板2!$A:$AL,$B138,王静固定板2!U:U)</f>
        <v>13</v>
      </c>
      <c r="V138" s="12">
        <f ca="1">SUMIF(王静固定板2!$A:$AL,$B138,王静固定板2!V:V)</f>
        <v>11</v>
      </c>
      <c r="W138" s="12">
        <f ca="1">SUMIF(王静固定板2!$A:$AL,$B138,王静固定板2!W:W)</f>
        <v>13</v>
      </c>
      <c r="X138" s="12">
        <f ca="1">SUMIF(王静固定板2!$A:$AL,$B138,王静固定板2!X:X)</f>
        <v>13</v>
      </c>
      <c r="Y138" s="12">
        <f ca="1">SUMIF(王静固定板2!$A:$AL,$B138,王静固定板2!Y:Y)</f>
        <v>12</v>
      </c>
      <c r="Z138" s="12">
        <f ca="1">SUMIF(王静固定板2!$A:$AL,$B138,王静固定板2!Z:Z)</f>
        <v>13</v>
      </c>
      <c r="AA138" s="12">
        <f ca="1">SUMIF(王静固定板2!$A:$AL,$B138,王静固定板2!AA:AA)</f>
        <v>13</v>
      </c>
      <c r="AB138" s="12">
        <f ca="1">SUMIF(王静固定板2!$A:$AL,$B138,王静固定板2!AB:AB)</f>
        <v>11</v>
      </c>
      <c r="AC138" s="12">
        <f ca="1">SUMIF(王静固定板2!$A:$AL,$B138,王静固定板2!AC:AC)</f>
        <v>0</v>
      </c>
      <c r="AD138" s="12">
        <f ca="1">SUMIF(王静固定板2!$A:$AL,$B138,王静固定板2!AD:AD)</f>
        <v>13</v>
      </c>
      <c r="AE138" s="12">
        <f ca="1">SUMIF(王静固定板2!$A:$AL,$B138,王静固定板2!AE:AE)</f>
        <v>13</v>
      </c>
      <c r="AF138" s="12">
        <f ca="1">SUMIF(王静固定板2!$A:$AL,$B138,王静固定板2!AF:AF)</f>
        <v>13</v>
      </c>
      <c r="AG138" s="12">
        <f ca="1">SUMIF(王静固定板2!$A:$AL,$B138,王静固定板2!AG:AG)</f>
        <v>11</v>
      </c>
      <c r="AH138" s="12">
        <f ca="1">SUMIF(王静固定板2!$A:$AL,$B138,王静固定板2!AH:AH)</f>
        <v>0</v>
      </c>
      <c r="AI138" s="21">
        <f ca="1" t="shared" ref="AI138:AI139" si="97">SUM(D138:AH138)</f>
        <v>354</v>
      </c>
      <c r="AJ138" s="22">
        <f ca="1" t="shared" si="96"/>
        <v>44.25</v>
      </c>
    </row>
    <row r="139" customHeight="1" spans="1:36">
      <c r="A139" s="10" t="s">
        <v>577</v>
      </c>
      <c r="B139" s="25" t="s">
        <v>590</v>
      </c>
      <c r="C139" s="15" t="s">
        <v>589</v>
      </c>
      <c r="D139" s="12">
        <f ca="1">SUMIF(王静固定板2!$A:$AL,$B139,王静固定板2!D:D)</f>
        <v>0</v>
      </c>
      <c r="E139" s="12">
        <f ca="1">SUMIF(王静固定板2!$A:$AL,$B139,王静固定板2!E:E)</f>
        <v>0</v>
      </c>
      <c r="F139" s="12">
        <f ca="1">SUMIF(王静固定板2!$A:$AL,$B139,王静固定板2!F:F)</f>
        <v>0</v>
      </c>
      <c r="G139" s="12">
        <f ca="1">SUMIF(王静固定板2!$A:$AL,$B139,王静固定板2!G:G)</f>
        <v>0</v>
      </c>
      <c r="H139" s="12">
        <f ca="1">SUMIF(王静固定板2!$A:$AL,$B139,王静固定板2!H:H)</f>
        <v>0</v>
      </c>
      <c r="I139" s="12">
        <f ca="1">SUMIF(王静固定板2!$A:$AL,$B139,王静固定板2!I:I)</f>
        <v>0</v>
      </c>
      <c r="J139" s="12">
        <f ca="1">SUMIF(王静固定板2!$A:$AL,$B139,王静固定板2!J:J)</f>
        <v>0</v>
      </c>
      <c r="K139" s="12">
        <f ca="1">SUMIF(王静固定板2!$A:$AL,$B139,王静固定板2!K:K)</f>
        <v>0</v>
      </c>
      <c r="L139" s="12">
        <f ca="1">SUMIF(王静固定板2!$A:$AL,$B139,王静固定板2!L:L)</f>
        <v>0</v>
      </c>
      <c r="M139" s="12">
        <f ca="1">SUMIF(王静固定板2!$A:$AL,$B139,王静固定板2!M:M)</f>
        <v>0</v>
      </c>
      <c r="N139" s="12">
        <f ca="1">SUMIF(王静固定板2!$A:$AL,$B139,王静固定板2!N:N)</f>
        <v>0</v>
      </c>
      <c r="O139" s="12">
        <f ca="1">SUMIF(王静固定板2!$A:$AL,$B139,王静固定板2!O:O)</f>
        <v>0</v>
      </c>
      <c r="P139" s="12">
        <f ca="1">SUMIF(王静固定板2!$A:$AL,$B139,王静固定板2!P:P)</f>
        <v>0</v>
      </c>
      <c r="Q139" s="12">
        <f ca="1">SUMIF(王静固定板2!$A:$AL,$B139,王静固定板2!Q:Q)</f>
        <v>0</v>
      </c>
      <c r="R139" s="12">
        <f ca="1">SUMIF(王静固定板2!$A:$AL,$B139,王静固定板2!R:R)</f>
        <v>0</v>
      </c>
      <c r="S139" s="12">
        <f ca="1">SUMIF(王静固定板2!$A:$AL,$B139,王静固定板2!S:S)</f>
        <v>0</v>
      </c>
      <c r="T139" s="12">
        <f ca="1">SUMIF(王静固定板2!$A:$AL,$B139,王静固定板2!T:T)</f>
        <v>0</v>
      </c>
      <c r="U139" s="12">
        <f ca="1">SUMIF(王静固定板2!$A:$AL,$B139,王静固定板2!U:U)</f>
        <v>0</v>
      </c>
      <c r="V139" s="12">
        <f ca="1">SUMIF(王静固定板2!$A:$AL,$B139,王静固定板2!V:V)</f>
        <v>0</v>
      </c>
      <c r="W139" s="12">
        <f ca="1">SUMIF(王静固定板2!$A:$AL,$B139,王静固定板2!W:W)</f>
        <v>0</v>
      </c>
      <c r="X139" s="12">
        <f ca="1">SUMIF(王静固定板2!$A:$AL,$B139,王静固定板2!X:X)</f>
        <v>0</v>
      </c>
      <c r="Y139" s="12">
        <f ca="1">SUMIF(王静固定板2!$A:$AL,$B139,王静固定板2!Y:Y)</f>
        <v>0</v>
      </c>
      <c r="Z139" s="12">
        <f ca="1">SUMIF(王静固定板2!$A:$AL,$B139,王静固定板2!Z:Z)</f>
        <v>0</v>
      </c>
      <c r="AA139" s="12">
        <f ca="1">SUMIF(王静固定板2!$A:$AL,$B139,王静固定板2!AA:AA)</f>
        <v>0</v>
      </c>
      <c r="AB139" s="12">
        <f ca="1">SUMIF(王静固定板2!$A:$AL,$B139,王静固定板2!AB:AB)</f>
        <v>0</v>
      </c>
      <c r="AC139" s="12">
        <f ca="1">SUMIF(王静固定板2!$A:$AL,$B139,王静固定板2!AC:AC)</f>
        <v>0</v>
      </c>
      <c r="AD139" s="12">
        <f ca="1">SUMIF(王静固定板2!$A:$AL,$B139,王静固定板2!AD:AD)</f>
        <v>0</v>
      </c>
      <c r="AE139" s="12">
        <f ca="1">SUMIF(王静固定板2!$A:$AL,$B139,王静固定板2!AE:AE)</f>
        <v>0</v>
      </c>
      <c r="AF139" s="12">
        <f ca="1">SUMIF(王静固定板2!$A:$AL,$B139,王静固定板2!AF:AF)</f>
        <v>0</v>
      </c>
      <c r="AG139" s="12">
        <f ca="1">SUMIF(王静固定板2!$A:$AL,$B139,王静固定板2!AG:AG)</f>
        <v>0</v>
      </c>
      <c r="AH139" s="12">
        <f ca="1">SUMIF(王静固定板2!$A:$AL,$B139,王静固定板2!AH:AH)</f>
        <v>0</v>
      </c>
      <c r="AI139" s="21">
        <f ca="1" t="shared" si="97"/>
        <v>0</v>
      </c>
      <c r="AJ139" s="22">
        <f ca="1" t="shared" si="96"/>
        <v>0</v>
      </c>
    </row>
    <row r="140" customHeight="1" spans="1:36">
      <c r="A140" s="10" t="s">
        <v>577</v>
      </c>
      <c r="B140" s="25" t="s">
        <v>247</v>
      </c>
      <c r="C140" s="15" t="s">
        <v>832</v>
      </c>
      <c r="D140" s="12">
        <f ca="1">SUMIF(王静固定板2!$A:$AL,$B140,王静固定板2!D:D)</f>
        <v>13</v>
      </c>
      <c r="E140" s="12">
        <f ca="1">SUMIF(王静固定板2!$A:$AL,$B140,王静固定板2!E:E)</f>
        <v>13</v>
      </c>
      <c r="F140" s="12">
        <f ca="1">SUMIF(王静固定板2!$A:$AL,$B140,王静固定板2!F:F)</f>
        <v>11</v>
      </c>
      <c r="G140" s="12">
        <f ca="1">SUMIF(王静固定板2!$A:$AL,$B140,王静固定板2!G:G)</f>
        <v>13</v>
      </c>
      <c r="H140" s="12">
        <f ca="1">SUMIF(王静固定板2!$A:$AL,$B140,王静固定板2!H:H)</f>
        <v>8.5</v>
      </c>
      <c r="I140" s="12">
        <f ca="1">SUMIF(王静固定板2!$A:$AL,$B140,王静固定板2!I:I)</f>
        <v>13</v>
      </c>
      <c r="J140" s="12">
        <f ca="1">SUMIF(王静固定板2!$A:$AL,$B140,王静固定板2!J:J)</f>
        <v>13</v>
      </c>
      <c r="K140" s="12">
        <f ca="1">SUMIF(王静固定板2!$A:$AL,$B140,王静固定板2!K:K)</f>
        <v>12</v>
      </c>
      <c r="L140" s="12">
        <f ca="1">SUMIF(王静固定板2!$A:$AL,$B140,王静固定板2!L:L)</f>
        <v>13</v>
      </c>
      <c r="M140" s="12">
        <f ca="1">SUMIF(王静固定板2!$A:$AL,$B140,王静固定板2!M:M)</f>
        <v>13</v>
      </c>
      <c r="N140" s="12">
        <f ca="1">SUMIF(王静固定板2!$A:$AL,$B140,王静固定板2!N:N)</f>
        <v>13</v>
      </c>
      <c r="O140" s="12">
        <f ca="1">SUMIF(王静固定板2!$A:$AL,$B140,王静固定板2!O:O)</f>
        <v>8.5</v>
      </c>
      <c r="P140" s="12">
        <f ca="1">SUMIF(王静固定板2!$A:$AL,$B140,王静固定板2!P:P)</f>
        <v>13</v>
      </c>
      <c r="Q140" s="12">
        <f ca="1">SUMIF(王静固定板2!$A:$AL,$B140,王静固定板2!Q:Q)</f>
        <v>13</v>
      </c>
      <c r="R140" s="12">
        <f ca="1">SUMIF(王静固定板2!$A:$AL,$B140,王静固定板2!R:R)</f>
        <v>13</v>
      </c>
      <c r="S140" s="12">
        <f ca="1">SUMIF(王静固定板2!$A:$AL,$B140,王静固定板2!S:S)</f>
        <v>13</v>
      </c>
      <c r="T140" s="12">
        <f ca="1">SUMIF(王静固定板2!$A:$AL,$B140,王静固定板2!T:T)</f>
        <v>13</v>
      </c>
      <c r="U140" s="12">
        <f ca="1">SUMIF(王静固定板2!$A:$AL,$B140,王静固定板2!U:U)</f>
        <v>13</v>
      </c>
      <c r="V140" s="12">
        <f ca="1">SUMIF(王静固定板2!$A:$AL,$B140,王静固定板2!V:V)</f>
        <v>11</v>
      </c>
      <c r="W140" s="12">
        <f ca="1">SUMIF(王静固定板2!$A:$AL,$B140,王静固定板2!W:W)</f>
        <v>13</v>
      </c>
      <c r="X140" s="12">
        <f ca="1">SUMIF(王静固定板2!$A:$AL,$B140,王静固定板2!X:X)</f>
        <v>13</v>
      </c>
      <c r="Y140" s="12">
        <f ca="1">SUMIF(王静固定板2!$A:$AL,$B140,王静固定板2!Y:Y)</f>
        <v>13</v>
      </c>
      <c r="Z140" s="12">
        <f ca="1">SUMIF(王静固定板2!$A:$AL,$B140,王静固定板2!Z:Z)</f>
        <v>13</v>
      </c>
      <c r="AA140" s="12">
        <f ca="1">SUMIF(王静固定板2!$A:$AL,$B140,王静固定板2!AA:AA)</f>
        <v>13</v>
      </c>
      <c r="AB140" s="12">
        <f ca="1">SUMIF(王静固定板2!$A:$AL,$B140,王静固定板2!AB:AB)</f>
        <v>13</v>
      </c>
      <c r="AC140" s="12">
        <f ca="1">SUMIF(王静固定板2!$A:$AL,$B140,王静固定板2!AC:AC)</f>
        <v>0</v>
      </c>
      <c r="AD140" s="12">
        <f ca="1">SUMIF(王静固定板2!$A:$AL,$B140,王静固定板2!AD:AD)</f>
        <v>13</v>
      </c>
      <c r="AE140" s="12">
        <f ca="1">SUMIF(王静固定板2!$A:$AL,$B140,王静固定板2!AE:AE)</f>
        <v>13</v>
      </c>
      <c r="AF140" s="12">
        <f ca="1">SUMIF(王静固定板2!$A:$AL,$B140,王静固定板2!AF:AF)</f>
        <v>13</v>
      </c>
      <c r="AG140" s="12">
        <f ca="1">SUMIF(王静固定板2!$A:$AL,$B140,王静固定板2!AG:AG)</f>
        <v>13</v>
      </c>
      <c r="AH140" s="12">
        <f ca="1">SUMIF(王静固定板2!$A:$AL,$B140,王静固定板2!AH:AH)</f>
        <v>0</v>
      </c>
      <c r="AI140" s="21">
        <f ca="1" t="shared" si="91"/>
        <v>363</v>
      </c>
      <c r="AJ140" s="22">
        <f ca="1" t="shared" si="92"/>
        <v>45.375</v>
      </c>
    </row>
    <row r="141" customHeight="1" spans="1:36">
      <c r="A141" s="10" t="s">
        <v>577</v>
      </c>
      <c r="B141" s="25" t="s">
        <v>593</v>
      </c>
      <c r="C141" s="15" t="s">
        <v>592</v>
      </c>
      <c r="D141" s="12">
        <f ca="1">SUMIF(王静固定板2!$A:$AL,$B141,王静固定板2!D:D)</f>
        <v>13</v>
      </c>
      <c r="E141" s="12">
        <f ca="1">SUMIF(王静固定板2!$A:$AL,$B141,王静固定板2!E:E)</f>
        <v>13</v>
      </c>
      <c r="F141" s="12">
        <f ca="1">SUMIF(王静固定板2!$A:$AL,$B141,王静固定板2!F:F)</f>
        <v>13</v>
      </c>
      <c r="G141" s="12">
        <f ca="1">SUMIF(王静固定板2!$A:$AL,$B141,王静固定板2!G:G)</f>
        <v>13</v>
      </c>
      <c r="H141" s="12">
        <f ca="1">SUMIF(王静固定板2!$A:$AL,$B141,王静固定板2!H:H)</f>
        <v>11</v>
      </c>
      <c r="I141" s="12">
        <f ca="1">SUMIF(王静固定板2!$A:$AL,$B141,王静固定板2!I:I)</f>
        <v>13</v>
      </c>
      <c r="J141" s="12">
        <f ca="1">SUMIF(王静固定板2!$A:$AL,$B141,王静固定板2!J:J)</f>
        <v>13</v>
      </c>
      <c r="K141" s="12">
        <f ca="1">SUMIF(王静固定板2!$A:$AL,$B141,王静固定板2!K:K)</f>
        <v>13</v>
      </c>
      <c r="L141" s="12">
        <f ca="1">SUMIF(王静固定板2!$A:$AL,$B141,王静固定板2!L:L)</f>
        <v>13</v>
      </c>
      <c r="M141" s="12">
        <f ca="1">SUMIF(王静固定板2!$A:$AL,$B141,王静固定板2!M:M)</f>
        <v>13</v>
      </c>
      <c r="N141" s="12">
        <f ca="1">SUMIF(王静固定板2!$A:$AL,$B141,王静固定板2!N:N)</f>
        <v>13</v>
      </c>
      <c r="O141" s="12">
        <f ca="1">SUMIF(王静固定板2!$A:$AL,$B141,王静固定板2!O:O)</f>
        <v>8.5</v>
      </c>
      <c r="P141" s="12">
        <f ca="1">SUMIF(王静固定板2!$A:$AL,$B141,王静固定板2!P:P)</f>
        <v>13</v>
      </c>
      <c r="Q141" s="12">
        <f ca="1">SUMIF(王静固定板2!$A:$AL,$B141,王静固定板2!Q:Q)</f>
        <v>13</v>
      </c>
      <c r="R141" s="12">
        <f ca="1">SUMIF(王静固定板2!$A:$AL,$B141,王静固定板2!R:R)</f>
        <v>13</v>
      </c>
      <c r="S141" s="12">
        <f ca="1">SUMIF(王静固定板2!$A:$AL,$B141,王静固定板2!S:S)</f>
        <v>13</v>
      </c>
      <c r="T141" s="12">
        <f ca="1">SUMIF(王静固定板2!$A:$AL,$B141,王静固定板2!T:T)</f>
        <v>13</v>
      </c>
      <c r="U141" s="12">
        <f ca="1">SUMIF(王静固定板2!$A:$AL,$B141,王静固定板2!U:U)</f>
        <v>14</v>
      </c>
      <c r="V141" s="12">
        <f ca="1">SUMIF(王静固定板2!$A:$AL,$B141,王静固定板2!V:V)</f>
        <v>11</v>
      </c>
      <c r="W141" s="12">
        <f ca="1">SUMIF(王静固定板2!$A:$AL,$B141,王静固定板2!W:W)</f>
        <v>13</v>
      </c>
      <c r="X141" s="12">
        <f ca="1">SUMIF(王静固定板2!$A:$AL,$B141,王静固定板2!X:X)</f>
        <v>13</v>
      </c>
      <c r="Y141" s="12">
        <f ca="1">SUMIF(王静固定板2!$A:$AL,$B141,王静固定板2!Y:Y)</f>
        <v>13</v>
      </c>
      <c r="Z141" s="12">
        <f ca="1">SUMIF(王静固定板2!$A:$AL,$B141,王静固定板2!Z:Z)</f>
        <v>13</v>
      </c>
      <c r="AA141" s="12">
        <f ca="1">SUMIF(王静固定板2!$A:$AL,$B141,王静固定板2!AA:AA)</f>
        <v>13</v>
      </c>
      <c r="AB141" s="12">
        <f ca="1">SUMIF(王静固定板2!$A:$AL,$B141,王静固定板2!AB:AB)</f>
        <v>14</v>
      </c>
      <c r="AC141" s="12">
        <f ca="1">SUMIF(王静固定板2!$A:$AL,$B141,王静固定板2!AC:AC)</f>
        <v>13</v>
      </c>
      <c r="AD141" s="12">
        <f ca="1">SUMIF(王静固定板2!$A:$AL,$B141,王静固定板2!AD:AD)</f>
        <v>13</v>
      </c>
      <c r="AE141" s="12">
        <f ca="1">SUMIF(王静固定板2!$A:$AL,$B141,王静固定板2!AE:AE)</f>
        <v>13</v>
      </c>
      <c r="AF141" s="12">
        <f ca="1">SUMIF(王静固定板2!$A:$AL,$B141,王静固定板2!AF:AF)</f>
        <v>13</v>
      </c>
      <c r="AG141" s="12">
        <f ca="1">SUMIF(王静固定板2!$A:$AL,$B141,王静固定板2!AG:AG)</f>
        <v>13</v>
      </c>
      <c r="AH141" s="12">
        <f ca="1">SUMIF(王静固定板2!$A:$AL,$B141,王静固定板2!AH:AH)</f>
        <v>0</v>
      </c>
      <c r="AI141" s="21">
        <f ca="1" t="shared" si="91"/>
        <v>383.5</v>
      </c>
      <c r="AJ141" s="22">
        <f ca="1" t="shared" si="92"/>
        <v>47.9375</v>
      </c>
    </row>
    <row r="142" customHeight="1" spans="1:36">
      <c r="A142" s="10" t="s">
        <v>577</v>
      </c>
      <c r="B142" s="25" t="s">
        <v>249</v>
      </c>
      <c r="C142" s="15" t="s">
        <v>594</v>
      </c>
      <c r="D142" s="12">
        <f ca="1">SUMIF(王静固定板2!$A:$AL,$B142,王静固定板2!D:D)</f>
        <v>14</v>
      </c>
      <c r="E142" s="12">
        <f ca="1">SUMIF(王静固定板2!$A:$AL,$B142,王静固定板2!E:E)</f>
        <v>14</v>
      </c>
      <c r="F142" s="12">
        <f ca="1">SUMIF(王静固定板2!$A:$AL,$B142,王静固定板2!F:F)</f>
        <v>14</v>
      </c>
      <c r="G142" s="12">
        <f ca="1">SUMIF(王静固定板2!$A:$AL,$B142,王静固定板2!G:G)</f>
        <v>13</v>
      </c>
      <c r="H142" s="12">
        <f ca="1">SUMIF(王静固定板2!$A:$AL,$B142,王静固定板2!H:H)</f>
        <v>11</v>
      </c>
      <c r="I142" s="12">
        <f ca="1">SUMIF(王静固定板2!$A:$AL,$B142,王静固定板2!I:I)</f>
        <v>14</v>
      </c>
      <c r="J142" s="12">
        <f ca="1">SUMIF(王静固定板2!$A:$AL,$B142,王静固定板2!J:J)</f>
        <v>14</v>
      </c>
      <c r="K142" s="12">
        <f ca="1">SUMIF(王静固定板2!$A:$AL,$B142,王静固定板2!K:K)</f>
        <v>13</v>
      </c>
      <c r="L142" s="12">
        <f ca="1">SUMIF(王静固定板2!$A:$AL,$B142,王静固定板2!L:L)</f>
        <v>14</v>
      </c>
      <c r="M142" s="12">
        <f ca="1">SUMIF(王静固定板2!$A:$AL,$B142,王静固定板2!M:M)</f>
        <v>13.5</v>
      </c>
      <c r="N142" s="12">
        <f ca="1">SUMIF(王静固定板2!$A:$AL,$B142,王静固定板2!N:N)</f>
        <v>14</v>
      </c>
      <c r="O142" s="12">
        <f ca="1">SUMIF(王静固定板2!$A:$AL,$B142,王静固定板2!O:O)</f>
        <v>11</v>
      </c>
      <c r="P142" s="12">
        <f ca="1">SUMIF(王静固定板2!$A:$AL,$B142,王静固定板2!P:P)</f>
        <v>13</v>
      </c>
      <c r="Q142" s="12">
        <f ca="1">SUMIF(王静固定板2!$A:$AL,$B142,王静固定板2!Q:Q)</f>
        <v>13</v>
      </c>
      <c r="R142" s="12">
        <f ca="1">SUMIF(王静固定板2!$A:$AL,$B142,王静固定板2!R:R)</f>
        <v>14</v>
      </c>
      <c r="S142" s="12">
        <f ca="1">SUMIF(王静固定板2!$A:$AL,$B142,王静固定板2!S:S)</f>
        <v>13</v>
      </c>
      <c r="T142" s="12">
        <f ca="1">SUMIF(王静固定板2!$A:$AL,$B142,王静固定板2!T:T)</f>
        <v>14</v>
      </c>
      <c r="U142" s="12">
        <f ca="1">SUMIF(王静固定板2!$A:$AL,$B142,王静固定板2!U:U)</f>
        <v>14</v>
      </c>
      <c r="V142" s="12">
        <f ca="1">SUMIF(王静固定板2!$A:$AL,$B142,王静固定板2!V:V)</f>
        <v>11</v>
      </c>
      <c r="W142" s="12">
        <f ca="1">SUMIF(王静固定板2!$A:$AL,$B142,王静固定板2!W:W)</f>
        <v>13</v>
      </c>
      <c r="X142" s="12">
        <f ca="1">SUMIF(王静固定板2!$A:$AL,$B142,王静固定板2!X:X)</f>
        <v>13</v>
      </c>
      <c r="Y142" s="12">
        <f ca="1">SUMIF(王静固定板2!$A:$AL,$B142,王静固定板2!Y:Y)</f>
        <v>14</v>
      </c>
      <c r="Z142" s="12">
        <f ca="1">SUMIF(王静固定板2!$A:$AL,$B142,王静固定板2!Z:Z)</f>
        <v>14</v>
      </c>
      <c r="AA142" s="12">
        <f ca="1">SUMIF(王静固定板2!$A:$AL,$B142,王静固定板2!AA:AA)</f>
        <v>13</v>
      </c>
      <c r="AB142" s="12">
        <f ca="1">SUMIF(王静固定板2!$A:$AL,$B142,王静固定板2!AB:AB)</f>
        <v>13</v>
      </c>
      <c r="AC142" s="12">
        <f ca="1">SUMIF(王静固定板2!$A:$AL,$B142,王静固定板2!AC:AC)</f>
        <v>13</v>
      </c>
      <c r="AD142" s="12">
        <f ca="1">SUMIF(王静固定板2!$A:$AL,$B142,王静固定板2!AD:AD)</f>
        <v>13</v>
      </c>
      <c r="AE142" s="12">
        <f ca="1">SUMIF(王静固定板2!$A:$AL,$B142,王静固定板2!AE:AE)</f>
        <v>13</v>
      </c>
      <c r="AF142" s="12">
        <f ca="1">SUMIF(王静固定板2!$A:$AL,$B142,王静固定板2!AF:AF)</f>
        <v>13</v>
      </c>
      <c r="AG142" s="12">
        <f ca="1">SUMIF(王静固定板2!$A:$AL,$B142,王静固定板2!AG:AG)</f>
        <v>13</v>
      </c>
      <c r="AH142" s="12">
        <f ca="1">SUMIF(王静固定板2!$A:$AL,$B142,王静固定板2!AH:AH)</f>
        <v>0</v>
      </c>
      <c r="AI142" s="21">
        <f ca="1" t="shared" ref="AI142" si="98">SUM(D142:AH142)</f>
        <v>396.5</v>
      </c>
      <c r="AJ142" s="22">
        <f ca="1" t="shared" ref="AJ142" si="99">AI142/8</f>
        <v>49.5625</v>
      </c>
    </row>
    <row r="143" customHeight="1" spans="1:36">
      <c r="A143" s="10" t="s">
        <v>577</v>
      </c>
      <c r="B143" s="17" t="s">
        <v>253</v>
      </c>
      <c r="C143" s="18" t="s">
        <v>712</v>
      </c>
      <c r="D143" s="12">
        <f ca="1">SUMIF(王静固定板2!$A:$AL,$B143,王静固定板2!D:D)</f>
        <v>13</v>
      </c>
      <c r="E143" s="12">
        <f ca="1">SUMIF(王静固定板2!$A:$AL,$B143,王静固定板2!E:E)</f>
        <v>13</v>
      </c>
      <c r="F143" s="12">
        <f ca="1">SUMIF(王静固定板2!$A:$AL,$B143,王静固定板2!F:F)</f>
        <v>13</v>
      </c>
      <c r="G143" s="12">
        <f ca="1">SUMIF(王静固定板2!$A:$AL,$B143,王静固定板2!G:G)</f>
        <v>13</v>
      </c>
      <c r="H143" s="12">
        <f ca="1">SUMIF(王静固定板2!$A:$AL,$B143,王静固定板2!H:H)</f>
        <v>8.5</v>
      </c>
      <c r="I143" s="12">
        <f ca="1">SUMIF(王静固定板2!$A:$AL,$B143,王静固定板2!I:I)</f>
        <v>13</v>
      </c>
      <c r="J143" s="12">
        <f ca="1">SUMIF(王静固定板2!$A:$AL,$B143,王静固定板2!J:J)</f>
        <v>13</v>
      </c>
      <c r="K143" s="12">
        <f ca="1">SUMIF(王静固定板2!$A:$AL,$B143,王静固定板2!K:K)</f>
        <v>12.5</v>
      </c>
      <c r="L143" s="12">
        <f ca="1">SUMIF(王静固定板2!$A:$AL,$B143,王静固定板2!L:L)</f>
        <v>13</v>
      </c>
      <c r="M143" s="12">
        <f ca="1">SUMIF(王静固定板2!$A:$AL,$B143,王静固定板2!M:M)</f>
        <v>13</v>
      </c>
      <c r="N143" s="12">
        <f ca="1">SUMIF(王静固定板2!$A:$AL,$B143,王静固定板2!N:N)</f>
        <v>13</v>
      </c>
      <c r="O143" s="12">
        <f ca="1">SUMIF(王静固定板2!$A:$AL,$B143,王静固定板2!O:O)</f>
        <v>11</v>
      </c>
      <c r="P143" s="12">
        <f ca="1">SUMIF(王静固定板2!$A:$AL,$B143,王静固定板2!P:P)</f>
        <v>13</v>
      </c>
      <c r="Q143" s="12">
        <f ca="1">SUMIF(王静固定板2!$A:$AL,$B143,王静固定板2!Q:Q)</f>
        <v>13</v>
      </c>
      <c r="R143" s="12">
        <f ca="1">SUMIF(王静固定板2!$A:$AL,$B143,王静固定板2!R:R)</f>
        <v>13</v>
      </c>
      <c r="S143" s="12">
        <f ca="1">SUMIF(王静固定板2!$A:$AL,$B143,王静固定板2!S:S)</f>
        <v>13</v>
      </c>
      <c r="T143" s="12">
        <f ca="1">SUMIF(王静固定板2!$A:$AL,$B143,王静固定板2!T:T)</f>
        <v>13</v>
      </c>
      <c r="U143" s="12">
        <f ca="1">SUMIF(王静固定板2!$A:$AL,$B143,王静固定板2!U:U)</f>
        <v>13</v>
      </c>
      <c r="V143" s="12">
        <f ca="1">SUMIF(王静固定板2!$A:$AL,$B143,王静固定板2!V:V)</f>
        <v>11</v>
      </c>
      <c r="W143" s="12">
        <f ca="1">SUMIF(王静固定板2!$A:$AL,$B143,王静固定板2!W:W)</f>
        <v>13</v>
      </c>
      <c r="X143" s="12">
        <f ca="1">SUMIF(王静固定板2!$A:$AL,$B143,王静固定板2!X:X)</f>
        <v>13</v>
      </c>
      <c r="Y143" s="12">
        <f ca="1">SUMIF(王静固定板2!$A:$AL,$B143,王静固定板2!Y:Y)</f>
        <v>13</v>
      </c>
      <c r="Z143" s="12">
        <f ca="1">SUMIF(王静固定板2!$A:$AL,$B143,王静固定板2!Z:Z)</f>
        <v>13</v>
      </c>
      <c r="AA143" s="12">
        <f ca="1">SUMIF(王静固定板2!$A:$AL,$B143,王静固定板2!AA:AA)</f>
        <v>13</v>
      </c>
      <c r="AB143" s="12">
        <f ca="1">SUMIF(王静固定板2!$A:$AL,$B143,王静固定板2!AB:AB)</f>
        <v>13</v>
      </c>
      <c r="AC143" s="12">
        <f ca="1">SUMIF(王静固定板2!$A:$AL,$B143,王静固定板2!AC:AC)</f>
        <v>0</v>
      </c>
      <c r="AD143" s="12">
        <f ca="1">SUMIF(王静固定板2!$A:$AL,$B143,王静固定板2!AD:AD)</f>
        <v>13</v>
      </c>
      <c r="AE143" s="12">
        <f ca="1">SUMIF(王静固定板2!$A:$AL,$B143,王静固定板2!AE:AE)</f>
        <v>13</v>
      </c>
      <c r="AF143" s="12">
        <f ca="1">SUMIF(王静固定板2!$A:$AL,$B143,王静固定板2!AF:AF)</f>
        <v>13</v>
      </c>
      <c r="AG143" s="12">
        <f ca="1">SUMIF(王静固定板2!$A:$AL,$B143,王静固定板2!AG:AG)</f>
        <v>13</v>
      </c>
      <c r="AH143" s="12">
        <f ca="1">SUMIF(王静固定板2!$A:$AL,$B143,王静固定板2!AH:AH)</f>
        <v>0</v>
      </c>
      <c r="AI143" s="21">
        <f ca="1" t="shared" ref="AI143" si="100">SUM(D143:AH143)</f>
        <v>368</v>
      </c>
      <c r="AJ143" s="22">
        <f ca="1" t="shared" ref="AJ143" si="101">AI143/8</f>
        <v>46</v>
      </c>
    </row>
    <row r="144" customHeight="1" spans="1:36">
      <c r="A144" s="10" t="s">
        <v>577</v>
      </c>
      <c r="B144" s="17" t="s">
        <v>255</v>
      </c>
      <c r="C144" s="18" t="s">
        <v>713</v>
      </c>
      <c r="D144" s="12">
        <f ca="1">SUMIF(王静固定板2!$A:$AL,$B144,王静固定板2!D:D)</f>
        <v>13</v>
      </c>
      <c r="E144" s="12">
        <f ca="1">SUMIF(王静固定板2!$A:$AL,$B144,王静固定板2!E:E)</f>
        <v>13</v>
      </c>
      <c r="F144" s="12">
        <f ca="1">SUMIF(王静固定板2!$A:$AL,$B144,王静固定板2!F:F)</f>
        <v>13</v>
      </c>
      <c r="G144" s="12">
        <f ca="1">SUMIF(王静固定板2!$A:$AL,$B144,王静固定板2!G:G)</f>
        <v>13</v>
      </c>
      <c r="H144" s="12">
        <f ca="1">SUMIF(王静固定板2!$A:$AL,$B144,王静固定板2!H:H)</f>
        <v>8.5</v>
      </c>
      <c r="I144" s="12">
        <f ca="1">SUMIF(王静固定板2!$A:$AL,$B144,王静固定板2!I:I)</f>
        <v>13</v>
      </c>
      <c r="J144" s="12">
        <f ca="1">SUMIF(王静固定板2!$A:$AL,$B144,王静固定板2!J:J)</f>
        <v>13</v>
      </c>
      <c r="K144" s="12">
        <f ca="1">SUMIF(王静固定板2!$A:$AL,$B144,王静固定板2!K:K)</f>
        <v>12</v>
      </c>
      <c r="L144" s="12">
        <f ca="1">SUMIF(王静固定板2!$A:$AL,$B144,王静固定板2!L:L)</f>
        <v>13</v>
      </c>
      <c r="M144" s="12">
        <f ca="1">SUMIF(王静固定板2!$A:$AL,$B144,王静固定板2!M:M)</f>
        <v>13</v>
      </c>
      <c r="N144" s="12">
        <f ca="1">SUMIF(王静固定板2!$A:$AL,$B144,王静固定板2!N:N)</f>
        <v>13</v>
      </c>
      <c r="O144" s="12">
        <f ca="1">SUMIF(王静固定板2!$A:$AL,$B144,王静固定板2!O:O)</f>
        <v>8.5</v>
      </c>
      <c r="P144" s="12">
        <f ca="1">SUMIF(王静固定板2!$A:$AL,$B144,王静固定板2!P:P)</f>
        <v>13</v>
      </c>
      <c r="Q144" s="12">
        <f ca="1">SUMIF(王静固定板2!$A:$AL,$B144,王静固定板2!Q:Q)</f>
        <v>13</v>
      </c>
      <c r="R144" s="12">
        <f ca="1">SUMIF(王静固定板2!$A:$AL,$B144,王静固定板2!R:R)</f>
        <v>13</v>
      </c>
      <c r="S144" s="12">
        <f ca="1">SUMIF(王静固定板2!$A:$AL,$B144,王静固定板2!S:S)</f>
        <v>13</v>
      </c>
      <c r="T144" s="12">
        <f ca="1">SUMIF(王静固定板2!$A:$AL,$B144,王静固定板2!T:T)</f>
        <v>13</v>
      </c>
      <c r="U144" s="12">
        <f ca="1">SUMIF(王静固定板2!$A:$AL,$B144,王静固定板2!U:U)</f>
        <v>13</v>
      </c>
      <c r="V144" s="12">
        <f ca="1">SUMIF(王静固定板2!$A:$AL,$B144,王静固定板2!V:V)</f>
        <v>11</v>
      </c>
      <c r="W144" s="12">
        <f ca="1">SUMIF(王静固定板2!$A:$AL,$B144,王静固定板2!W:W)</f>
        <v>13</v>
      </c>
      <c r="X144" s="12">
        <f ca="1">SUMIF(王静固定板2!$A:$AL,$B144,王静固定板2!X:X)</f>
        <v>13</v>
      </c>
      <c r="Y144" s="12">
        <f ca="1">SUMIF(王静固定板2!$A:$AL,$B144,王静固定板2!Y:Y)</f>
        <v>13</v>
      </c>
      <c r="Z144" s="12">
        <f ca="1">SUMIF(王静固定板2!$A:$AL,$B144,王静固定板2!Z:Z)</f>
        <v>13</v>
      </c>
      <c r="AA144" s="12">
        <f ca="1">SUMIF(王静固定板2!$A:$AL,$B144,王静固定板2!AA:AA)</f>
        <v>13</v>
      </c>
      <c r="AB144" s="12">
        <f ca="1">SUMIF(王静固定板2!$A:$AL,$B144,王静固定板2!AB:AB)</f>
        <v>13</v>
      </c>
      <c r="AC144" s="12">
        <f ca="1">SUMIF(王静固定板2!$A:$AL,$B144,王静固定板2!AC:AC)</f>
        <v>0</v>
      </c>
      <c r="AD144" s="12">
        <f ca="1">SUMIF(王静固定板2!$A:$AL,$B144,王静固定板2!AD:AD)</f>
        <v>13</v>
      </c>
      <c r="AE144" s="12">
        <f ca="1">SUMIF(王静固定板2!$A:$AL,$B144,王静固定板2!AE:AE)</f>
        <v>13</v>
      </c>
      <c r="AF144" s="12">
        <f ca="1">SUMIF(王静固定板2!$A:$AL,$B144,王静固定板2!AF:AF)</f>
        <v>13</v>
      </c>
      <c r="AG144" s="12">
        <f ca="1">SUMIF(王静固定板2!$A:$AL,$B144,王静固定板2!AG:AG)</f>
        <v>13</v>
      </c>
      <c r="AH144" s="12">
        <f ca="1">SUMIF(王静固定板2!$A:$AL,$B144,王静固定板2!AH:AH)</f>
        <v>0</v>
      </c>
      <c r="AI144" s="21">
        <f ca="1" t="shared" ref="AI144:AI148" si="102">SUM(D144:AH144)</f>
        <v>365</v>
      </c>
      <c r="AJ144" s="22">
        <f ca="1" t="shared" ref="AJ144:AJ155" si="103">AI144/8</f>
        <v>45.625</v>
      </c>
    </row>
    <row r="145" customHeight="1" spans="1:36">
      <c r="A145" s="10" t="s">
        <v>577</v>
      </c>
      <c r="B145" s="17" t="s">
        <v>257</v>
      </c>
      <c r="C145" s="18" t="s">
        <v>714</v>
      </c>
      <c r="D145" s="12">
        <f ca="1">SUMIF(王静固定板2!$A:$AL,$B145,王静固定板2!D:D)</f>
        <v>13</v>
      </c>
      <c r="E145" s="12">
        <f ca="1">SUMIF(王静固定板2!$A:$AL,$B145,王静固定板2!E:E)</f>
        <v>13</v>
      </c>
      <c r="F145" s="12">
        <f ca="1">SUMIF(王静固定板2!$A:$AL,$B145,王静固定板2!F:F)</f>
        <v>13</v>
      </c>
      <c r="G145" s="12">
        <f ca="1">SUMIF(王静固定板2!$A:$AL,$B145,王静固定板2!G:G)</f>
        <v>13</v>
      </c>
      <c r="H145" s="12">
        <f ca="1">SUMIF(王静固定板2!$A:$AL,$B145,王静固定板2!H:H)</f>
        <v>8.5</v>
      </c>
      <c r="I145" s="12">
        <f ca="1">SUMIF(王静固定板2!$A:$AL,$B145,王静固定板2!I:I)</f>
        <v>13</v>
      </c>
      <c r="J145" s="12">
        <f ca="1">SUMIF(王静固定板2!$A:$AL,$B145,王静固定板2!J:J)</f>
        <v>13</v>
      </c>
      <c r="K145" s="12">
        <f ca="1">SUMIF(王静固定板2!$A:$AL,$B145,王静固定板2!K:K)</f>
        <v>12</v>
      </c>
      <c r="L145" s="12">
        <f ca="1">SUMIF(王静固定板2!$A:$AL,$B145,王静固定板2!L:L)</f>
        <v>13</v>
      </c>
      <c r="M145" s="12">
        <f ca="1">SUMIF(王静固定板2!$A:$AL,$B145,王静固定板2!M:M)</f>
        <v>13</v>
      </c>
      <c r="N145" s="12">
        <f ca="1">SUMIF(王静固定板2!$A:$AL,$B145,王静固定板2!N:N)</f>
        <v>13</v>
      </c>
      <c r="O145" s="12">
        <f ca="1">SUMIF(王静固定板2!$A:$AL,$B145,王静固定板2!O:O)</f>
        <v>11</v>
      </c>
      <c r="P145" s="12">
        <f ca="1">SUMIF(王静固定板2!$A:$AL,$B145,王静固定板2!P:P)</f>
        <v>13</v>
      </c>
      <c r="Q145" s="12">
        <f ca="1">SUMIF(王静固定板2!$A:$AL,$B145,王静固定板2!Q:Q)</f>
        <v>13</v>
      </c>
      <c r="R145" s="12">
        <f ca="1">SUMIF(王静固定板2!$A:$AL,$B145,王静固定板2!R:R)</f>
        <v>13</v>
      </c>
      <c r="S145" s="12">
        <f ca="1">SUMIF(王静固定板2!$A:$AL,$B145,王静固定板2!S:S)</f>
        <v>13</v>
      </c>
      <c r="T145" s="12">
        <f ca="1">SUMIF(王静固定板2!$A:$AL,$B145,王静固定板2!T:T)</f>
        <v>13</v>
      </c>
      <c r="U145" s="12">
        <f ca="1">SUMIF(王静固定板2!$A:$AL,$B145,王静固定板2!U:U)</f>
        <v>13</v>
      </c>
      <c r="V145" s="12">
        <f ca="1">SUMIF(王静固定板2!$A:$AL,$B145,王静固定板2!V:V)</f>
        <v>11</v>
      </c>
      <c r="W145" s="12">
        <f ca="1">SUMIF(王静固定板2!$A:$AL,$B145,王静固定板2!W:W)</f>
        <v>13</v>
      </c>
      <c r="X145" s="12">
        <f ca="1">SUMIF(王静固定板2!$A:$AL,$B145,王静固定板2!X:X)</f>
        <v>13</v>
      </c>
      <c r="Y145" s="12">
        <f ca="1">SUMIF(王静固定板2!$A:$AL,$B145,王静固定板2!Y:Y)</f>
        <v>13</v>
      </c>
      <c r="Z145" s="12">
        <f ca="1">SUMIF(王静固定板2!$A:$AL,$B145,王静固定板2!Z:Z)</f>
        <v>13</v>
      </c>
      <c r="AA145" s="12">
        <f ca="1">SUMIF(王静固定板2!$A:$AL,$B145,王静固定板2!AA:AA)</f>
        <v>13</v>
      </c>
      <c r="AB145" s="12">
        <f ca="1">SUMIF(王静固定板2!$A:$AL,$B145,王静固定板2!AB:AB)</f>
        <v>13</v>
      </c>
      <c r="AC145" s="12">
        <f ca="1">SUMIF(王静固定板2!$A:$AL,$B145,王静固定板2!AC:AC)</f>
        <v>0</v>
      </c>
      <c r="AD145" s="12">
        <f ca="1">SUMIF(王静固定板2!$A:$AL,$B145,王静固定板2!AD:AD)</f>
        <v>13</v>
      </c>
      <c r="AE145" s="12">
        <f ca="1">SUMIF(王静固定板2!$A:$AL,$B145,王静固定板2!AE:AE)</f>
        <v>13</v>
      </c>
      <c r="AF145" s="12">
        <f ca="1">SUMIF(王静固定板2!$A:$AL,$B145,王静固定板2!AF:AF)</f>
        <v>13</v>
      </c>
      <c r="AG145" s="12">
        <f ca="1">SUMIF(王静固定板2!$A:$AL,$B145,王静固定板2!AG:AG)</f>
        <v>13</v>
      </c>
      <c r="AH145" s="12">
        <f ca="1">SUMIF(王静固定板2!$A:$AL,$B145,王静固定板2!AH:AH)</f>
        <v>0</v>
      </c>
      <c r="AI145" s="21">
        <f ca="1" t="shared" ref="AI145" si="104">SUM(D145:AH145)</f>
        <v>367.5</v>
      </c>
      <c r="AJ145" s="22">
        <f ca="1" t="shared" ref="AJ145" si="105">AI145/8</f>
        <v>45.9375</v>
      </c>
    </row>
    <row r="146" customHeight="1" spans="1:36">
      <c r="A146" s="10" t="s">
        <v>577</v>
      </c>
      <c r="B146" s="17" t="s">
        <v>259</v>
      </c>
      <c r="C146" s="18" t="s">
        <v>715</v>
      </c>
      <c r="D146" s="12">
        <f ca="1">SUMIF(王静固定板2!$A:$AL,$B146,王静固定板2!D:D)</f>
        <v>13</v>
      </c>
      <c r="E146" s="12">
        <f ca="1">SUMIF(王静固定板2!$A:$AL,$B146,王静固定板2!E:E)</f>
        <v>13</v>
      </c>
      <c r="F146" s="12">
        <f ca="1">SUMIF(王静固定板2!$A:$AL,$B146,王静固定板2!F:F)</f>
        <v>13</v>
      </c>
      <c r="G146" s="12">
        <f ca="1">SUMIF(王静固定板2!$A:$AL,$B146,王静固定板2!G:G)</f>
        <v>13</v>
      </c>
      <c r="H146" s="12">
        <f ca="1">SUMIF(王静固定板2!$A:$AL,$B146,王静固定板2!H:H)</f>
        <v>8.5</v>
      </c>
      <c r="I146" s="12">
        <f ca="1">SUMIF(王静固定板2!$A:$AL,$B146,王静固定板2!I:I)</f>
        <v>13</v>
      </c>
      <c r="J146" s="12">
        <f ca="1">SUMIF(王静固定板2!$A:$AL,$B146,王静固定板2!J:J)</f>
        <v>13</v>
      </c>
      <c r="K146" s="12">
        <f ca="1">SUMIF(王静固定板2!$A:$AL,$B146,王静固定板2!K:K)</f>
        <v>12</v>
      </c>
      <c r="L146" s="12">
        <f ca="1">SUMIF(王静固定板2!$A:$AL,$B146,王静固定板2!L:L)</f>
        <v>13</v>
      </c>
      <c r="M146" s="12">
        <f ca="1">SUMIF(王静固定板2!$A:$AL,$B146,王静固定板2!M:M)</f>
        <v>13</v>
      </c>
      <c r="N146" s="12">
        <f ca="1">SUMIF(王静固定板2!$A:$AL,$B146,王静固定板2!N:N)</f>
        <v>13</v>
      </c>
      <c r="O146" s="12">
        <f ca="1">SUMIF(王静固定板2!$A:$AL,$B146,王静固定板2!O:O)</f>
        <v>11</v>
      </c>
      <c r="P146" s="12">
        <f ca="1">SUMIF(王静固定板2!$A:$AL,$B146,王静固定板2!P:P)</f>
        <v>13</v>
      </c>
      <c r="Q146" s="12">
        <f ca="1">SUMIF(王静固定板2!$A:$AL,$B146,王静固定板2!Q:Q)</f>
        <v>13</v>
      </c>
      <c r="R146" s="12">
        <f ca="1">SUMIF(王静固定板2!$A:$AL,$B146,王静固定板2!R:R)</f>
        <v>13</v>
      </c>
      <c r="S146" s="12">
        <f ca="1">SUMIF(王静固定板2!$A:$AL,$B146,王静固定板2!S:S)</f>
        <v>13</v>
      </c>
      <c r="T146" s="12">
        <f ca="1">SUMIF(王静固定板2!$A:$AL,$B146,王静固定板2!T:T)</f>
        <v>13</v>
      </c>
      <c r="U146" s="12">
        <f ca="1">SUMIF(王静固定板2!$A:$AL,$B146,王静固定板2!U:U)</f>
        <v>13</v>
      </c>
      <c r="V146" s="12">
        <f ca="1">SUMIF(王静固定板2!$A:$AL,$B146,王静固定板2!V:V)</f>
        <v>11</v>
      </c>
      <c r="W146" s="12">
        <f ca="1">SUMIF(王静固定板2!$A:$AL,$B146,王静固定板2!W:W)</f>
        <v>13</v>
      </c>
      <c r="X146" s="12">
        <f ca="1">SUMIF(王静固定板2!$A:$AL,$B146,王静固定板2!X:X)</f>
        <v>13</v>
      </c>
      <c r="Y146" s="12">
        <f ca="1">SUMIF(王静固定板2!$A:$AL,$B146,王静固定板2!Y:Y)</f>
        <v>13</v>
      </c>
      <c r="Z146" s="12">
        <f ca="1">SUMIF(王静固定板2!$A:$AL,$B146,王静固定板2!Z:Z)</f>
        <v>13</v>
      </c>
      <c r="AA146" s="12">
        <f ca="1">SUMIF(王静固定板2!$A:$AL,$B146,王静固定板2!AA:AA)</f>
        <v>13</v>
      </c>
      <c r="AB146" s="12">
        <f ca="1">SUMIF(王静固定板2!$A:$AL,$B146,王静固定板2!AB:AB)</f>
        <v>13</v>
      </c>
      <c r="AC146" s="12">
        <f ca="1">SUMIF(王静固定板2!$A:$AL,$B146,王静固定板2!AC:AC)</f>
        <v>0</v>
      </c>
      <c r="AD146" s="12">
        <f ca="1">SUMIF(王静固定板2!$A:$AL,$B146,王静固定板2!AD:AD)</f>
        <v>13</v>
      </c>
      <c r="AE146" s="12">
        <f ca="1">SUMIF(王静固定板2!$A:$AL,$B146,王静固定板2!AE:AE)</f>
        <v>13</v>
      </c>
      <c r="AF146" s="12">
        <f ca="1">SUMIF(王静固定板2!$A:$AL,$B146,王静固定板2!AF:AF)</f>
        <v>13</v>
      </c>
      <c r="AG146" s="12">
        <f ca="1">SUMIF(王静固定板2!$A:$AL,$B146,王静固定板2!AG:AG)</f>
        <v>13</v>
      </c>
      <c r="AH146" s="12">
        <f ca="1">SUMIF(王静固定板2!$A:$AL,$B146,王静固定板2!AH:AH)</f>
        <v>0</v>
      </c>
      <c r="AI146" s="21">
        <f ca="1" t="shared" si="102"/>
        <v>367.5</v>
      </c>
      <c r="AJ146" s="22">
        <f ca="1" t="shared" si="103"/>
        <v>45.9375</v>
      </c>
    </row>
    <row r="147" customHeight="1" spans="1:36">
      <c r="A147" s="10" t="s">
        <v>577</v>
      </c>
      <c r="B147" s="17" t="s">
        <v>261</v>
      </c>
      <c r="C147" s="18" t="s">
        <v>716</v>
      </c>
      <c r="D147" s="12">
        <f ca="1">SUMIF(王静固定板2!$A:$AL,$B147,王静固定板2!D:D)</f>
        <v>8.5</v>
      </c>
      <c r="E147" s="12">
        <f ca="1">SUMIF(王静固定板2!$A:$AL,$B147,王静固定板2!E:E)</f>
        <v>13</v>
      </c>
      <c r="F147" s="12">
        <f ca="1">SUMIF(王静固定板2!$A:$AL,$B147,王静固定板2!F:F)</f>
        <v>13</v>
      </c>
      <c r="G147" s="12">
        <f ca="1">SUMIF(王静固定板2!$A:$AL,$B147,王静固定板2!G:G)</f>
        <v>13</v>
      </c>
      <c r="H147" s="12">
        <f ca="1">SUMIF(王静固定板2!$A:$AL,$B147,王静固定板2!H:H)</f>
        <v>8.5</v>
      </c>
      <c r="I147" s="12">
        <f ca="1">SUMIF(王静固定板2!$A:$AL,$B147,王静固定板2!I:I)</f>
        <v>13</v>
      </c>
      <c r="J147" s="12">
        <f ca="1">SUMIF(王静固定板2!$A:$AL,$B147,王静固定板2!J:J)</f>
        <v>13</v>
      </c>
      <c r="K147" s="12">
        <f ca="1">SUMIF(王静固定板2!$A:$AL,$B147,王静固定板2!K:K)</f>
        <v>12</v>
      </c>
      <c r="L147" s="12">
        <f ca="1">SUMIF(王静固定板2!$A:$AL,$B147,王静固定板2!L:L)</f>
        <v>13</v>
      </c>
      <c r="M147" s="12">
        <f ca="1">SUMIF(王静固定板2!$A:$AL,$B147,王静固定板2!M:M)</f>
        <v>13</v>
      </c>
      <c r="N147" s="12">
        <f ca="1">SUMIF(王静固定板2!$A:$AL,$B147,王静固定板2!N:N)</f>
        <v>13</v>
      </c>
      <c r="O147" s="12">
        <f ca="1">SUMIF(王静固定板2!$A:$AL,$B147,王静固定板2!O:O)</f>
        <v>11</v>
      </c>
      <c r="P147" s="12">
        <f ca="1">SUMIF(王静固定板2!$A:$AL,$B147,王静固定板2!P:P)</f>
        <v>13</v>
      </c>
      <c r="Q147" s="12">
        <f ca="1">SUMIF(王静固定板2!$A:$AL,$B147,王静固定板2!Q:Q)</f>
        <v>13</v>
      </c>
      <c r="R147" s="12">
        <f ca="1">SUMIF(王静固定板2!$A:$AL,$B147,王静固定板2!R:R)</f>
        <v>13</v>
      </c>
      <c r="S147" s="12">
        <f ca="1">SUMIF(王静固定板2!$A:$AL,$B147,王静固定板2!S:S)</f>
        <v>13</v>
      </c>
      <c r="T147" s="12">
        <f ca="1">SUMIF(王静固定板2!$A:$AL,$B147,王静固定板2!T:T)</f>
        <v>13</v>
      </c>
      <c r="U147" s="12">
        <f ca="1">SUMIF(王静固定板2!$A:$AL,$B147,王静固定板2!U:U)</f>
        <v>13</v>
      </c>
      <c r="V147" s="12">
        <f ca="1">SUMIF(王静固定板2!$A:$AL,$B147,王静固定板2!V:V)</f>
        <v>11</v>
      </c>
      <c r="W147" s="12">
        <f ca="1">SUMIF(王静固定板2!$A:$AL,$B147,王静固定板2!W:W)</f>
        <v>13</v>
      </c>
      <c r="X147" s="12">
        <f ca="1">SUMIF(王静固定板2!$A:$AL,$B147,王静固定板2!X:X)</f>
        <v>13</v>
      </c>
      <c r="Y147" s="12">
        <f ca="1">SUMIF(王静固定板2!$A:$AL,$B147,王静固定板2!Y:Y)</f>
        <v>13</v>
      </c>
      <c r="Z147" s="12">
        <f ca="1">SUMIF(王静固定板2!$A:$AL,$B147,王静固定板2!Z:Z)</f>
        <v>13</v>
      </c>
      <c r="AA147" s="12">
        <f ca="1">SUMIF(王静固定板2!$A:$AL,$B147,王静固定板2!AA:AA)</f>
        <v>13</v>
      </c>
      <c r="AB147" s="12">
        <f ca="1">SUMIF(王静固定板2!$A:$AL,$B147,王静固定板2!AB:AB)</f>
        <v>13</v>
      </c>
      <c r="AC147" s="12">
        <f ca="1">SUMIF(王静固定板2!$A:$AL,$B147,王静固定板2!AC:AC)</f>
        <v>0</v>
      </c>
      <c r="AD147" s="12">
        <f ca="1">SUMIF(王静固定板2!$A:$AL,$B147,王静固定板2!AD:AD)</f>
        <v>13</v>
      </c>
      <c r="AE147" s="12">
        <f ca="1">SUMIF(王静固定板2!$A:$AL,$B147,王静固定板2!AE:AE)</f>
        <v>13</v>
      </c>
      <c r="AF147" s="12">
        <f ca="1">SUMIF(王静固定板2!$A:$AL,$B147,王静固定板2!AF:AF)</f>
        <v>13.5</v>
      </c>
      <c r="AG147" s="12">
        <f ca="1">SUMIF(王静固定板2!$A:$AL,$B147,王静固定板2!AG:AG)</f>
        <v>13</v>
      </c>
      <c r="AH147" s="12">
        <f ca="1">SUMIF(王静固定板2!$A:$AL,$B147,王静固定板2!AH:AH)</f>
        <v>0</v>
      </c>
      <c r="AI147" s="21">
        <f ca="1" t="shared" si="102"/>
        <v>363.5</v>
      </c>
      <c r="AJ147" s="22">
        <f ca="1" t="shared" si="103"/>
        <v>45.4375</v>
      </c>
    </row>
    <row r="148" customHeight="1" spans="1:36">
      <c r="A148" s="10" t="s">
        <v>577</v>
      </c>
      <c r="B148" s="17" t="s">
        <v>263</v>
      </c>
      <c r="C148" s="18" t="s">
        <v>717</v>
      </c>
      <c r="D148" s="12">
        <f ca="1">SUMIF(王静固定板2!$A:$AL,$B148,王静固定板2!D:D)</f>
        <v>13</v>
      </c>
      <c r="E148" s="12">
        <f ca="1">SUMIF(王静固定板2!$A:$AL,$B148,王静固定板2!E:E)</f>
        <v>14</v>
      </c>
      <c r="F148" s="12">
        <f ca="1">SUMIF(王静固定板2!$A:$AL,$B148,王静固定板2!F:F)</f>
        <v>13</v>
      </c>
      <c r="G148" s="12">
        <f ca="1">SUMIF(王静固定板2!$A:$AL,$B148,王静固定板2!G:G)</f>
        <v>13</v>
      </c>
      <c r="H148" s="12">
        <f ca="1">SUMIF(王静固定板2!$A:$AL,$B148,王静固定板2!H:H)</f>
        <v>11</v>
      </c>
      <c r="I148" s="12">
        <f ca="1">SUMIF(王静固定板2!$A:$AL,$B148,王静固定板2!I:I)</f>
        <v>14</v>
      </c>
      <c r="J148" s="12">
        <f ca="1">SUMIF(王静固定板2!$A:$AL,$B148,王静固定板2!J:J)</f>
        <v>14</v>
      </c>
      <c r="K148" s="12">
        <f ca="1">SUMIF(王静固定板2!$A:$AL,$B148,王静固定板2!K:K)</f>
        <v>13</v>
      </c>
      <c r="L148" s="12">
        <f ca="1">SUMIF(王静固定板2!$A:$AL,$B148,王静固定板2!L:L)</f>
        <v>14</v>
      </c>
      <c r="M148" s="12">
        <f ca="1">SUMIF(王静固定板2!$A:$AL,$B148,王静固定板2!M:M)</f>
        <v>14</v>
      </c>
      <c r="N148" s="12">
        <f ca="1">SUMIF(王静固定板2!$A:$AL,$B148,王静固定板2!N:N)</f>
        <v>14</v>
      </c>
      <c r="O148" s="12">
        <f ca="1">SUMIF(王静固定板2!$A:$AL,$B148,王静固定板2!O:O)</f>
        <v>11</v>
      </c>
      <c r="P148" s="12">
        <f ca="1">SUMIF(王静固定板2!$A:$AL,$B148,王静固定板2!P:P)</f>
        <v>13</v>
      </c>
      <c r="Q148" s="12">
        <f ca="1">SUMIF(王静固定板2!$A:$AL,$B148,王静固定板2!Q:Q)</f>
        <v>13</v>
      </c>
      <c r="R148" s="12">
        <f ca="1">SUMIF(王静固定板2!$A:$AL,$B148,王静固定板2!R:R)</f>
        <v>13</v>
      </c>
      <c r="S148" s="12">
        <f ca="1">SUMIF(王静固定板2!$A:$AL,$B148,王静固定板2!S:S)</f>
        <v>13</v>
      </c>
      <c r="T148" s="12">
        <f ca="1">SUMIF(王静固定板2!$A:$AL,$B148,王静固定板2!T:T)</f>
        <v>14</v>
      </c>
      <c r="U148" s="12">
        <f ca="1">SUMIF(王静固定板2!$A:$AL,$B148,王静固定板2!U:U)</f>
        <v>13</v>
      </c>
      <c r="V148" s="12">
        <f ca="1">SUMIF(王静固定板2!$A:$AL,$B148,王静固定板2!V:V)</f>
        <v>11</v>
      </c>
      <c r="W148" s="12">
        <f ca="1">SUMIF(王静固定板2!$A:$AL,$B148,王静固定板2!W:W)</f>
        <v>13</v>
      </c>
      <c r="X148" s="12">
        <f ca="1">SUMIF(王静固定板2!$A:$AL,$B148,王静固定板2!X:X)</f>
        <v>13</v>
      </c>
      <c r="Y148" s="12">
        <f ca="1">SUMIF(王静固定板2!$A:$AL,$B148,王静固定板2!Y:Y)</f>
        <v>14</v>
      </c>
      <c r="Z148" s="12">
        <f ca="1">SUMIF(王静固定板2!$A:$AL,$B148,王静固定板2!Z:Z)</f>
        <v>14</v>
      </c>
      <c r="AA148" s="12">
        <f ca="1">SUMIF(王静固定板2!$A:$AL,$B148,王静固定板2!AA:AA)</f>
        <v>13</v>
      </c>
      <c r="AB148" s="12">
        <f ca="1">SUMIF(王静固定板2!$A:$AL,$B148,王静固定板2!AB:AB)</f>
        <v>13</v>
      </c>
      <c r="AC148" s="12">
        <f ca="1">SUMIF(王静固定板2!$A:$AL,$B148,王静固定板2!AC:AC)</f>
        <v>8.5</v>
      </c>
      <c r="AD148" s="12">
        <f ca="1">SUMIF(王静固定板2!$A:$AL,$B148,王静固定板2!AD:AD)</f>
        <v>13</v>
      </c>
      <c r="AE148" s="12">
        <f ca="1">SUMIF(王静固定板2!$A:$AL,$B148,王静固定板2!AE:AE)</f>
        <v>13</v>
      </c>
      <c r="AF148" s="12">
        <f ca="1">SUMIF(王静固定板2!$A:$AL,$B148,王静固定板2!AF:AF)</f>
        <v>13</v>
      </c>
      <c r="AG148" s="12">
        <f ca="1">SUMIF(王静固定板2!$A:$AL,$B148,王静固定板2!AG:AG)</f>
        <v>13</v>
      </c>
      <c r="AH148" s="12">
        <f ca="1">SUMIF(王静固定板2!$A:$AL,$B148,王静固定板2!AH:AH)</f>
        <v>0</v>
      </c>
      <c r="AI148" s="21">
        <f ca="1" t="shared" si="102"/>
        <v>388.5</v>
      </c>
      <c r="AJ148" s="22">
        <f ca="1" t="shared" si="103"/>
        <v>48.5625</v>
      </c>
    </row>
    <row r="149" customHeight="1" spans="1:36">
      <c r="A149" s="10" t="s">
        <v>597</v>
      </c>
      <c r="B149" s="14" t="s">
        <v>599</v>
      </c>
      <c r="C149" s="28" t="s">
        <v>598</v>
      </c>
      <c r="D149" s="12">
        <f ca="1">SUMIF(流25史婷婷!$A:$AL,$B149,流25史婷婷!D:D)</f>
        <v>14</v>
      </c>
      <c r="E149" s="12">
        <f ca="1">SUMIF(流25史婷婷!$A:$AL,$B149,流25史婷婷!E:E)</f>
        <v>14</v>
      </c>
      <c r="F149" s="12">
        <f ca="1">SUMIF(流25史婷婷!$A:$AL,$B149,流25史婷婷!F:F)</f>
        <v>12</v>
      </c>
      <c r="G149" s="12">
        <f ca="1">SUMIF(流25史婷婷!$A:$AL,$B149,流25史婷婷!G:G)</f>
        <v>13</v>
      </c>
      <c r="H149" s="12">
        <f ca="1">SUMIF(流25史婷婷!$A:$AL,$B149,流25史婷婷!H:H)</f>
        <v>11</v>
      </c>
      <c r="I149" s="12">
        <f ca="1">SUMIF(流25史婷婷!$A:$AL,$B149,流25史婷婷!I:I)</f>
        <v>12</v>
      </c>
      <c r="J149" s="12">
        <f ca="1">SUMIF(流25史婷婷!$A:$AL,$B149,流25史婷婷!J:J)</f>
        <v>8.5</v>
      </c>
      <c r="K149" s="12">
        <f ca="1">SUMIF(流25史婷婷!$A:$AL,$B149,流25史婷婷!K:K)</f>
        <v>8.5</v>
      </c>
      <c r="L149" s="12">
        <f ca="1">SUMIF(流25史婷婷!$A:$AL,$B149,流25史婷婷!L:L)</f>
        <v>4</v>
      </c>
      <c r="M149" s="12">
        <f ca="1">SUMIF(流25史婷婷!$A:$AL,$B149,流25史婷婷!M:M)</f>
        <v>8.5</v>
      </c>
      <c r="N149" s="12">
        <f ca="1">SUMIF(流25史婷婷!$A:$AL,$B149,流25史婷婷!N:N)</f>
        <v>11</v>
      </c>
      <c r="O149" s="12">
        <f ca="1">SUMIF(流25史婷婷!$A:$AL,$B149,流25史婷婷!O:O)</f>
        <v>8.5</v>
      </c>
      <c r="P149" s="12">
        <f ca="1">SUMIF(流25史婷婷!$A:$AL,$B149,流25史婷婷!P:P)</f>
        <v>14</v>
      </c>
      <c r="Q149" s="12">
        <f ca="1">SUMIF(流25史婷婷!$A:$AL,$B149,流25史婷婷!Q:Q)</f>
        <v>12</v>
      </c>
      <c r="R149" s="12">
        <f ca="1">SUMIF(流25史婷婷!$A:$AL,$B149,流25史婷婷!R:R)</f>
        <v>14</v>
      </c>
      <c r="S149" s="12">
        <f ca="1">SUMIF(流25史婷婷!$A:$AL,$B149,流25史婷婷!S:S)</f>
        <v>14</v>
      </c>
      <c r="T149" s="12">
        <f ca="1">SUMIF(流25史婷婷!$A:$AL,$B149,流25史婷婷!T:T)</f>
        <v>13</v>
      </c>
      <c r="U149" s="12">
        <f ca="1">SUMIF(流25史婷婷!$A:$AL,$B149,流25史婷婷!U:U)</f>
        <v>13</v>
      </c>
      <c r="V149" s="12">
        <f ca="1">SUMIF(流25史婷婷!$A:$AL,$B149,流25史婷婷!V:V)</f>
        <v>8.5</v>
      </c>
      <c r="W149" s="12">
        <f ca="1">SUMIF(流25史婷婷!$A:$AL,$B149,流25史婷婷!W:W)</f>
        <v>13</v>
      </c>
      <c r="X149" s="12">
        <f ca="1">SUMIF(流25史婷婷!$A:$AL,$B149,流25史婷婷!X:X)</f>
        <v>13</v>
      </c>
      <c r="Y149" s="12">
        <f ca="1">SUMIF(流25史婷婷!$A:$AL,$B149,流25史婷婷!Y:Y)</f>
        <v>13</v>
      </c>
      <c r="Z149" s="12">
        <f ca="1">SUMIF(流25史婷婷!$A:$AL,$B149,流25史婷婷!Z:Z)</f>
        <v>14</v>
      </c>
      <c r="AA149" s="12">
        <f ca="1">SUMIF(流25史婷婷!$A:$AL,$B149,流25史婷婷!AA:AA)</f>
        <v>11</v>
      </c>
      <c r="AB149" s="12">
        <f ca="1">SUMIF(流25史婷婷!$A:$AL,$B149,流25史婷婷!AB:AB)</f>
        <v>11</v>
      </c>
      <c r="AC149" s="12">
        <f ca="1">SUMIF(流25史婷婷!$A:$AL,$B149,流25史婷婷!AC:AC)</f>
        <v>0</v>
      </c>
      <c r="AD149" s="12">
        <f ca="1">SUMIF(流25史婷婷!$A:$AL,$B149,流25史婷婷!AD:AD)</f>
        <v>11</v>
      </c>
      <c r="AE149" s="12">
        <f ca="1">SUMIF(流25史婷婷!$A:$AL,$B149,流25史婷婷!AE:AE)</f>
        <v>8.5</v>
      </c>
      <c r="AF149" s="12">
        <f ca="1">SUMIF(流25史婷婷!$A:$AL,$B149,流25史婷婷!AF:AF)</f>
        <v>8.5</v>
      </c>
      <c r="AG149" s="12">
        <f ca="1">SUMIF(流25史婷婷!$A:$AL,$B149,流25史婷婷!AG:AG)</f>
        <v>13</v>
      </c>
      <c r="AH149" s="12">
        <f ca="1">SUMIF(流25史婷婷!$A:$AL,$B149,流25史婷婷!AH:AH)</f>
        <v>0</v>
      </c>
      <c r="AI149" s="21">
        <f ca="1" t="shared" ref="AI149:AI155" si="106">SUM(D149:AH149)</f>
        <v>329.5</v>
      </c>
      <c r="AJ149" s="22">
        <f ca="1" t="shared" si="103"/>
        <v>41.1875</v>
      </c>
    </row>
    <row r="150" customHeight="1" spans="1:36">
      <c r="A150" s="10" t="s">
        <v>597</v>
      </c>
      <c r="B150" s="14" t="s">
        <v>268</v>
      </c>
      <c r="C150" s="28" t="s">
        <v>600</v>
      </c>
      <c r="D150" s="12">
        <f ca="1">SUMIF(流25史婷婷!$A:$AL,$B150,流25史婷婷!D:D)</f>
        <v>13</v>
      </c>
      <c r="E150" s="12">
        <f ca="1">SUMIF(流25史婷婷!$A:$AL,$B150,流25史婷婷!E:E)</f>
        <v>14</v>
      </c>
      <c r="F150" s="12">
        <f ca="1">SUMIF(流25史婷婷!$A:$AL,$B150,流25史婷婷!F:F)</f>
        <v>14</v>
      </c>
      <c r="G150" s="12">
        <f ca="1">SUMIF(流25史婷婷!$A:$AL,$B150,流25史婷婷!G:G)</f>
        <v>14</v>
      </c>
      <c r="H150" s="12">
        <f ca="1">SUMIF(流25史婷婷!$A:$AL,$B150,流25史婷婷!H:H)</f>
        <v>11</v>
      </c>
      <c r="I150" s="12">
        <f ca="1">SUMIF(流25史婷婷!$A:$AL,$B150,流25史婷婷!I:I)</f>
        <v>14</v>
      </c>
      <c r="J150" s="12">
        <f ca="1">SUMIF(流25史婷婷!$A:$AL,$B150,流25史婷婷!J:J)</f>
        <v>13</v>
      </c>
      <c r="K150" s="12">
        <f ca="1">SUMIF(流25史婷婷!$A:$AL,$B150,流25史婷婷!K:K)</f>
        <v>11</v>
      </c>
      <c r="L150" s="12">
        <f ca="1">SUMIF(流25史婷婷!$A:$AL,$B150,流25史婷婷!L:L)</f>
        <v>12</v>
      </c>
      <c r="M150" s="12">
        <f ca="1">SUMIF(流25史婷婷!$A:$AL,$B150,流25史婷婷!M:M)</f>
        <v>8.5</v>
      </c>
      <c r="N150" s="12">
        <f ca="1">SUMIF(流25史婷婷!$A:$AL,$B150,流25史婷婷!N:N)</f>
        <v>12</v>
      </c>
      <c r="O150" s="12">
        <f ca="1">SUMIF(流25史婷婷!$A:$AL,$B150,流25史婷婷!O:O)</f>
        <v>0</v>
      </c>
      <c r="P150" s="12">
        <f ca="1">SUMIF(流25史婷婷!$A:$AL,$B150,流25史婷婷!P:P)</f>
        <v>10</v>
      </c>
      <c r="Q150" s="12">
        <f ca="1">SUMIF(流25史婷婷!$A:$AL,$B150,流25史婷婷!Q:Q)</f>
        <v>11</v>
      </c>
      <c r="R150" s="12">
        <f ca="1">SUMIF(流25史婷婷!$A:$AL,$B150,流25史婷婷!R:R)</f>
        <v>10.5</v>
      </c>
      <c r="S150" s="12">
        <f ca="1">SUMIF(流25史婷婷!$A:$AL,$B150,流25史婷婷!S:S)</f>
        <v>11</v>
      </c>
      <c r="T150" s="12">
        <f ca="1">SUMIF(流25史婷婷!$A:$AL,$B150,流25史婷婷!T:T)</f>
        <v>11</v>
      </c>
      <c r="U150" s="12">
        <f ca="1">SUMIF(流25史婷婷!$A:$AL,$B150,流25史婷婷!U:U)</f>
        <v>12</v>
      </c>
      <c r="V150" s="12">
        <f ca="1">SUMIF(流25史婷婷!$A:$AL,$B150,流25史婷婷!V:V)</f>
        <v>0</v>
      </c>
      <c r="W150" s="12">
        <f ca="1">SUMIF(流25史婷婷!$A:$AL,$B150,流25史婷婷!W:W)</f>
        <v>12</v>
      </c>
      <c r="X150" s="12">
        <f ca="1">SUMIF(流25史婷婷!$A:$AL,$B150,流25史婷婷!X:X)</f>
        <v>13</v>
      </c>
      <c r="Y150" s="12">
        <f ca="1">SUMIF(流25史婷婷!$A:$AL,$B150,流25史婷婷!Y:Y)</f>
        <v>12</v>
      </c>
      <c r="Z150" s="12">
        <f ca="1">SUMIF(流25史婷婷!$A:$AL,$B150,流25史婷婷!Z:Z)</f>
        <v>11</v>
      </c>
      <c r="AA150" s="12">
        <f ca="1">SUMIF(流25史婷婷!$A:$AL,$B150,流25史婷婷!AA:AA)</f>
        <v>11</v>
      </c>
      <c r="AB150" s="12">
        <f ca="1">SUMIF(流25史婷婷!$A:$AL,$B150,流25史婷婷!AB:AB)</f>
        <v>11.5</v>
      </c>
      <c r="AC150" s="12">
        <f ca="1">SUMIF(流25史婷婷!$A:$AL,$B150,流25史婷婷!AC:AC)</f>
        <v>0</v>
      </c>
      <c r="AD150" s="12">
        <f ca="1">SUMIF(流25史婷婷!$A:$AL,$B150,流25史婷婷!AD:AD)</f>
        <v>8.5</v>
      </c>
      <c r="AE150" s="12">
        <f ca="1">SUMIF(流25史婷婷!$A:$AL,$B150,流25史婷婷!AE:AE)</f>
        <v>9</v>
      </c>
      <c r="AF150" s="12">
        <f ca="1">SUMIF(流25史婷婷!$A:$AL,$B150,流25史婷婷!AF:AF)</f>
        <v>8.5</v>
      </c>
      <c r="AG150" s="12">
        <f ca="1">SUMIF(流25史婷婷!$A:$AL,$B150,流25史婷婷!AG:AG)</f>
        <v>8.5</v>
      </c>
      <c r="AH150" s="12">
        <f ca="1">SUMIF(流25史婷婷!$A:$AL,$B150,流25史婷婷!AH:AH)</f>
        <v>0</v>
      </c>
      <c r="AI150" s="21">
        <f ca="1" t="shared" si="106"/>
        <v>307</v>
      </c>
      <c r="AJ150" s="22">
        <f ca="1" t="shared" si="103"/>
        <v>38.375</v>
      </c>
    </row>
    <row r="151" customHeight="1" spans="1:36">
      <c r="A151" s="10" t="s">
        <v>597</v>
      </c>
      <c r="B151" s="14" t="s">
        <v>270</v>
      </c>
      <c r="C151" s="28" t="s">
        <v>601</v>
      </c>
      <c r="D151" s="12">
        <f ca="1">SUMIF(流25史婷婷!$A:$AL,$B151,流25史婷婷!D:D)</f>
        <v>14</v>
      </c>
      <c r="E151" s="12">
        <f ca="1">SUMIF(流25史婷婷!$A:$AL,$B151,流25史婷婷!E:E)</f>
        <v>14</v>
      </c>
      <c r="F151" s="12">
        <f ca="1">SUMIF(流25史婷婷!$A:$AL,$B151,流25史婷婷!F:F)</f>
        <v>12</v>
      </c>
      <c r="G151" s="12">
        <f ca="1">SUMIF(流25史婷婷!$A:$AL,$B151,流25史婷婷!G:G)</f>
        <v>13</v>
      </c>
      <c r="H151" s="12">
        <f ca="1">SUMIF(流25史婷婷!$A:$AL,$B151,流25史婷婷!H:H)</f>
        <v>8.5</v>
      </c>
      <c r="I151" s="12">
        <f ca="1">SUMIF(流25史婷婷!$A:$AL,$B151,流25史婷婷!I:I)</f>
        <v>12</v>
      </c>
      <c r="J151" s="12">
        <f ca="1">SUMIF(流25史婷婷!$A:$AL,$B151,流25史婷婷!J:J)</f>
        <v>8.5</v>
      </c>
      <c r="K151" s="12">
        <f ca="1">SUMIF(流25史婷婷!$A:$AL,$B151,流25史婷婷!K:K)</f>
        <v>8.5</v>
      </c>
      <c r="L151" s="12">
        <f ca="1">SUMIF(流25史婷婷!$A:$AL,$B151,流25史婷婷!L:L)</f>
        <v>4</v>
      </c>
      <c r="M151" s="12">
        <f ca="1">SUMIF(流25史婷婷!$A:$AL,$B151,流25史婷婷!M:M)</f>
        <v>0</v>
      </c>
      <c r="N151" s="12">
        <f ca="1">SUMIF(流25史婷婷!$A:$AL,$B151,流25史婷婷!N:N)</f>
        <v>10</v>
      </c>
      <c r="O151" s="12">
        <f ca="1">SUMIF(流25史婷婷!$A:$AL,$B151,流25史婷婷!O:O)</f>
        <v>0</v>
      </c>
      <c r="P151" s="12">
        <f ca="1">SUMIF(流25史婷婷!$A:$AL,$B151,流25史婷婷!P:P)</f>
        <v>12</v>
      </c>
      <c r="Q151" s="12">
        <f ca="1">SUMIF(流25史婷婷!$A:$AL,$B151,流25史婷婷!Q:Q)</f>
        <v>12</v>
      </c>
      <c r="R151" s="12">
        <f ca="1">SUMIF(流25史婷婷!$A:$AL,$B151,流25史婷婷!R:R)</f>
        <v>12</v>
      </c>
      <c r="S151" s="12">
        <f ca="1">SUMIF(流25史婷婷!$A:$AL,$B151,流25史婷婷!S:S)</f>
        <v>14</v>
      </c>
      <c r="T151" s="12">
        <f ca="1">SUMIF(流25史婷婷!$A:$AL,$B151,流25史婷婷!T:T)</f>
        <v>11</v>
      </c>
      <c r="U151" s="12">
        <f ca="1">SUMIF(流25史婷婷!$A:$AL,$B151,流25史婷婷!U:U)</f>
        <v>8.5</v>
      </c>
      <c r="V151" s="12">
        <f ca="1">SUMIF(流25史婷婷!$A:$AL,$B151,流25史婷婷!V:V)</f>
        <v>0</v>
      </c>
      <c r="W151" s="12">
        <f ca="1">SUMIF(流25史婷婷!$A:$AL,$B151,流25史婷婷!W:W)</f>
        <v>13</v>
      </c>
      <c r="X151" s="12">
        <f ca="1">SUMIF(流25史婷婷!$A:$AL,$B151,流25史婷婷!X:X)</f>
        <v>8.5</v>
      </c>
      <c r="Y151" s="12">
        <f ca="1">SUMIF(流25史婷婷!$A:$AL,$B151,流25史婷婷!Y:Y)</f>
        <v>13</v>
      </c>
      <c r="Z151" s="12">
        <f ca="1">SUMIF(流25史婷婷!$A:$AL,$B151,流25史婷婷!Z:Z)</f>
        <v>11</v>
      </c>
      <c r="AA151" s="12">
        <f ca="1">SUMIF(流25史婷婷!$A:$AL,$B151,流25史婷婷!AA:AA)</f>
        <v>11</v>
      </c>
      <c r="AB151" s="12">
        <f ca="1">SUMIF(流25史婷婷!$A:$AL,$B151,流25史婷婷!AB:AB)</f>
        <v>8.5</v>
      </c>
      <c r="AC151" s="12">
        <f ca="1">SUMIF(流25史婷婷!$A:$AL,$B151,流25史婷婷!AC:AC)</f>
        <v>0</v>
      </c>
      <c r="AD151" s="12">
        <f ca="1">SUMIF(流25史婷婷!$A:$AL,$B151,流25史婷婷!AD:AD)</f>
        <v>5.5</v>
      </c>
      <c r="AE151" s="12">
        <f ca="1">SUMIF(流25史婷婷!$A:$AL,$B151,流25史婷婷!AE:AE)</f>
        <v>8.5</v>
      </c>
      <c r="AF151" s="12">
        <f ca="1">SUMIF(流25史婷婷!$A:$AL,$B151,流25史婷婷!AF:AF)</f>
        <v>8.5</v>
      </c>
      <c r="AG151" s="12">
        <f ca="1">SUMIF(流25史婷婷!$A:$AL,$B151,流25史婷婷!AG:AG)</f>
        <v>13</v>
      </c>
      <c r="AH151" s="12">
        <f ca="1">SUMIF(流25史婷婷!$A:$AL,$B151,流25史婷婷!AH:AH)</f>
        <v>0</v>
      </c>
      <c r="AI151" s="21">
        <f ca="1" t="shared" si="106"/>
        <v>274.5</v>
      </c>
      <c r="AJ151" s="22">
        <f ca="1" t="shared" si="103"/>
        <v>34.3125</v>
      </c>
    </row>
    <row r="152" customHeight="1" spans="1:36">
      <c r="A152" s="10" t="s">
        <v>597</v>
      </c>
      <c r="B152" s="14" t="s">
        <v>272</v>
      </c>
      <c r="C152" s="28" t="s">
        <v>602</v>
      </c>
      <c r="D152" s="12">
        <f ca="1">SUMIF(流25史婷婷!$A:$AL,$B152,流25史婷婷!D:D)</f>
        <v>14</v>
      </c>
      <c r="E152" s="12">
        <f ca="1">SUMIF(流25史婷婷!$A:$AL,$B152,流25史婷婷!E:E)</f>
        <v>14</v>
      </c>
      <c r="F152" s="12">
        <f ca="1">SUMIF(流25史婷婷!$A:$AL,$B152,流25史婷婷!F:F)</f>
        <v>12</v>
      </c>
      <c r="G152" s="12">
        <f ca="1">SUMIF(流25史婷婷!$A:$AL,$B152,流25史婷婷!G:G)</f>
        <v>13</v>
      </c>
      <c r="H152" s="12">
        <f ca="1">SUMIF(流25史婷婷!$A:$AL,$B152,流25史婷婷!H:H)</f>
        <v>8.5</v>
      </c>
      <c r="I152" s="12">
        <f ca="1">SUMIF(流25史婷婷!$A:$AL,$B152,流25史婷婷!I:I)</f>
        <v>12</v>
      </c>
      <c r="J152" s="12">
        <f ca="1">SUMIF(流25史婷婷!$A:$AL,$B152,流25史婷婷!J:J)</f>
        <v>8.5</v>
      </c>
      <c r="K152" s="12">
        <f ca="1">SUMIF(流25史婷婷!$A:$AL,$B152,流25史婷婷!K:K)</f>
        <v>8.5</v>
      </c>
      <c r="L152" s="12">
        <f ca="1">SUMIF(流25史婷婷!$A:$AL,$B152,流25史婷婷!L:L)</f>
        <v>4</v>
      </c>
      <c r="M152" s="12">
        <f ca="1">SUMIF(流25史婷婷!$A:$AL,$B152,流25史婷婷!M:M)</f>
        <v>7</v>
      </c>
      <c r="N152" s="12">
        <f ca="1">SUMIF(流25史婷婷!$A:$AL,$B152,流25史婷婷!N:N)</f>
        <v>11</v>
      </c>
      <c r="O152" s="12">
        <f ca="1">SUMIF(流25史婷婷!$A:$AL,$B152,流25史婷婷!O:O)</f>
        <v>0</v>
      </c>
      <c r="P152" s="12">
        <f ca="1">SUMIF(流25史婷婷!$A:$AL,$B152,流25史婷婷!P:P)</f>
        <v>11.5</v>
      </c>
      <c r="Q152" s="12">
        <f ca="1">SUMIF(流25史婷婷!$A:$AL,$B152,流25史婷婷!Q:Q)</f>
        <v>12</v>
      </c>
      <c r="R152" s="12">
        <f ca="1">SUMIF(流25史婷婷!$A:$AL,$B152,流25史婷婷!R:R)</f>
        <v>12</v>
      </c>
      <c r="S152" s="12">
        <f ca="1">SUMIF(流25史婷婷!$A:$AL,$B152,流25史婷婷!S:S)</f>
        <v>14</v>
      </c>
      <c r="T152" s="12">
        <f ca="1">SUMIF(流25史婷婷!$A:$AL,$B152,流25史婷婷!T:T)</f>
        <v>13</v>
      </c>
      <c r="U152" s="12">
        <f ca="1">SUMIF(流25史婷婷!$A:$AL,$B152,流25史婷婷!U:U)</f>
        <v>13</v>
      </c>
      <c r="V152" s="12">
        <f ca="1">SUMIF(流25史婷婷!$A:$AL,$B152,流25史婷婷!V:V)</f>
        <v>8.5</v>
      </c>
      <c r="W152" s="12">
        <f ca="1">SUMIF(流25史婷婷!$A:$AL,$B152,流25史婷婷!W:W)</f>
        <v>13</v>
      </c>
      <c r="X152" s="12">
        <f ca="1">SUMIF(流25史婷婷!$A:$AL,$B152,流25史婷婷!X:X)</f>
        <v>13</v>
      </c>
      <c r="Y152" s="12">
        <f ca="1">SUMIF(流25史婷婷!$A:$AL,$B152,流25史婷婷!Y:Y)</f>
        <v>14</v>
      </c>
      <c r="Z152" s="12">
        <f ca="1">SUMIF(流25史婷婷!$A:$AL,$B152,流25史婷婷!Z:Z)</f>
        <v>15</v>
      </c>
      <c r="AA152" s="12">
        <f ca="1">SUMIF(流25史婷婷!$A:$AL,$B152,流25史婷婷!AA:AA)</f>
        <v>14</v>
      </c>
      <c r="AB152" s="12">
        <f ca="1">SUMIF(流25史婷婷!$A:$AL,$B152,流25史婷婷!AB:AB)</f>
        <v>12</v>
      </c>
      <c r="AC152" s="12">
        <f ca="1">SUMIF(流25史婷婷!$A:$AL,$B152,流25史婷婷!AC:AC)</f>
        <v>8.5</v>
      </c>
      <c r="AD152" s="12">
        <f ca="1">SUMIF(流25史婷婷!$A:$AL,$B152,流25史婷婷!AD:AD)</f>
        <v>11</v>
      </c>
      <c r="AE152" s="12">
        <f ca="1">SUMIF(流25史婷婷!$A:$AL,$B152,流25史婷婷!AE:AE)</f>
        <v>11</v>
      </c>
      <c r="AF152" s="12">
        <f ca="1">SUMIF(流25史婷婷!$A:$AL,$B152,流25史婷婷!AF:AF)</f>
        <v>13</v>
      </c>
      <c r="AG152" s="12">
        <f ca="1">SUMIF(流25史婷婷!$A:$AL,$B152,流25史婷婷!AG:AG)</f>
        <v>13</v>
      </c>
      <c r="AH152" s="12">
        <f ca="1">SUMIF(流25史婷婷!$A:$AL,$B152,流25史婷婷!AH:AH)</f>
        <v>0</v>
      </c>
      <c r="AI152" s="21">
        <f ca="1" t="shared" si="106"/>
        <v>334</v>
      </c>
      <c r="AJ152" s="22">
        <f ca="1" t="shared" si="103"/>
        <v>41.75</v>
      </c>
    </row>
    <row r="153" customHeight="1" spans="1:36">
      <c r="A153" s="10" t="s">
        <v>597</v>
      </c>
      <c r="B153" s="14" t="s">
        <v>604</v>
      </c>
      <c r="C153" s="28" t="s">
        <v>603</v>
      </c>
      <c r="D153" s="12">
        <f ca="1">SUMIF(流25史婷婷!$A:$AL,$B153,流25史婷婷!D:D)</f>
        <v>13</v>
      </c>
      <c r="E153" s="12">
        <f ca="1">SUMIF(流25史婷婷!$A:$AL,$B153,流25史婷婷!E:E)</f>
        <v>14</v>
      </c>
      <c r="F153" s="12">
        <f ca="1">SUMIF(流25史婷婷!$A:$AL,$B153,流25史婷婷!F:F)</f>
        <v>14</v>
      </c>
      <c r="G153" s="12">
        <f ca="1">SUMIF(流25史婷婷!$A:$AL,$B153,流25史婷婷!G:G)</f>
        <v>14</v>
      </c>
      <c r="H153" s="12">
        <f ca="1">SUMIF(流25史婷婷!$A:$AL,$B153,流25史婷婷!H:H)</f>
        <v>11</v>
      </c>
      <c r="I153" s="12">
        <f ca="1">SUMIF(流25史婷婷!$A:$AL,$B153,流25史婷婷!I:I)</f>
        <v>14</v>
      </c>
      <c r="J153" s="12">
        <f ca="1">SUMIF(流25史婷婷!$A:$AL,$B153,流25史婷婷!J:J)</f>
        <v>13</v>
      </c>
      <c r="K153" s="12">
        <f ca="1">SUMIF(流25史婷婷!$A:$AL,$B153,流25史婷婷!K:K)</f>
        <v>11</v>
      </c>
      <c r="L153" s="12">
        <f ca="1">SUMIF(流25史婷婷!$A:$AL,$B153,流25史婷婷!L:L)</f>
        <v>4</v>
      </c>
      <c r="M153" s="12">
        <f ca="1">SUMIF(流25史婷婷!$A:$AL,$B153,流25史婷婷!M:M)</f>
        <v>11</v>
      </c>
      <c r="N153" s="12">
        <f ca="1">SUMIF(流25史婷婷!$A:$AL,$B153,流25史婷婷!N:N)</f>
        <v>12</v>
      </c>
      <c r="O153" s="12">
        <f ca="1">SUMIF(流25史婷婷!$A:$AL,$B153,流25史婷婷!O:O)</f>
        <v>0</v>
      </c>
      <c r="P153" s="12">
        <f ca="1">SUMIF(流25史婷婷!$A:$AL,$B153,流25史婷婷!P:P)</f>
        <v>12</v>
      </c>
      <c r="Q153" s="12">
        <f ca="1">SUMIF(流25史婷婷!$A:$AL,$B153,流25史婷婷!Q:Q)</f>
        <v>11</v>
      </c>
      <c r="R153" s="12">
        <f ca="1">SUMIF(流25史婷婷!$A:$AL,$B153,流25史婷婷!R:R)</f>
        <v>12</v>
      </c>
      <c r="S153" s="12">
        <f ca="1">SUMIF(流25史婷婷!$A:$AL,$B153,流25史婷婷!S:S)</f>
        <v>12</v>
      </c>
      <c r="T153" s="12">
        <f ca="1">SUMIF(流25史婷婷!$A:$AL,$B153,流25史婷婷!T:T)</f>
        <v>11</v>
      </c>
      <c r="U153" s="12">
        <f ca="1">SUMIF(流25史婷婷!$A:$AL,$B153,流25史婷婷!U:U)</f>
        <v>11</v>
      </c>
      <c r="V153" s="12">
        <f ca="1">SUMIF(流25史婷婷!$A:$AL,$B153,流25史婷婷!V:V)</f>
        <v>0</v>
      </c>
      <c r="W153" s="12">
        <f ca="1">SUMIF(流25史婷婷!$A:$AL,$B153,流25史婷婷!W:W)</f>
        <v>12</v>
      </c>
      <c r="X153" s="12">
        <f ca="1">SUMIF(流25史婷婷!$A:$AL,$B153,流25史婷婷!X:X)</f>
        <v>13</v>
      </c>
      <c r="Y153" s="12">
        <f ca="1">SUMIF(流25史婷婷!$A:$AL,$B153,流25史婷婷!Y:Y)</f>
        <v>14</v>
      </c>
      <c r="Z153" s="12">
        <f ca="1">SUMIF(流25史婷婷!$A:$AL,$B153,流25史婷婷!Z:Z)</f>
        <v>11</v>
      </c>
      <c r="AA153" s="12">
        <f ca="1">SUMIF(流25史婷婷!$A:$AL,$B153,流25史婷婷!AA:AA)</f>
        <v>11</v>
      </c>
      <c r="AB153" s="12">
        <f ca="1">SUMIF(流25史婷婷!$A:$AL,$B153,流25史婷婷!AB:AB)</f>
        <v>8.5</v>
      </c>
      <c r="AC153" s="12">
        <f ca="1">SUMIF(流25史婷婷!$A:$AL,$B153,流25史婷婷!AC:AC)</f>
        <v>0</v>
      </c>
      <c r="AD153" s="12">
        <f ca="1">SUMIF(流25史婷婷!$A:$AL,$B153,流25史婷婷!AD:AD)</f>
        <v>8.5</v>
      </c>
      <c r="AE153" s="12">
        <f ca="1">SUMIF(流25史婷婷!$A:$AL,$B153,流25史婷婷!AE:AE)</f>
        <v>0</v>
      </c>
      <c r="AF153" s="12">
        <f ca="1">SUMIF(流25史婷婷!$A:$AL,$B153,流25史婷婷!AF:AF)</f>
        <v>8.5</v>
      </c>
      <c r="AG153" s="12">
        <f ca="1">SUMIF(流25史婷婷!$A:$AL,$B153,流25史婷婷!AG:AG)</f>
        <v>8.5</v>
      </c>
      <c r="AH153" s="12">
        <f ca="1">SUMIF(流25史婷婷!$A:$AL,$B153,流25史婷婷!AH:AH)</f>
        <v>0</v>
      </c>
      <c r="AI153" s="21">
        <f ca="1" t="shared" si="106"/>
        <v>295</v>
      </c>
      <c r="AJ153" s="22">
        <f ca="1" t="shared" si="103"/>
        <v>36.875</v>
      </c>
    </row>
    <row r="154" customHeight="1" spans="1:36">
      <c r="A154" s="10" t="s">
        <v>597</v>
      </c>
      <c r="B154" s="14" t="s">
        <v>606</v>
      </c>
      <c r="C154" s="28" t="s">
        <v>605</v>
      </c>
      <c r="D154" s="12">
        <f ca="1">SUMIF(流25史婷婷!$A:$AL,$B154,流25史婷婷!D:D)</f>
        <v>0</v>
      </c>
      <c r="E154" s="12">
        <f ca="1">SUMIF(流25史婷婷!$A:$AL,$B154,流25史婷婷!E:E)</f>
        <v>0</v>
      </c>
      <c r="F154" s="12">
        <f ca="1">SUMIF(流25史婷婷!$A:$AL,$B154,流25史婷婷!F:F)</f>
        <v>0</v>
      </c>
      <c r="G154" s="12">
        <f ca="1">SUMIF(流25史婷婷!$A:$AL,$B154,流25史婷婷!G:G)</f>
        <v>0</v>
      </c>
      <c r="H154" s="12">
        <f ca="1">SUMIF(流25史婷婷!$A:$AL,$B154,流25史婷婷!H:H)</f>
        <v>0</v>
      </c>
      <c r="I154" s="12">
        <f ca="1">SUMIF(流25史婷婷!$A:$AL,$B154,流25史婷婷!I:I)</f>
        <v>12</v>
      </c>
      <c r="J154" s="12">
        <f ca="1">SUMIF(流25史婷婷!$A:$AL,$B154,流25史婷婷!J:J)</f>
        <v>8.5</v>
      </c>
      <c r="K154" s="12">
        <f ca="1">SUMIF(流25史婷婷!$A:$AL,$B154,流25史婷婷!K:K)</f>
        <v>8.5</v>
      </c>
      <c r="L154" s="12">
        <f ca="1">SUMIF(流25史婷婷!$A:$AL,$B154,流25史婷婷!L:L)</f>
        <v>4</v>
      </c>
      <c r="M154" s="12">
        <f ca="1">SUMIF(流25史婷婷!$A:$AL,$B154,流25史婷婷!M:M)</f>
        <v>0</v>
      </c>
      <c r="N154" s="12">
        <f ca="1">SUMIF(流25史婷婷!$A:$AL,$B154,流25史婷婷!N:N)</f>
        <v>10.5</v>
      </c>
      <c r="O154" s="12">
        <f ca="1">SUMIF(流25史婷婷!$A:$AL,$B154,流25史婷婷!O:O)</f>
        <v>0</v>
      </c>
      <c r="P154" s="12">
        <f ca="1">SUMIF(流25史婷婷!$A:$AL,$B154,流25史婷婷!P:P)</f>
        <v>12</v>
      </c>
      <c r="Q154" s="12">
        <f ca="1">SUMIF(流25史婷婷!$A:$AL,$B154,流25史婷婷!Q:Q)</f>
        <v>12</v>
      </c>
      <c r="R154" s="12">
        <f ca="1">SUMIF(流25史婷婷!$A:$AL,$B154,流25史婷婷!R:R)</f>
        <v>12</v>
      </c>
      <c r="S154" s="12">
        <f ca="1">SUMIF(流25史婷婷!$A:$AL,$B154,流25史婷婷!S:S)</f>
        <v>14</v>
      </c>
      <c r="T154" s="12">
        <f ca="1">SUMIF(流25史婷婷!$A:$AL,$B154,流25史婷婷!T:T)</f>
        <v>11</v>
      </c>
      <c r="U154" s="12">
        <f ca="1">SUMIF(流25史婷婷!$A:$AL,$B154,流25史婷婷!U:U)</f>
        <v>8.5</v>
      </c>
      <c r="V154" s="12">
        <f ca="1">SUMIF(流25史婷婷!$A:$AL,$B154,流25史婷婷!V:V)</f>
        <v>0</v>
      </c>
      <c r="W154" s="12">
        <f ca="1">SUMIF(流25史婷婷!$A:$AL,$B154,流25史婷婷!W:W)</f>
        <v>13</v>
      </c>
      <c r="X154" s="12">
        <f ca="1">SUMIF(流25史婷婷!$A:$AL,$B154,流25史婷婷!X:X)</f>
        <v>8.5</v>
      </c>
      <c r="Y154" s="12">
        <f ca="1">SUMIF(流25史婷婷!$A:$AL,$B154,流25史婷婷!Y:Y)</f>
        <v>13</v>
      </c>
      <c r="Z154" s="12">
        <f ca="1">SUMIF(流25史婷婷!$A:$AL,$B154,流25史婷婷!Z:Z)</f>
        <v>15</v>
      </c>
      <c r="AA154" s="12">
        <f ca="1">SUMIF(流25史婷婷!$A:$AL,$B154,流25史婷婷!AA:AA)</f>
        <v>14</v>
      </c>
      <c r="AB154" s="12">
        <f ca="1">SUMIF(流25史婷婷!$A:$AL,$B154,流25史婷婷!AB:AB)</f>
        <v>8.5</v>
      </c>
      <c r="AC154" s="12">
        <f ca="1">SUMIF(流25史婷婷!$A:$AL,$B154,流25史婷婷!AC:AC)</f>
        <v>0</v>
      </c>
      <c r="AD154" s="12">
        <f ca="1">SUMIF(流25史婷婷!$A:$AL,$B154,流25史婷婷!AD:AD)</f>
        <v>8.5</v>
      </c>
      <c r="AE154" s="12">
        <f ca="1">SUMIF(流25史婷婷!$A:$AL,$B154,流25史婷婷!AE:AE)</f>
        <v>8.5</v>
      </c>
      <c r="AF154" s="12">
        <f ca="1">SUMIF(流25史婷婷!$A:$AL,$B154,流25史婷婷!AF:AF)</f>
        <v>0</v>
      </c>
      <c r="AG154" s="12">
        <f ca="1">SUMIF(流25史婷婷!$A:$AL,$B154,流25史婷婷!AG:AG)</f>
        <v>13</v>
      </c>
      <c r="AH154" s="12">
        <f ca="1">SUMIF(流25史婷婷!$A:$AL,$B154,流25史婷婷!AH:AH)</f>
        <v>0</v>
      </c>
      <c r="AI154" s="21">
        <f ca="1" t="shared" si="106"/>
        <v>215</v>
      </c>
      <c r="AJ154" s="22">
        <f ca="1" t="shared" si="103"/>
        <v>26.875</v>
      </c>
    </row>
    <row r="155" customHeight="1" spans="1:36">
      <c r="A155" s="10" t="s">
        <v>597</v>
      </c>
      <c r="B155" s="14" t="s">
        <v>276</v>
      </c>
      <c r="C155" s="28" t="s">
        <v>607</v>
      </c>
      <c r="D155" s="12">
        <f ca="1">SUMIF(流25史婷婷!$A:$AL,$B155,流25史婷婷!D:D)</f>
        <v>14</v>
      </c>
      <c r="E155" s="12">
        <f ca="1">SUMIF(流25史婷婷!$A:$AL,$B155,流25史婷婷!E:E)</f>
        <v>14</v>
      </c>
      <c r="F155" s="12">
        <f ca="1">SUMIF(流25史婷婷!$A:$AL,$B155,流25史婷婷!F:F)</f>
        <v>12</v>
      </c>
      <c r="G155" s="12">
        <f ca="1">SUMIF(流25史婷婷!$A:$AL,$B155,流25史婷婷!G:G)</f>
        <v>13</v>
      </c>
      <c r="H155" s="12">
        <f ca="1">SUMIF(流25史婷婷!$A:$AL,$B155,流25史婷婷!H:H)</f>
        <v>8.5</v>
      </c>
      <c r="I155" s="12">
        <f ca="1">SUMIF(流25史婷婷!$A:$AL,$B155,流25史婷婷!I:I)</f>
        <v>12</v>
      </c>
      <c r="J155" s="12">
        <f ca="1">SUMIF(流25史婷婷!$A:$AL,$B155,流25史婷婷!J:J)</f>
        <v>8.5</v>
      </c>
      <c r="K155" s="12">
        <f ca="1">SUMIF(流25史婷婷!$A:$AL,$B155,流25史婷婷!K:K)</f>
        <v>8.5</v>
      </c>
      <c r="L155" s="12">
        <f ca="1">SUMIF(流25史婷婷!$A:$AL,$B155,流25史婷婷!L:L)</f>
        <v>4</v>
      </c>
      <c r="M155" s="12">
        <f ca="1">SUMIF(流25史婷婷!$A:$AL,$B155,流25史婷婷!M:M)</f>
        <v>8.5</v>
      </c>
      <c r="N155" s="12">
        <f ca="1">SUMIF(流25史婷婷!$A:$AL,$B155,流25史婷婷!N:N)</f>
        <v>11</v>
      </c>
      <c r="O155" s="12">
        <f ca="1">SUMIF(流25史婷婷!$A:$AL,$B155,流25史婷婷!O:O)</f>
        <v>0</v>
      </c>
      <c r="P155" s="12">
        <f ca="1">SUMIF(流25史婷婷!$A:$AL,$B155,流25史婷婷!P:P)</f>
        <v>12</v>
      </c>
      <c r="Q155" s="12">
        <f ca="1">SUMIF(流25史婷婷!$A:$AL,$B155,流25史婷婷!Q:Q)</f>
        <v>12</v>
      </c>
      <c r="R155" s="12">
        <f ca="1">SUMIF(流25史婷婷!$A:$AL,$B155,流25史婷婷!R:R)</f>
        <v>12</v>
      </c>
      <c r="S155" s="12">
        <f ca="1">SUMIF(流25史婷婷!$A:$AL,$B155,流25史婷婷!S:S)</f>
        <v>14</v>
      </c>
      <c r="T155" s="12">
        <f ca="1">SUMIF(流25史婷婷!$A:$AL,$B155,流25史婷婷!T:T)</f>
        <v>11</v>
      </c>
      <c r="U155" s="12">
        <f ca="1">SUMIF(流25史婷婷!$A:$AL,$B155,流25史婷婷!U:U)</f>
        <v>8.5</v>
      </c>
      <c r="V155" s="12">
        <f ca="1">SUMIF(流25史婷婷!$A:$AL,$B155,流25史婷婷!V:V)</f>
        <v>0</v>
      </c>
      <c r="W155" s="12">
        <f ca="1">SUMIF(流25史婷婷!$A:$AL,$B155,流25史婷婷!W:W)</f>
        <v>8.5</v>
      </c>
      <c r="X155" s="12">
        <f ca="1">SUMIF(流25史婷婷!$A:$AL,$B155,流25史婷婷!X:X)</f>
        <v>8.5</v>
      </c>
      <c r="Y155" s="12">
        <f ca="1">SUMIF(流25史婷婷!$A:$AL,$B155,流25史婷婷!Y:Y)</f>
        <v>13</v>
      </c>
      <c r="Z155" s="12">
        <f ca="1">SUMIF(流25史婷婷!$A:$AL,$B155,流25史婷婷!Z:Z)</f>
        <v>11</v>
      </c>
      <c r="AA155" s="12">
        <f ca="1">SUMIF(流25史婷婷!$A:$AL,$B155,流25史婷婷!AA:AA)</f>
        <v>11</v>
      </c>
      <c r="AB155" s="12">
        <f ca="1">SUMIF(流25史婷婷!$A:$AL,$B155,流25史婷婷!AB:AB)</f>
        <v>8.5</v>
      </c>
      <c r="AC155" s="12">
        <f ca="1">SUMIF(流25史婷婷!$A:$AL,$B155,流25史婷婷!AC:AC)</f>
        <v>0</v>
      </c>
      <c r="AD155" s="12">
        <f ca="1">SUMIF(流25史婷婷!$A:$AL,$B155,流25史婷婷!AD:AD)</f>
        <v>8.5</v>
      </c>
      <c r="AE155" s="12">
        <f ca="1">SUMIF(流25史婷婷!$A:$AL,$B155,流25史婷婷!AE:AE)</f>
        <v>8.5</v>
      </c>
      <c r="AF155" s="12">
        <f ca="1">SUMIF(流25史婷婷!$A:$AL,$B155,流25史婷婷!AF:AF)</f>
        <v>8.5</v>
      </c>
      <c r="AG155" s="12">
        <f ca="1">SUMIF(流25史婷婷!$A:$AL,$B155,流25史婷婷!AG:AG)</f>
        <v>8.5</v>
      </c>
      <c r="AH155" s="12">
        <f ca="1">SUMIF(流25史婷婷!$A:$AL,$B155,流25史婷婷!AH:AH)</f>
        <v>0</v>
      </c>
      <c r="AI155" s="21">
        <f ca="1" t="shared" si="106"/>
        <v>278</v>
      </c>
      <c r="AJ155" s="22">
        <f ca="1" t="shared" si="103"/>
        <v>34.75</v>
      </c>
    </row>
    <row r="156" customHeight="1" spans="1:36">
      <c r="A156" s="10" t="s">
        <v>597</v>
      </c>
      <c r="B156" s="25" t="s">
        <v>278</v>
      </c>
      <c r="C156" s="15" t="s">
        <v>608</v>
      </c>
      <c r="D156" s="12">
        <f ca="1">SUMIF(流25史婷婷!$A:$AL,$B156,流25史婷婷!D:D)</f>
        <v>14</v>
      </c>
      <c r="E156" s="12">
        <f ca="1">SUMIF(流25史婷婷!$A:$AL,$B156,流25史婷婷!E:E)</f>
        <v>14</v>
      </c>
      <c r="F156" s="12">
        <f ca="1">SUMIF(流25史婷婷!$A:$AL,$B156,流25史婷婷!F:F)</f>
        <v>12</v>
      </c>
      <c r="G156" s="12">
        <f ca="1">SUMIF(流25史婷婷!$A:$AL,$B156,流25史婷婷!G:G)</f>
        <v>13</v>
      </c>
      <c r="H156" s="12">
        <f ca="1">SUMIF(流25史婷婷!$A:$AL,$B156,流25史婷婷!H:H)</f>
        <v>11</v>
      </c>
      <c r="I156" s="12">
        <f ca="1">SUMIF(流25史婷婷!$A:$AL,$B156,流25史婷婷!I:I)</f>
        <v>12</v>
      </c>
      <c r="J156" s="12">
        <f ca="1">SUMIF(流25史婷婷!$A:$AL,$B156,流25史婷婷!J:J)</f>
        <v>8.5</v>
      </c>
      <c r="K156" s="12">
        <f ca="1">SUMIF(流25史婷婷!$A:$AL,$B156,流25史婷婷!K:K)</f>
        <v>8.5</v>
      </c>
      <c r="L156" s="12">
        <f ca="1">SUMIF(流25史婷婷!$A:$AL,$B156,流25史婷婷!L:L)</f>
        <v>12</v>
      </c>
      <c r="M156" s="12">
        <f ca="1">SUMIF(流25史婷婷!$A:$AL,$B156,流25史婷婷!M:M)</f>
        <v>13</v>
      </c>
      <c r="N156" s="12">
        <f ca="1">SUMIF(流25史婷婷!$A:$AL,$B156,流25史婷婷!N:N)</f>
        <v>13</v>
      </c>
      <c r="O156" s="12">
        <f ca="1">SUMIF(流25史婷婷!$A:$AL,$B156,流25史婷婷!O:O)</f>
        <v>8.5</v>
      </c>
      <c r="P156" s="12">
        <f ca="1">SUMIF(流25史婷婷!$A:$AL,$B156,流25史婷婷!P:P)</f>
        <v>13</v>
      </c>
      <c r="Q156" s="12">
        <f ca="1">SUMIF(流25史婷婷!$A:$AL,$B156,流25史婷婷!Q:Q)</f>
        <v>13</v>
      </c>
      <c r="R156" s="12">
        <f ca="1">SUMIF(流25史婷婷!$A:$AL,$B156,流25史婷婷!R:R)</f>
        <v>14</v>
      </c>
      <c r="S156" s="12">
        <f ca="1">SUMIF(流25史婷婷!$A:$AL,$B156,流25史婷婷!S:S)</f>
        <v>14</v>
      </c>
      <c r="T156" s="12">
        <f ca="1">SUMIF(流25史婷婷!$A:$AL,$B156,流25史婷婷!T:T)</f>
        <v>13</v>
      </c>
      <c r="U156" s="12">
        <f ca="1">SUMIF(流25史婷婷!$A:$AL,$B156,流25史婷婷!U:U)</f>
        <v>13</v>
      </c>
      <c r="V156" s="12">
        <f ca="1">SUMIF(流25史婷婷!$A:$AL,$B156,流25史婷婷!V:V)</f>
        <v>8.5</v>
      </c>
      <c r="W156" s="12">
        <f ca="1">SUMIF(流25史婷婷!$A:$AL,$B156,流25史婷婷!W:W)</f>
        <v>13</v>
      </c>
      <c r="X156" s="12">
        <f ca="1">SUMIF(流25史婷婷!$A:$AL,$B156,流25史婷婷!X:X)</f>
        <v>13</v>
      </c>
      <c r="Y156" s="12">
        <f ca="1">SUMIF(流25史婷婷!$A:$AL,$B156,流25史婷婷!Y:Y)</f>
        <v>13</v>
      </c>
      <c r="Z156" s="12">
        <f ca="1">SUMIF(流25史婷婷!$A:$AL,$B156,流25史婷婷!Z:Z)</f>
        <v>15</v>
      </c>
      <c r="AA156" s="12">
        <f ca="1">SUMIF(流25史婷婷!$A:$AL,$B156,流25史婷婷!AA:AA)</f>
        <v>14</v>
      </c>
      <c r="AB156" s="12">
        <f ca="1">SUMIF(流25史婷婷!$A:$AL,$B156,流25史婷婷!AB:AB)</f>
        <v>12</v>
      </c>
      <c r="AC156" s="12">
        <f ca="1">SUMIF(流25史婷婷!$A:$AL,$B156,流25史婷婷!AC:AC)</f>
        <v>8.5</v>
      </c>
      <c r="AD156" s="12">
        <f ca="1">SUMIF(流25史婷婷!$A:$AL,$B156,流25史婷婷!AD:AD)</f>
        <v>11</v>
      </c>
      <c r="AE156" s="12">
        <f ca="1">SUMIF(流25史婷婷!$A:$AL,$B156,流25史婷婷!AE:AE)</f>
        <v>8.5</v>
      </c>
      <c r="AF156" s="12">
        <f ca="1">SUMIF(流25史婷婷!$A:$AL,$B156,流25史婷婷!AF:AF)</f>
        <v>8.5</v>
      </c>
      <c r="AG156" s="12">
        <f ca="1">SUMIF(流25史婷婷!$A:$AL,$B156,流25史婷婷!AG:AG)</f>
        <v>8.5</v>
      </c>
      <c r="AH156" s="12">
        <f ca="1">SUMIF(流25史婷婷!$A:$AL,$B156,流25史婷婷!AH:AH)</f>
        <v>0</v>
      </c>
      <c r="AI156" s="21">
        <f ca="1" t="shared" ref="AI156:AI174" si="107">SUM(D156:AH156)</f>
        <v>353</v>
      </c>
      <c r="AJ156" s="22">
        <f ca="1" t="shared" ref="AJ156:AJ219" si="108">AI156/8</f>
        <v>44.125</v>
      </c>
    </row>
    <row r="157" customHeight="1" spans="1:36">
      <c r="A157" s="10" t="s">
        <v>597</v>
      </c>
      <c r="B157" s="25" t="s">
        <v>280</v>
      </c>
      <c r="C157" s="15" t="s">
        <v>609</v>
      </c>
      <c r="D157" s="12">
        <f ca="1">SUMIF(流25史婷婷!$A:$AL,$B157,流25史婷婷!D:D)</f>
        <v>14</v>
      </c>
      <c r="E157" s="12">
        <f ca="1">SUMIF(流25史婷婷!$A:$AL,$B157,流25史婷婷!E:E)</f>
        <v>14</v>
      </c>
      <c r="F157" s="12">
        <f ca="1">SUMIF(流25史婷婷!$A:$AL,$B157,流25史婷婷!F:F)</f>
        <v>12</v>
      </c>
      <c r="G157" s="12">
        <f ca="1">SUMIF(流25史婷婷!$A:$AL,$B157,流25史婷婷!G:G)</f>
        <v>13</v>
      </c>
      <c r="H157" s="12">
        <f ca="1">SUMIF(流25史婷婷!$A:$AL,$B157,流25史婷婷!H:H)</f>
        <v>8.5</v>
      </c>
      <c r="I157" s="12">
        <f ca="1">SUMIF(流25史婷婷!$A:$AL,$B157,流25史婷婷!I:I)</f>
        <v>12</v>
      </c>
      <c r="J157" s="12">
        <f ca="1">SUMIF(流25史婷婷!$A:$AL,$B157,流25史婷婷!J:J)</f>
        <v>8.5</v>
      </c>
      <c r="K157" s="12">
        <f ca="1">SUMIF(流25史婷婷!$A:$AL,$B157,流25史婷婷!K:K)</f>
        <v>8.5</v>
      </c>
      <c r="L157" s="12">
        <f ca="1">SUMIF(流25史婷婷!$A:$AL,$B157,流25史婷婷!L:L)</f>
        <v>4</v>
      </c>
      <c r="M157" s="12">
        <f ca="1">SUMIF(流25史婷婷!$A:$AL,$B157,流25史婷婷!M:M)</f>
        <v>8.5</v>
      </c>
      <c r="N157" s="12">
        <f ca="1">SUMIF(流25史婷婷!$A:$AL,$B157,流25史婷婷!N:N)</f>
        <v>11</v>
      </c>
      <c r="O157" s="12">
        <f ca="1">SUMIF(流25史婷婷!$A:$AL,$B157,流25史婷婷!O:O)</f>
        <v>0</v>
      </c>
      <c r="P157" s="12">
        <f ca="1">SUMIF(流25史婷婷!$A:$AL,$B157,流25史婷婷!P:P)</f>
        <v>12</v>
      </c>
      <c r="Q157" s="12">
        <f ca="1">SUMIF(流25史婷婷!$A:$AL,$B157,流25史婷婷!Q:Q)</f>
        <v>12</v>
      </c>
      <c r="R157" s="12">
        <f ca="1">SUMIF(流25史婷婷!$A:$AL,$B157,流25史婷婷!R:R)</f>
        <v>12</v>
      </c>
      <c r="S157" s="12">
        <f ca="1">SUMIF(流25史婷婷!$A:$AL,$B157,流25史婷婷!S:S)</f>
        <v>14</v>
      </c>
      <c r="T157" s="12">
        <f ca="1">SUMIF(流25史婷婷!$A:$AL,$B157,流25史婷婷!T:T)</f>
        <v>11</v>
      </c>
      <c r="U157" s="12">
        <f ca="1">SUMIF(流25史婷婷!$A:$AL,$B157,流25史婷婷!U:U)</f>
        <v>8.5</v>
      </c>
      <c r="V157" s="12">
        <f ca="1">SUMIF(流25史婷婷!$A:$AL,$B157,流25史婷婷!V:V)</f>
        <v>0</v>
      </c>
      <c r="W157" s="12">
        <f ca="1">SUMIF(流25史婷婷!$A:$AL,$B157,流25史婷婷!W:W)</f>
        <v>13</v>
      </c>
      <c r="X157" s="12">
        <f ca="1">SUMIF(流25史婷婷!$A:$AL,$B157,流25史婷婷!X:X)</f>
        <v>8.5</v>
      </c>
      <c r="Y157" s="12">
        <f ca="1">SUMIF(流25史婷婷!$A:$AL,$B157,流25史婷婷!Y:Y)</f>
        <v>13</v>
      </c>
      <c r="Z157" s="12">
        <f ca="1">SUMIF(流25史婷婷!$A:$AL,$B157,流25史婷婷!Z:Z)</f>
        <v>15</v>
      </c>
      <c r="AA157" s="12">
        <f ca="1">SUMIF(流25史婷婷!$A:$AL,$B157,流25史婷婷!AA:AA)</f>
        <v>11</v>
      </c>
      <c r="AB157" s="12">
        <f ca="1">SUMIF(流25史婷婷!$A:$AL,$B157,流25史婷婷!AB:AB)</f>
        <v>8.5</v>
      </c>
      <c r="AC157" s="12">
        <f ca="1">SUMIF(流25史婷婷!$A:$AL,$B157,流25史婷婷!AC:AC)</f>
        <v>0</v>
      </c>
      <c r="AD157" s="12">
        <f ca="1">SUMIF(流25史婷婷!$A:$AL,$B157,流25史婷婷!AD:AD)</f>
        <v>7</v>
      </c>
      <c r="AE157" s="12">
        <f ca="1">SUMIF(流25史婷婷!$A:$AL,$B157,流25史婷婷!AE:AE)</f>
        <v>8.5</v>
      </c>
      <c r="AF157" s="12">
        <f ca="1">SUMIF(流25史婷婷!$A:$AL,$B157,流25史婷婷!AF:AF)</f>
        <v>8.5</v>
      </c>
      <c r="AG157" s="12">
        <f ca="1">SUMIF(流25史婷婷!$A:$AL,$B157,流25史婷婷!AG:AG)</f>
        <v>8.5</v>
      </c>
      <c r="AH157" s="12">
        <f ca="1">SUMIF(流25史婷婷!$A:$AL,$B157,流25史婷婷!AH:AH)</f>
        <v>0</v>
      </c>
      <c r="AI157" s="21">
        <f ca="1" t="shared" si="107"/>
        <v>285</v>
      </c>
      <c r="AJ157" s="22">
        <f ca="1" t="shared" si="108"/>
        <v>35.625</v>
      </c>
    </row>
    <row r="158" customHeight="1" spans="1:36">
      <c r="A158" s="10" t="s">
        <v>597</v>
      </c>
      <c r="B158" s="25" t="s">
        <v>282</v>
      </c>
      <c r="C158" s="15" t="s">
        <v>610</v>
      </c>
      <c r="D158" s="12">
        <f ca="1">SUMIF(流25史婷婷!$A:$AL,$B158,流25史婷婷!D:D)</f>
        <v>14</v>
      </c>
      <c r="E158" s="12">
        <f ca="1">SUMIF(流25史婷婷!$A:$AL,$B158,流25史婷婷!E:E)</f>
        <v>14</v>
      </c>
      <c r="F158" s="12">
        <f ca="1">SUMIF(流25史婷婷!$A:$AL,$B158,流25史婷婷!F:F)</f>
        <v>12</v>
      </c>
      <c r="G158" s="12">
        <f ca="1">SUMIF(流25史婷婷!$A:$AL,$B158,流25史婷婷!G:G)</f>
        <v>13</v>
      </c>
      <c r="H158" s="12">
        <f ca="1">SUMIF(流25史婷婷!$A:$AL,$B158,流25史婷婷!H:H)</f>
        <v>8.5</v>
      </c>
      <c r="I158" s="12">
        <f ca="1">SUMIF(流25史婷婷!$A:$AL,$B158,流25史婷婷!I:I)</f>
        <v>12</v>
      </c>
      <c r="J158" s="12">
        <f ca="1">SUMIF(流25史婷婷!$A:$AL,$B158,流25史婷婷!J:J)</f>
        <v>8.5</v>
      </c>
      <c r="K158" s="12">
        <f ca="1">SUMIF(流25史婷婷!$A:$AL,$B158,流25史婷婷!K:K)</f>
        <v>8.5</v>
      </c>
      <c r="L158" s="12">
        <f ca="1">SUMIF(流25史婷婷!$A:$AL,$B158,流25史婷婷!L:L)</f>
        <v>4</v>
      </c>
      <c r="M158" s="12">
        <f ca="1">SUMIF(流25史婷婷!$A:$AL,$B158,流25史婷婷!M:M)</f>
        <v>8.5</v>
      </c>
      <c r="N158" s="12">
        <f ca="1">SUMIF(流25史婷婷!$A:$AL,$B158,流25史婷婷!N:N)</f>
        <v>11</v>
      </c>
      <c r="O158" s="12">
        <f ca="1">SUMIF(流25史婷婷!$A:$AL,$B158,流25史婷婷!O:O)</f>
        <v>0</v>
      </c>
      <c r="P158" s="12">
        <f ca="1">SUMIF(流25史婷婷!$A:$AL,$B158,流25史婷婷!P:P)</f>
        <v>12</v>
      </c>
      <c r="Q158" s="12">
        <f ca="1">SUMIF(流25史婷婷!$A:$AL,$B158,流25史婷婷!Q:Q)</f>
        <v>12</v>
      </c>
      <c r="R158" s="12">
        <f ca="1">SUMIF(流25史婷婷!$A:$AL,$B158,流25史婷婷!R:R)</f>
        <v>12</v>
      </c>
      <c r="S158" s="12">
        <f ca="1">SUMIF(流25史婷婷!$A:$AL,$B158,流25史婷婷!S:S)</f>
        <v>14</v>
      </c>
      <c r="T158" s="12">
        <f ca="1">SUMIF(流25史婷婷!$A:$AL,$B158,流25史婷婷!T:T)</f>
        <v>11</v>
      </c>
      <c r="U158" s="12">
        <f ca="1">SUMIF(流25史婷婷!$A:$AL,$B158,流25史婷婷!U:U)</f>
        <v>8.5</v>
      </c>
      <c r="V158" s="12">
        <f ca="1">SUMIF(流25史婷婷!$A:$AL,$B158,流25史婷婷!V:V)</f>
        <v>0</v>
      </c>
      <c r="W158" s="12">
        <f ca="1">SUMIF(流25史婷婷!$A:$AL,$B158,流25史婷婷!W:W)</f>
        <v>13</v>
      </c>
      <c r="X158" s="12">
        <f ca="1">SUMIF(流25史婷婷!$A:$AL,$B158,流25史婷婷!X:X)</f>
        <v>13</v>
      </c>
      <c r="Y158" s="12">
        <f ca="1">SUMIF(流25史婷婷!$A:$AL,$B158,流25史婷婷!Y:Y)</f>
        <v>13</v>
      </c>
      <c r="Z158" s="12">
        <f ca="1">SUMIF(流25史婷婷!$A:$AL,$B158,流25史婷婷!Z:Z)</f>
        <v>11</v>
      </c>
      <c r="AA158" s="12">
        <f ca="1">SUMIF(流25史婷婷!$A:$AL,$B158,流25史婷婷!AA:AA)</f>
        <v>11</v>
      </c>
      <c r="AB158" s="12">
        <f ca="1">SUMIF(流25史婷婷!$A:$AL,$B158,流25史婷婷!AB:AB)</f>
        <v>8.5</v>
      </c>
      <c r="AC158" s="12">
        <f ca="1">SUMIF(流25史婷婷!$A:$AL,$B158,流25史婷婷!AC:AC)</f>
        <v>0</v>
      </c>
      <c r="AD158" s="12">
        <f ca="1">SUMIF(流25史婷婷!$A:$AL,$B158,流25史婷婷!AD:AD)</f>
        <v>8.5</v>
      </c>
      <c r="AE158" s="12">
        <f ca="1">SUMIF(流25史婷婷!$A:$AL,$B158,流25史婷婷!AE:AE)</f>
        <v>8.5</v>
      </c>
      <c r="AF158" s="12">
        <f ca="1">SUMIF(流25史婷婷!$A:$AL,$B158,流25史婷婷!AF:AF)</f>
        <v>8.5</v>
      </c>
      <c r="AG158" s="12">
        <f ca="1">SUMIF(流25史婷婷!$A:$AL,$B158,流25史婷婷!AG:AG)</f>
        <v>8.5</v>
      </c>
      <c r="AH158" s="12">
        <f ca="1">SUMIF(流25史婷婷!$A:$AL,$B158,流25史婷婷!AH:AH)</f>
        <v>0</v>
      </c>
      <c r="AI158" s="21">
        <f ca="1" t="shared" si="107"/>
        <v>287</v>
      </c>
      <c r="AJ158" s="22">
        <f ca="1" t="shared" ref="AJ158:AJ173" si="109">AI158/8</f>
        <v>35.875</v>
      </c>
    </row>
    <row r="159" customHeight="1" spans="1:36">
      <c r="A159" s="10" t="s">
        <v>597</v>
      </c>
      <c r="B159" s="25" t="s">
        <v>284</v>
      </c>
      <c r="C159" s="15" t="s">
        <v>611</v>
      </c>
      <c r="D159" s="12">
        <f ca="1">SUMIF(流25史婷婷!$A:$AL,$B159,流25史婷婷!D:D)</f>
        <v>13</v>
      </c>
      <c r="E159" s="12">
        <f ca="1">SUMIF(流25史婷婷!$A:$AL,$B159,流25史婷婷!E:E)</f>
        <v>15</v>
      </c>
      <c r="F159" s="12">
        <f ca="1">SUMIF(流25史婷婷!$A:$AL,$B159,流25史婷婷!F:F)</f>
        <v>4</v>
      </c>
      <c r="G159" s="12">
        <f ca="1">SUMIF(流25史婷婷!$A:$AL,$B159,流25史婷婷!G:G)</f>
        <v>13</v>
      </c>
      <c r="H159" s="12">
        <f ca="1">SUMIF(流25史婷婷!$A:$AL,$B159,流25史婷婷!H:H)</f>
        <v>10</v>
      </c>
      <c r="I159" s="12">
        <f ca="1">SUMIF(流25史婷婷!$A:$AL,$B159,流25史婷婷!I:I)</f>
        <v>13</v>
      </c>
      <c r="J159" s="12">
        <f ca="1">SUMIF(流25史婷婷!$A:$AL,$B159,流25史婷婷!J:J)</f>
        <v>12</v>
      </c>
      <c r="K159" s="12">
        <f ca="1">SUMIF(流25史婷婷!$A:$AL,$B159,流25史婷婷!K:K)</f>
        <v>8.5</v>
      </c>
      <c r="L159" s="12">
        <f ca="1">SUMIF(流25史婷婷!$A:$AL,$B159,流25史婷婷!L:L)</f>
        <v>16</v>
      </c>
      <c r="M159" s="12">
        <f ca="1">SUMIF(流25史婷婷!$A:$AL,$B159,流25史婷婷!M:M)</f>
        <v>20.5</v>
      </c>
      <c r="N159" s="12">
        <f ca="1">SUMIF(流25史婷婷!$A:$AL,$B159,流25史婷婷!N:N)</f>
        <v>12</v>
      </c>
      <c r="O159" s="12">
        <f ca="1">SUMIF(流25史婷婷!$A:$AL,$B159,流25史婷婷!O:O)</f>
        <v>12</v>
      </c>
      <c r="P159" s="12">
        <f ca="1">SUMIF(流25史婷婷!$A:$AL,$B159,流25史婷婷!P:P)</f>
        <v>11</v>
      </c>
      <c r="Q159" s="12">
        <f ca="1">SUMIF(流25史婷婷!$A:$AL,$B159,流25史婷婷!Q:Q)</f>
        <v>8.5</v>
      </c>
      <c r="R159" s="12">
        <f ca="1">SUMIF(流25史婷婷!$A:$AL,$B159,流25史婷婷!R:R)</f>
        <v>12</v>
      </c>
      <c r="S159" s="12">
        <f ca="1">SUMIF(流25史婷婷!$A:$AL,$B159,流25史婷婷!S:S)</f>
        <v>15</v>
      </c>
      <c r="T159" s="12">
        <f ca="1">SUMIF(流25史婷婷!$A:$AL,$B159,流25史婷婷!T:T)</f>
        <v>11</v>
      </c>
      <c r="U159" s="12">
        <f ca="1">SUMIF(流25史婷婷!$A:$AL,$B159,流25史婷婷!U:U)</f>
        <v>11</v>
      </c>
      <c r="V159" s="12">
        <f ca="1">SUMIF(流25史婷婷!$A:$AL,$B159,流25史婷婷!V:V)</f>
        <v>0</v>
      </c>
      <c r="W159" s="12">
        <f ca="1">SUMIF(流25史婷婷!$A:$AL,$B159,流25史婷婷!W:W)</f>
        <v>13</v>
      </c>
      <c r="X159" s="12">
        <f ca="1">SUMIF(流25史婷婷!$A:$AL,$B159,流25史婷婷!X:X)</f>
        <v>13</v>
      </c>
      <c r="Y159" s="12">
        <f ca="1">SUMIF(流25史婷婷!$A:$AL,$B159,流25史婷婷!Y:Y)</f>
        <v>13</v>
      </c>
      <c r="Z159" s="12">
        <f ca="1">SUMIF(流25史婷婷!$A:$AL,$B159,流25史婷婷!Z:Z)</f>
        <v>15.5</v>
      </c>
      <c r="AA159" s="12">
        <f ca="1">SUMIF(流25史婷婷!$A:$AL,$B159,流25史婷婷!AA:AA)</f>
        <v>0</v>
      </c>
      <c r="AB159" s="12">
        <f ca="1">SUMIF(流25史婷婷!$A:$AL,$B159,流25史婷婷!AB:AB)</f>
        <v>12</v>
      </c>
      <c r="AC159" s="12">
        <f ca="1">SUMIF(流25史婷婷!$A:$AL,$B159,流25史婷婷!AC:AC)</f>
        <v>8.5</v>
      </c>
      <c r="AD159" s="12">
        <f ca="1">SUMIF(流25史婷婷!$A:$AL,$B159,流25史婷婷!AD:AD)</f>
        <v>11</v>
      </c>
      <c r="AE159" s="12">
        <f ca="1">SUMIF(流25史婷婷!$A:$AL,$B159,流25史婷婷!AE:AE)</f>
        <v>14</v>
      </c>
      <c r="AF159" s="12">
        <f ca="1">SUMIF(流25史婷婷!$A:$AL,$B159,流25史婷婷!AF:AF)</f>
        <v>11</v>
      </c>
      <c r="AG159" s="12">
        <f ca="1">SUMIF(流25史婷婷!$A:$AL,$B159,流25史婷婷!AG:AG)</f>
        <v>8.5</v>
      </c>
      <c r="AH159" s="12">
        <f ca="1">SUMIF(流25史婷婷!$A:$AL,$B159,流25史婷婷!AH:AH)</f>
        <v>0</v>
      </c>
      <c r="AI159" s="21">
        <f ca="1" t="shared" si="107"/>
        <v>337</v>
      </c>
      <c r="AJ159" s="22">
        <f ca="1" t="shared" si="109"/>
        <v>42.125</v>
      </c>
    </row>
    <row r="160" customHeight="1" spans="1:36">
      <c r="A160" s="10" t="s">
        <v>597</v>
      </c>
      <c r="B160" s="25" t="s">
        <v>286</v>
      </c>
      <c r="C160" s="15" t="s">
        <v>612</v>
      </c>
      <c r="D160" s="12">
        <f ca="1">SUMIF(流25史婷婷!$A:$AL,$B160,流25史婷婷!D:D)</f>
        <v>0</v>
      </c>
      <c r="E160" s="12">
        <f ca="1">SUMIF(流25史婷婷!$A:$AL,$B160,流25史婷婷!E:E)</f>
        <v>14</v>
      </c>
      <c r="F160" s="12">
        <f ca="1">SUMIF(流25史婷婷!$A:$AL,$B160,流25史婷婷!F:F)</f>
        <v>12</v>
      </c>
      <c r="G160" s="12">
        <f ca="1">SUMIF(流25史婷婷!$A:$AL,$B160,流25史婷婷!G:G)</f>
        <v>13</v>
      </c>
      <c r="H160" s="12">
        <f ca="1">SUMIF(流25史婷婷!$A:$AL,$B160,流25史婷婷!H:H)</f>
        <v>4</v>
      </c>
      <c r="I160" s="12">
        <f ca="1">SUMIF(流25史婷婷!$A:$AL,$B160,流25史婷婷!I:I)</f>
        <v>0</v>
      </c>
      <c r="J160" s="12">
        <f ca="1">SUMIF(流25史婷婷!$A:$AL,$B160,流25史婷婷!J:J)</f>
        <v>0</v>
      </c>
      <c r="K160" s="12">
        <f ca="1">SUMIF(流25史婷婷!$A:$AL,$B160,流25史婷婷!K:K)</f>
        <v>8.5</v>
      </c>
      <c r="L160" s="12">
        <f ca="1">SUMIF(流25史婷婷!$A:$AL,$B160,流25史婷婷!L:L)</f>
        <v>8.5</v>
      </c>
      <c r="M160" s="12">
        <f ca="1">SUMIF(流25史婷婷!$A:$AL,$B160,流25史婷婷!M:M)</f>
        <v>6.5</v>
      </c>
      <c r="N160" s="12">
        <f ca="1">SUMIF(流25史婷婷!$A:$AL,$B160,流25史婷婷!N:N)</f>
        <v>10</v>
      </c>
      <c r="O160" s="12">
        <f ca="1">SUMIF(流25史婷婷!$A:$AL,$B160,流25史婷婷!O:O)</f>
        <v>0</v>
      </c>
      <c r="P160" s="12">
        <f ca="1">SUMIF(流25史婷婷!$A:$AL,$B160,流25史婷婷!P:P)</f>
        <v>4</v>
      </c>
      <c r="Q160" s="12">
        <f ca="1">SUMIF(流25史婷婷!$A:$AL,$B160,流25史婷婷!Q:Q)</f>
        <v>0</v>
      </c>
      <c r="R160" s="12">
        <f ca="1">SUMIF(流25史婷婷!$A:$AL,$B160,流25史婷婷!R:R)</f>
        <v>0</v>
      </c>
      <c r="S160" s="12">
        <f ca="1">SUMIF(流25史婷婷!$A:$AL,$B160,流25史婷婷!S:S)</f>
        <v>0</v>
      </c>
      <c r="T160" s="12">
        <f ca="1">SUMIF(流25史婷婷!$A:$AL,$B160,流25史婷婷!T:T)</f>
        <v>0</v>
      </c>
      <c r="U160" s="12">
        <f ca="1">SUMIF(流25史婷婷!$A:$AL,$B160,流25史婷婷!U:U)</f>
        <v>0</v>
      </c>
      <c r="V160" s="12">
        <f ca="1">SUMIF(流25史婷婷!$A:$AL,$B160,流25史婷婷!V:V)</f>
        <v>0</v>
      </c>
      <c r="W160" s="12">
        <f ca="1">SUMIF(流25史婷婷!$A:$AL,$B160,流25史婷婷!W:W)</f>
        <v>0</v>
      </c>
      <c r="X160" s="12">
        <f ca="1">SUMIF(流25史婷婷!$A:$AL,$B160,流25史婷婷!X:X)</f>
        <v>0</v>
      </c>
      <c r="Y160" s="12">
        <f ca="1">SUMIF(流25史婷婷!$A:$AL,$B160,流25史婷婷!Y:Y)</f>
        <v>0</v>
      </c>
      <c r="Z160" s="12">
        <f ca="1">SUMIF(流25史婷婷!$A:$AL,$B160,流25史婷婷!Z:Z)</f>
        <v>0</v>
      </c>
      <c r="AA160" s="12">
        <f ca="1">SUMIF(流25史婷婷!$A:$AL,$B160,流25史婷婷!AA:AA)</f>
        <v>0</v>
      </c>
      <c r="AB160" s="12">
        <f ca="1">SUMIF(流25史婷婷!$A:$AL,$B160,流25史婷婷!AB:AB)</f>
        <v>0</v>
      </c>
      <c r="AC160" s="12">
        <f ca="1">SUMIF(流25史婷婷!$A:$AL,$B160,流25史婷婷!AC:AC)</f>
        <v>0</v>
      </c>
      <c r="AD160" s="12">
        <f ca="1">SUMIF(流25史婷婷!$A:$AL,$B160,流25史婷婷!AD:AD)</f>
        <v>0</v>
      </c>
      <c r="AE160" s="12">
        <f ca="1">SUMIF(流25史婷婷!$A:$AL,$B160,流25史婷婷!AE:AE)</f>
        <v>0</v>
      </c>
      <c r="AF160" s="12">
        <f ca="1">SUMIF(流25史婷婷!$A:$AL,$B160,流25史婷婷!AF:AF)</f>
        <v>0</v>
      </c>
      <c r="AG160" s="12">
        <f ca="1">SUMIF(流25史婷婷!$A:$AL,$B160,流25史婷婷!AG:AG)</f>
        <v>0</v>
      </c>
      <c r="AH160" s="12">
        <f ca="1">SUMIF(流25史婷婷!$A:$AL,$B160,流25史婷婷!AH:AH)</f>
        <v>0</v>
      </c>
      <c r="AI160" s="21">
        <f ca="1" t="shared" si="107"/>
        <v>80.5</v>
      </c>
      <c r="AJ160" s="22">
        <f ca="1" t="shared" si="109"/>
        <v>10.0625</v>
      </c>
    </row>
    <row r="161" customHeight="1" spans="1:36">
      <c r="A161" s="10" t="s">
        <v>597</v>
      </c>
      <c r="B161" s="25" t="s">
        <v>614</v>
      </c>
      <c r="C161" s="15" t="s">
        <v>613</v>
      </c>
      <c r="D161" s="12">
        <f ca="1">SUMIF(流25史婷婷!$A:$AL,$B161,流25史婷婷!D:D)</f>
        <v>0</v>
      </c>
      <c r="E161" s="12">
        <f ca="1">SUMIF(流25史婷婷!$A:$AL,$B161,流25史婷婷!E:E)</f>
        <v>0</v>
      </c>
      <c r="F161" s="12">
        <f ca="1">SUMIF(流25史婷婷!$A:$AL,$B161,流25史婷婷!F:F)</f>
        <v>0</v>
      </c>
      <c r="G161" s="12">
        <f ca="1">SUMIF(流25史婷婷!$A:$AL,$B161,流25史婷婷!G:G)</f>
        <v>0</v>
      </c>
      <c r="H161" s="12">
        <f ca="1">SUMIF(流25史婷婷!$A:$AL,$B161,流25史婷婷!H:H)</f>
        <v>0</v>
      </c>
      <c r="I161" s="12">
        <f ca="1">SUMIF(流25史婷婷!$A:$AL,$B161,流25史婷婷!I:I)</f>
        <v>0</v>
      </c>
      <c r="J161" s="12">
        <f ca="1">SUMIF(流25史婷婷!$A:$AL,$B161,流25史婷婷!J:J)</f>
        <v>0</v>
      </c>
      <c r="K161" s="12">
        <f ca="1">SUMIF(流25史婷婷!$A:$AL,$B161,流25史婷婷!K:K)</f>
        <v>0</v>
      </c>
      <c r="L161" s="12">
        <f ca="1">SUMIF(流25史婷婷!$A:$AL,$B161,流25史婷婷!L:L)</f>
        <v>0</v>
      </c>
      <c r="M161" s="12">
        <f ca="1">SUMIF(流25史婷婷!$A:$AL,$B161,流25史婷婷!M:M)</f>
        <v>0</v>
      </c>
      <c r="N161" s="12">
        <f ca="1">SUMIF(流25史婷婷!$A:$AL,$B161,流25史婷婷!N:N)</f>
        <v>0</v>
      </c>
      <c r="O161" s="12">
        <f ca="1">SUMIF(流25史婷婷!$A:$AL,$B161,流25史婷婷!O:O)</f>
        <v>0</v>
      </c>
      <c r="P161" s="12">
        <f ca="1">SUMIF(流25史婷婷!$A:$AL,$B161,流25史婷婷!P:P)</f>
        <v>0</v>
      </c>
      <c r="Q161" s="12">
        <f ca="1">SUMIF(流25史婷婷!$A:$AL,$B161,流25史婷婷!Q:Q)</f>
        <v>0</v>
      </c>
      <c r="R161" s="12">
        <f ca="1">SUMIF(流25史婷婷!$A:$AL,$B161,流25史婷婷!R:R)</f>
        <v>0</v>
      </c>
      <c r="S161" s="12">
        <f ca="1">SUMIF(流25史婷婷!$A:$AL,$B161,流25史婷婷!S:S)</f>
        <v>0</v>
      </c>
      <c r="T161" s="12">
        <f ca="1">SUMIF(流25史婷婷!$A:$AL,$B161,流25史婷婷!T:T)</f>
        <v>0</v>
      </c>
      <c r="U161" s="12">
        <f ca="1">SUMIF(流25史婷婷!$A:$AL,$B161,流25史婷婷!U:U)</f>
        <v>0</v>
      </c>
      <c r="V161" s="12">
        <f ca="1">SUMIF(流25史婷婷!$A:$AL,$B161,流25史婷婷!V:V)</f>
        <v>0</v>
      </c>
      <c r="W161" s="12">
        <f ca="1">SUMIF(流25史婷婷!$A:$AL,$B161,流25史婷婷!W:W)</f>
        <v>0</v>
      </c>
      <c r="X161" s="12">
        <f ca="1">SUMIF(流25史婷婷!$A:$AL,$B161,流25史婷婷!X:X)</f>
        <v>0</v>
      </c>
      <c r="Y161" s="12">
        <f ca="1">SUMIF(流25史婷婷!$A:$AL,$B161,流25史婷婷!Y:Y)</f>
        <v>0</v>
      </c>
      <c r="Z161" s="12">
        <f ca="1">SUMIF(流25史婷婷!$A:$AL,$B161,流25史婷婷!Z:Z)</f>
        <v>15</v>
      </c>
      <c r="AA161" s="12">
        <f ca="1">SUMIF(流25史婷婷!$A:$AL,$B161,流25史婷婷!AA:AA)</f>
        <v>14</v>
      </c>
      <c r="AB161" s="12">
        <f ca="1">SUMIF(流25史婷婷!$A:$AL,$B161,流25史婷婷!AB:AB)</f>
        <v>12</v>
      </c>
      <c r="AC161" s="12">
        <f ca="1">SUMIF(流25史婷婷!$A:$AL,$B161,流25史婷婷!AC:AC)</f>
        <v>8.5</v>
      </c>
      <c r="AD161" s="12">
        <f ca="1">SUMIF(流25史婷婷!$A:$AL,$B161,流25史婷婷!AD:AD)</f>
        <v>11</v>
      </c>
      <c r="AE161" s="12">
        <f ca="1">SUMIF(流25史婷婷!$A:$AL,$B161,流25史婷婷!AE:AE)</f>
        <v>8.5</v>
      </c>
      <c r="AF161" s="12">
        <f ca="1">SUMIF(流25史婷婷!$A:$AL,$B161,流25史婷婷!AF:AF)</f>
        <v>8.5</v>
      </c>
      <c r="AG161" s="12">
        <f ca="1">SUMIF(流25史婷婷!$A:$AL,$B161,流25史婷婷!AG:AG)</f>
        <v>8.5</v>
      </c>
      <c r="AH161" s="12">
        <f ca="1">SUMIF(流25史婷婷!$A:$AL,$B161,流25史婷婷!AH:AH)</f>
        <v>0</v>
      </c>
      <c r="AI161" s="21">
        <f ca="1" t="shared" si="107"/>
        <v>86</v>
      </c>
      <c r="AJ161" s="22">
        <f ca="1" t="shared" ref="AJ161:AJ166" si="110">AI161/8</f>
        <v>10.75</v>
      </c>
    </row>
    <row r="162" customHeight="1" spans="1:36">
      <c r="A162" s="10" t="s">
        <v>597</v>
      </c>
      <c r="B162" s="25" t="s">
        <v>289</v>
      </c>
      <c r="C162" s="15" t="s">
        <v>615</v>
      </c>
      <c r="D162" s="12">
        <f ca="1">SUMIF(流25史婷婷!$A:$AL,$B162,流25史婷婷!D:D)</f>
        <v>14</v>
      </c>
      <c r="E162" s="12">
        <f ca="1">SUMIF(流25史婷婷!$A:$AL,$B162,流25史婷婷!E:E)</f>
        <v>14</v>
      </c>
      <c r="F162" s="12">
        <f ca="1">SUMIF(流25史婷婷!$A:$AL,$B162,流25史婷婷!F:F)</f>
        <v>12</v>
      </c>
      <c r="G162" s="12">
        <f ca="1">SUMIF(流25史婷婷!$A:$AL,$B162,流25史婷婷!G:G)</f>
        <v>13</v>
      </c>
      <c r="H162" s="12">
        <f ca="1">SUMIF(流25史婷婷!$A:$AL,$B162,流25史婷婷!H:H)</f>
        <v>8.5</v>
      </c>
      <c r="I162" s="12">
        <f ca="1">SUMIF(流25史婷婷!$A:$AL,$B162,流25史婷婷!I:I)</f>
        <v>12</v>
      </c>
      <c r="J162" s="12">
        <f ca="1">SUMIF(流25史婷婷!$A:$AL,$B162,流25史婷婷!J:J)</f>
        <v>8.5</v>
      </c>
      <c r="K162" s="12">
        <f ca="1">SUMIF(流25史婷婷!$A:$AL,$B162,流25史婷婷!K:K)</f>
        <v>8.5</v>
      </c>
      <c r="L162" s="12">
        <f ca="1">SUMIF(流25史婷婷!$A:$AL,$B162,流25史婷婷!L:L)</f>
        <v>4</v>
      </c>
      <c r="M162" s="12">
        <f ca="1">SUMIF(流25史婷婷!$A:$AL,$B162,流25史婷婷!M:M)</f>
        <v>0</v>
      </c>
      <c r="N162" s="12">
        <f ca="1">SUMIF(流25史婷婷!$A:$AL,$B162,流25史婷婷!N:N)</f>
        <v>10.5</v>
      </c>
      <c r="O162" s="12">
        <f ca="1">SUMIF(流25史婷婷!$A:$AL,$B162,流25史婷婷!O:O)</f>
        <v>0</v>
      </c>
      <c r="P162" s="12">
        <f ca="1">SUMIF(流25史婷婷!$A:$AL,$B162,流25史婷婷!P:P)</f>
        <v>12</v>
      </c>
      <c r="Q162" s="12">
        <f ca="1">SUMIF(流25史婷婷!$A:$AL,$B162,流25史婷婷!Q:Q)</f>
        <v>12</v>
      </c>
      <c r="R162" s="12">
        <f ca="1">SUMIF(流25史婷婷!$A:$AL,$B162,流25史婷婷!R:R)</f>
        <v>12</v>
      </c>
      <c r="S162" s="12">
        <f ca="1">SUMIF(流25史婷婷!$A:$AL,$B162,流25史婷婷!S:S)</f>
        <v>14</v>
      </c>
      <c r="T162" s="12">
        <f ca="1">SUMIF(流25史婷婷!$A:$AL,$B162,流25史婷婷!T:T)</f>
        <v>11</v>
      </c>
      <c r="U162" s="12">
        <f ca="1">SUMIF(流25史婷婷!$A:$AL,$B162,流25史婷婷!U:U)</f>
        <v>8.5</v>
      </c>
      <c r="V162" s="12">
        <f ca="1">SUMIF(流25史婷婷!$A:$AL,$B162,流25史婷婷!V:V)</f>
        <v>0</v>
      </c>
      <c r="W162" s="12">
        <f ca="1">SUMIF(流25史婷婷!$A:$AL,$B162,流25史婷婷!W:W)</f>
        <v>13</v>
      </c>
      <c r="X162" s="12">
        <f ca="1">SUMIF(流25史婷婷!$A:$AL,$B162,流25史婷婷!X:X)</f>
        <v>8.5</v>
      </c>
      <c r="Y162" s="12">
        <f ca="1">SUMIF(流25史婷婷!$A:$AL,$B162,流25史婷婷!Y:Y)</f>
        <v>13</v>
      </c>
      <c r="Z162" s="12">
        <f ca="1">SUMIF(流25史婷婷!$A:$AL,$B162,流25史婷婷!Z:Z)</f>
        <v>11</v>
      </c>
      <c r="AA162" s="12">
        <f ca="1">SUMIF(流25史婷婷!$A:$AL,$B162,流25史婷婷!AA:AA)</f>
        <v>11</v>
      </c>
      <c r="AB162" s="12">
        <f ca="1">SUMIF(流25史婷婷!$A:$AL,$B162,流25史婷婷!AB:AB)</f>
        <v>8.5</v>
      </c>
      <c r="AC162" s="12">
        <f ca="1">SUMIF(流25史婷婷!$A:$AL,$B162,流25史婷婷!AC:AC)</f>
        <v>0</v>
      </c>
      <c r="AD162" s="12">
        <f ca="1">SUMIF(流25史婷婷!$A:$AL,$B162,流25史婷婷!AD:AD)</f>
        <v>8.5</v>
      </c>
      <c r="AE162" s="12">
        <f ca="1">SUMIF(流25史婷婷!$A:$AL,$B162,流25史婷婷!AE:AE)</f>
        <v>8.5</v>
      </c>
      <c r="AF162" s="12">
        <f ca="1">SUMIF(流25史婷婷!$A:$AL,$B162,流25史婷婷!AF:AF)</f>
        <v>8.5</v>
      </c>
      <c r="AG162" s="12">
        <f ca="1">SUMIF(流25史婷婷!$A:$AL,$B162,流25史婷婷!AG:AG)</f>
        <v>8.5</v>
      </c>
      <c r="AH162" s="12">
        <f ca="1">SUMIF(流25史婷婷!$A:$AL,$B162,流25史婷婷!AH:AH)</f>
        <v>0</v>
      </c>
      <c r="AI162" s="21">
        <f ca="1" t="shared" si="107"/>
        <v>273.5</v>
      </c>
      <c r="AJ162" s="22">
        <f ca="1" t="shared" si="110"/>
        <v>34.1875</v>
      </c>
    </row>
    <row r="163" customHeight="1" spans="1:36">
      <c r="A163" s="10" t="s">
        <v>597</v>
      </c>
      <c r="B163" s="25" t="s">
        <v>291</v>
      </c>
      <c r="C163" s="15" t="s">
        <v>616</v>
      </c>
      <c r="D163" s="12">
        <f ca="1">SUMIF(流25史婷婷!$A:$AL,$B163,流25史婷婷!D:D)</f>
        <v>13</v>
      </c>
      <c r="E163" s="12">
        <f ca="1">SUMIF(流25史婷婷!$A:$AL,$B163,流25史婷婷!E:E)</f>
        <v>14</v>
      </c>
      <c r="F163" s="12">
        <f ca="1">SUMIF(流25史婷婷!$A:$AL,$B163,流25史婷婷!F:F)</f>
        <v>14</v>
      </c>
      <c r="G163" s="12">
        <f ca="1">SUMIF(流25史婷婷!$A:$AL,$B163,流25史婷婷!G:G)</f>
        <v>14</v>
      </c>
      <c r="H163" s="12">
        <f ca="1">SUMIF(流25史婷婷!$A:$AL,$B163,流25史婷婷!H:H)</f>
        <v>11</v>
      </c>
      <c r="I163" s="12">
        <f ca="1">SUMIF(流25史婷婷!$A:$AL,$B163,流25史婷婷!I:I)</f>
        <v>14</v>
      </c>
      <c r="J163" s="12">
        <f ca="1">SUMIF(流25史婷婷!$A:$AL,$B163,流25史婷婷!J:J)</f>
        <v>13</v>
      </c>
      <c r="K163" s="12">
        <f ca="1">SUMIF(流25史婷婷!$A:$AL,$B163,流25史婷婷!K:K)</f>
        <v>11</v>
      </c>
      <c r="L163" s="12">
        <f ca="1">SUMIF(流25史婷婷!$A:$AL,$B163,流25史婷婷!L:L)</f>
        <v>12</v>
      </c>
      <c r="M163" s="12">
        <f ca="1">SUMIF(流25史婷婷!$A:$AL,$B163,流25史婷婷!M:M)</f>
        <v>11</v>
      </c>
      <c r="N163" s="12">
        <f ca="1">SUMIF(流25史婷婷!$A:$AL,$B163,流25史婷婷!N:N)</f>
        <v>12</v>
      </c>
      <c r="O163" s="12">
        <f ca="1">SUMIF(流25史婷婷!$A:$AL,$B163,流25史婷婷!O:O)</f>
        <v>0</v>
      </c>
      <c r="P163" s="12">
        <f ca="1">SUMIF(流25史婷婷!$A:$AL,$B163,流25史婷婷!P:P)</f>
        <v>12</v>
      </c>
      <c r="Q163" s="12">
        <f ca="1">SUMIF(流25史婷婷!$A:$AL,$B163,流25史婷婷!Q:Q)</f>
        <v>11</v>
      </c>
      <c r="R163" s="12">
        <f ca="1">SUMIF(流25史婷婷!$A:$AL,$B163,流25史婷婷!R:R)</f>
        <v>11</v>
      </c>
      <c r="S163" s="12">
        <f ca="1">SUMIF(流25史婷婷!$A:$AL,$B163,流25史婷婷!S:S)</f>
        <v>12</v>
      </c>
      <c r="T163" s="12">
        <f ca="1">SUMIF(流25史婷婷!$A:$AL,$B163,流25史婷婷!T:T)</f>
        <v>11</v>
      </c>
      <c r="U163" s="12">
        <f ca="1">SUMIF(流25史婷婷!$A:$AL,$B163,流25史婷婷!U:U)</f>
        <v>11</v>
      </c>
      <c r="V163" s="12">
        <f ca="1">SUMIF(流25史婷婷!$A:$AL,$B163,流25史婷婷!V:V)</f>
        <v>0</v>
      </c>
      <c r="W163" s="12">
        <f ca="1">SUMIF(流25史婷婷!$A:$AL,$B163,流25史婷婷!W:W)</f>
        <v>12</v>
      </c>
      <c r="X163" s="12">
        <f ca="1">SUMIF(流25史婷婷!$A:$AL,$B163,流25史婷婷!X:X)</f>
        <v>13</v>
      </c>
      <c r="Y163" s="12">
        <f ca="1">SUMIF(流25史婷婷!$A:$AL,$B163,流25史婷婷!Y:Y)</f>
        <v>14</v>
      </c>
      <c r="Z163" s="12">
        <f ca="1">SUMIF(流25史婷婷!$A:$AL,$B163,流25史婷婷!Z:Z)</f>
        <v>11</v>
      </c>
      <c r="AA163" s="12">
        <f ca="1">SUMIF(流25史婷婷!$A:$AL,$B163,流25史婷婷!AA:AA)</f>
        <v>11</v>
      </c>
      <c r="AB163" s="12">
        <f ca="1">SUMIF(流25史婷婷!$A:$AL,$B163,流25史婷婷!AB:AB)</f>
        <v>11</v>
      </c>
      <c r="AC163" s="12">
        <f ca="1">SUMIF(流25史婷婷!$A:$AL,$B163,流25史婷婷!AC:AC)</f>
        <v>0</v>
      </c>
      <c r="AD163" s="12">
        <f ca="1">SUMIF(流25史婷婷!$A:$AL,$B163,流25史婷婷!AD:AD)</f>
        <v>8.5</v>
      </c>
      <c r="AE163" s="12">
        <f ca="1">SUMIF(流25史婷婷!$A:$AL,$B163,流25史婷婷!AE:AE)</f>
        <v>8.5</v>
      </c>
      <c r="AF163" s="12">
        <f ca="1">SUMIF(流25史婷婷!$A:$AL,$B163,流25史婷婷!AF:AF)</f>
        <v>13</v>
      </c>
      <c r="AG163" s="12">
        <f ca="1">SUMIF(流25史婷婷!$A:$AL,$B163,流25史婷婷!AG:AG)</f>
        <v>13</v>
      </c>
      <c r="AH163" s="12">
        <f ca="1">SUMIF(流25史婷婷!$A:$AL,$B163,流25史婷婷!AH:AH)</f>
        <v>0</v>
      </c>
      <c r="AI163" s="21">
        <f ca="1" t="shared" si="107"/>
        <v>322</v>
      </c>
      <c r="AJ163" s="22">
        <f ca="1" t="shared" si="110"/>
        <v>40.25</v>
      </c>
    </row>
    <row r="164" customHeight="1" spans="1:36">
      <c r="A164" s="10" t="s">
        <v>597</v>
      </c>
      <c r="B164" s="25" t="s">
        <v>618</v>
      </c>
      <c r="C164" s="15" t="s">
        <v>617</v>
      </c>
      <c r="D164" s="12">
        <f ca="1">SUMIF(流25史婷婷!$A:$AL,$B164,流25史婷婷!D:D)</f>
        <v>14</v>
      </c>
      <c r="E164" s="12">
        <f ca="1">SUMIF(流25史婷婷!$A:$AL,$B164,流25史婷婷!E:E)</f>
        <v>14</v>
      </c>
      <c r="F164" s="12">
        <f ca="1">SUMIF(流25史婷婷!$A:$AL,$B164,流25史婷婷!F:F)</f>
        <v>12</v>
      </c>
      <c r="G164" s="12">
        <f ca="1">SUMIF(流25史婷婷!$A:$AL,$B164,流25史婷婷!G:G)</f>
        <v>13</v>
      </c>
      <c r="H164" s="12">
        <f ca="1">SUMIF(流25史婷婷!$A:$AL,$B164,流25史婷婷!H:H)</f>
        <v>8.5</v>
      </c>
      <c r="I164" s="12">
        <f ca="1">SUMIF(流25史婷婷!$A:$AL,$B164,流25史婷婷!I:I)</f>
        <v>12</v>
      </c>
      <c r="J164" s="12">
        <f ca="1">SUMIF(流25史婷婷!$A:$AL,$B164,流25史婷婷!J:J)</f>
        <v>13</v>
      </c>
      <c r="K164" s="12">
        <f ca="1">SUMIF(流25史婷婷!$A:$AL,$B164,流25史婷婷!K:K)</f>
        <v>8.5</v>
      </c>
      <c r="L164" s="12">
        <f ca="1">SUMIF(流25史婷婷!$A:$AL,$B164,流25史婷婷!L:L)</f>
        <v>8.5</v>
      </c>
      <c r="M164" s="12">
        <f ca="1">SUMIF(流25史婷婷!$A:$AL,$B164,流25史婷婷!M:M)</f>
        <v>13</v>
      </c>
      <c r="N164" s="12">
        <f ca="1">SUMIF(流25史婷婷!$A:$AL,$B164,流25史婷婷!N:N)</f>
        <v>13</v>
      </c>
      <c r="O164" s="12">
        <f ca="1">SUMIF(流25史婷婷!$A:$AL,$B164,流25史婷婷!O:O)</f>
        <v>8.5</v>
      </c>
      <c r="P164" s="12">
        <f ca="1">SUMIF(流25史婷婷!$A:$AL,$B164,流25史婷婷!P:P)</f>
        <v>14</v>
      </c>
      <c r="Q164" s="12">
        <f ca="1">SUMIF(流25史婷婷!$A:$AL,$B164,流25史婷婷!Q:Q)</f>
        <v>12</v>
      </c>
      <c r="R164" s="12">
        <f ca="1">SUMIF(流25史婷婷!$A:$AL,$B164,流25史婷婷!R:R)</f>
        <v>14</v>
      </c>
      <c r="S164" s="12">
        <f ca="1">SUMIF(流25史婷婷!$A:$AL,$B164,流25史婷婷!S:S)</f>
        <v>14</v>
      </c>
      <c r="T164" s="12">
        <f ca="1">SUMIF(流25史婷婷!$A:$AL,$B164,流25史婷婷!T:T)</f>
        <v>13</v>
      </c>
      <c r="U164" s="12">
        <f ca="1">SUMIF(流25史婷婷!$A:$AL,$B164,流25史婷婷!U:U)</f>
        <v>13</v>
      </c>
      <c r="V164" s="12">
        <f ca="1">SUMIF(流25史婷婷!$A:$AL,$B164,流25史婷婷!V:V)</f>
        <v>8.5</v>
      </c>
      <c r="W164" s="12">
        <f ca="1">SUMIF(流25史婷婷!$A:$AL,$B164,流25史婷婷!W:W)</f>
        <v>13</v>
      </c>
      <c r="X164" s="12">
        <f ca="1">SUMIF(流25史婷婷!$A:$AL,$B164,流25史婷婷!X:X)</f>
        <v>13</v>
      </c>
      <c r="Y164" s="12">
        <f ca="1">SUMIF(流25史婷婷!$A:$AL,$B164,流25史婷婷!Y:Y)</f>
        <v>13</v>
      </c>
      <c r="Z164" s="12">
        <f ca="1">SUMIF(流25史婷婷!$A:$AL,$B164,流25史婷婷!Z:Z)</f>
        <v>14</v>
      </c>
      <c r="AA164" s="12">
        <f ca="1">SUMIF(流25史婷婷!$A:$AL,$B164,流25史婷婷!AA:AA)</f>
        <v>14</v>
      </c>
      <c r="AB164" s="12">
        <f ca="1">SUMIF(流25史婷婷!$A:$AL,$B164,流25史婷婷!AB:AB)</f>
        <v>12</v>
      </c>
      <c r="AC164" s="12">
        <f ca="1">SUMIF(流25史婷婷!$A:$AL,$B164,流25史婷婷!AC:AC)</f>
        <v>8.5</v>
      </c>
      <c r="AD164" s="12">
        <f ca="1">SUMIF(流25史婷婷!$A:$AL,$B164,流25史婷婷!AD:AD)</f>
        <v>11</v>
      </c>
      <c r="AE164" s="12">
        <f ca="1">SUMIF(流25史婷婷!$A:$AL,$B164,流25史婷婷!AE:AE)</f>
        <v>11</v>
      </c>
      <c r="AF164" s="12">
        <f ca="1">SUMIF(流25史婷婷!$A:$AL,$B164,流25史婷婷!AF:AF)</f>
        <v>13</v>
      </c>
      <c r="AG164" s="12">
        <f ca="1">SUMIF(流25史婷婷!$A:$AL,$B164,流25史婷婷!AG:AG)</f>
        <v>13</v>
      </c>
      <c r="AH164" s="12">
        <f ca="1">SUMIF(流25史婷婷!$A:$AL,$B164,流25史婷婷!AH:AH)</f>
        <v>0</v>
      </c>
      <c r="AI164" s="21">
        <f ca="1" t="shared" si="107"/>
        <v>362</v>
      </c>
      <c r="AJ164" s="22">
        <f ca="1" t="shared" si="110"/>
        <v>45.25</v>
      </c>
    </row>
    <row r="165" customHeight="1" spans="1:36">
      <c r="A165" s="10" t="s">
        <v>597</v>
      </c>
      <c r="B165" s="25" t="s">
        <v>294</v>
      </c>
      <c r="C165" s="15" t="s">
        <v>619</v>
      </c>
      <c r="D165" s="12">
        <f ca="1">SUMIF(流25史婷婷!$A:$AL,$B165,流25史婷婷!D:D)</f>
        <v>11</v>
      </c>
      <c r="E165" s="12">
        <f ca="1">SUMIF(流25史婷婷!$A:$AL,$B165,流25史婷婷!E:E)</f>
        <v>14</v>
      </c>
      <c r="F165" s="12">
        <f ca="1">SUMIF(流25史婷婷!$A:$AL,$B165,流25史婷婷!F:F)</f>
        <v>12</v>
      </c>
      <c r="G165" s="12">
        <f ca="1">SUMIF(流25史婷婷!$A:$AL,$B165,流25史婷婷!G:G)</f>
        <v>10</v>
      </c>
      <c r="H165" s="12">
        <f ca="1">SUMIF(流25史婷婷!$A:$AL,$B165,流25史婷婷!H:H)</f>
        <v>5.5</v>
      </c>
      <c r="I165" s="12">
        <f ca="1">SUMIF(流25史婷婷!$A:$AL,$B165,流25史婷婷!I:I)</f>
        <v>9</v>
      </c>
      <c r="J165" s="12">
        <f ca="1">SUMIF(流25史婷婷!$A:$AL,$B165,流25史婷婷!J:J)</f>
        <v>5.5</v>
      </c>
      <c r="K165" s="12">
        <f ca="1">SUMIF(流25史婷婷!$A:$AL,$B165,流25史婷婷!K:K)</f>
        <v>5.5</v>
      </c>
      <c r="L165" s="12">
        <f ca="1">SUMIF(流25史婷婷!$A:$AL,$B165,流25史婷婷!L:L)</f>
        <v>1</v>
      </c>
      <c r="M165" s="12">
        <f ca="1">SUMIF(流25史婷婷!$A:$AL,$B165,流25史婷婷!M:M)</f>
        <v>5.5</v>
      </c>
      <c r="N165" s="12">
        <f ca="1">SUMIF(流25史婷婷!$A:$AL,$B165,流25史婷婷!N:N)</f>
        <v>11</v>
      </c>
      <c r="O165" s="12">
        <f ca="1">SUMIF(流25史婷婷!$A:$AL,$B165,流25史婷婷!O:O)</f>
        <v>0</v>
      </c>
      <c r="P165" s="12">
        <f ca="1">SUMIF(流25史婷婷!$A:$AL,$B165,流25史婷婷!P:P)</f>
        <v>12</v>
      </c>
      <c r="Q165" s="12">
        <f ca="1">SUMIF(流25史婷婷!$A:$AL,$B165,流25史婷婷!Q:Q)</f>
        <v>7.5</v>
      </c>
      <c r="R165" s="12">
        <f ca="1">SUMIF(流25史婷婷!$A:$AL,$B165,流25史婷婷!R:R)</f>
        <v>7.5</v>
      </c>
      <c r="S165" s="12">
        <f ca="1">SUMIF(流25史婷婷!$A:$AL,$B165,流25史婷婷!S:S)</f>
        <v>14</v>
      </c>
      <c r="T165" s="12">
        <f ca="1">SUMIF(流25史婷婷!$A:$AL,$B165,流25史婷婷!T:T)</f>
        <v>13</v>
      </c>
      <c r="U165" s="12">
        <f ca="1">SUMIF(流25史婷婷!$A:$AL,$B165,流25史婷婷!U:U)</f>
        <v>10</v>
      </c>
      <c r="V165" s="12">
        <f ca="1">SUMIF(流25史婷婷!$A:$AL,$B165,流25史婷婷!V:V)</f>
        <v>8.5</v>
      </c>
      <c r="W165" s="12">
        <f ca="1">SUMIF(流25史婷婷!$A:$AL,$B165,流25史婷婷!W:W)</f>
        <v>11</v>
      </c>
      <c r="X165" s="12">
        <f ca="1">SUMIF(流25史婷婷!$A:$AL,$B165,流25史婷婷!X:X)</f>
        <v>10</v>
      </c>
      <c r="Y165" s="12">
        <f ca="1">SUMIF(流25史婷婷!$A:$AL,$B165,流25史婷婷!Y:Y)</f>
        <v>14</v>
      </c>
      <c r="Z165" s="12">
        <f ca="1">SUMIF(流25史婷婷!$A:$AL,$B165,流25史婷婷!Z:Z)</f>
        <v>8</v>
      </c>
      <c r="AA165" s="12">
        <f ca="1">SUMIF(流25史婷婷!$A:$AL,$B165,流25史婷婷!AA:AA)</f>
        <v>14</v>
      </c>
      <c r="AB165" s="12">
        <f ca="1">SUMIF(流25史婷婷!$A:$AL,$B165,流25史婷婷!AB:AB)</f>
        <v>12</v>
      </c>
      <c r="AC165" s="12">
        <f ca="1">SUMIF(流25史婷婷!$A:$AL,$B165,流25史婷婷!AC:AC)</f>
        <v>0</v>
      </c>
      <c r="AD165" s="12">
        <f ca="1">SUMIF(流25史婷婷!$A:$AL,$B165,流25史婷婷!AD:AD)</f>
        <v>4</v>
      </c>
      <c r="AE165" s="12">
        <f ca="1">SUMIF(流25史婷婷!$A:$AL,$B165,流25史婷婷!AE:AE)</f>
        <v>0</v>
      </c>
      <c r="AF165" s="12">
        <f ca="1">SUMIF(流25史婷婷!$A:$AL,$B165,流25史婷婷!AF:AF)</f>
        <v>4</v>
      </c>
      <c r="AG165" s="12">
        <f ca="1">SUMIF(流25史婷婷!$A:$AL,$B165,流25史婷婷!AG:AG)</f>
        <v>0</v>
      </c>
      <c r="AH165" s="12">
        <f ca="1">SUMIF(流25史婷婷!$A:$AL,$B165,流25史婷婷!AH:AH)</f>
        <v>0</v>
      </c>
      <c r="AI165" s="21">
        <f ca="1" t="shared" si="107"/>
        <v>239.5</v>
      </c>
      <c r="AJ165" s="22">
        <f ca="1" t="shared" si="110"/>
        <v>29.9375</v>
      </c>
    </row>
    <row r="166" customHeight="1" spans="1:36">
      <c r="A166" s="10" t="s">
        <v>597</v>
      </c>
      <c r="B166" s="25" t="s">
        <v>296</v>
      </c>
      <c r="C166" s="15" t="s">
        <v>620</v>
      </c>
      <c r="D166" s="12">
        <f ca="1">SUMIF(流25史婷婷!$A:$AL,$B166,流25史婷婷!D:D)</f>
        <v>0</v>
      </c>
      <c r="E166" s="12">
        <f ca="1">SUMIF(流25史婷婷!$A:$AL,$B166,流25史婷婷!E:E)</f>
        <v>0</v>
      </c>
      <c r="F166" s="12">
        <f ca="1">SUMIF(流25史婷婷!$A:$AL,$B166,流25史婷婷!F:F)</f>
        <v>0</v>
      </c>
      <c r="G166" s="12">
        <f ca="1">SUMIF(流25史婷婷!$A:$AL,$B166,流25史婷婷!G:G)</f>
        <v>14</v>
      </c>
      <c r="H166" s="12">
        <f ca="1">SUMIF(流25史婷婷!$A:$AL,$B166,流25史婷婷!H:H)</f>
        <v>11</v>
      </c>
      <c r="I166" s="12">
        <f ca="1">SUMIF(流25史婷婷!$A:$AL,$B166,流25史婷婷!I:I)</f>
        <v>14</v>
      </c>
      <c r="J166" s="12">
        <f ca="1">SUMIF(流25史婷婷!$A:$AL,$B166,流25史婷婷!J:J)</f>
        <v>13</v>
      </c>
      <c r="K166" s="12">
        <f ca="1">SUMIF(流25史婷婷!$A:$AL,$B166,流25史婷婷!K:K)</f>
        <v>11</v>
      </c>
      <c r="L166" s="12">
        <f ca="1">SUMIF(流25史婷婷!$A:$AL,$B166,流25史婷婷!L:L)</f>
        <v>4</v>
      </c>
      <c r="M166" s="12">
        <f ca="1">SUMIF(流25史婷婷!$A:$AL,$B166,流25史婷婷!M:M)</f>
        <v>11</v>
      </c>
      <c r="N166" s="12">
        <f ca="1">SUMIF(流25史婷婷!$A:$AL,$B166,流25史婷婷!N:N)</f>
        <v>12</v>
      </c>
      <c r="O166" s="12">
        <f ca="1">SUMIF(流25史婷婷!$A:$AL,$B166,流25史婷婷!O:O)</f>
        <v>0</v>
      </c>
      <c r="P166" s="12">
        <f ca="1">SUMIF(流25史婷婷!$A:$AL,$B166,流25史婷婷!P:P)</f>
        <v>12</v>
      </c>
      <c r="Q166" s="12">
        <f ca="1">SUMIF(流25史婷婷!$A:$AL,$B166,流25史婷婷!Q:Q)</f>
        <v>11</v>
      </c>
      <c r="R166" s="12">
        <f ca="1">SUMIF(流25史婷婷!$A:$AL,$B166,流25史婷婷!R:R)</f>
        <v>12</v>
      </c>
      <c r="S166" s="12">
        <f ca="1">SUMIF(流25史婷婷!$A:$AL,$B166,流25史婷婷!S:S)</f>
        <v>12</v>
      </c>
      <c r="T166" s="12">
        <f ca="1">SUMIF(流25史婷婷!$A:$AL,$B166,流25史婷婷!T:T)</f>
        <v>11</v>
      </c>
      <c r="U166" s="12">
        <f ca="1">SUMIF(流25史婷婷!$A:$AL,$B166,流25史婷婷!U:U)</f>
        <v>11</v>
      </c>
      <c r="V166" s="12">
        <f ca="1">SUMIF(流25史婷婷!$A:$AL,$B166,流25史婷婷!V:V)</f>
        <v>0</v>
      </c>
      <c r="W166" s="12">
        <f ca="1">SUMIF(流25史婷婷!$A:$AL,$B166,流25史婷婷!W:W)</f>
        <v>12</v>
      </c>
      <c r="X166" s="12">
        <f ca="1">SUMIF(流25史婷婷!$A:$AL,$B166,流25史婷婷!X:X)</f>
        <v>13</v>
      </c>
      <c r="Y166" s="12">
        <f ca="1">SUMIF(流25史婷婷!$A:$AL,$B166,流25史婷婷!Y:Y)</f>
        <v>14</v>
      </c>
      <c r="Z166" s="12">
        <f ca="1">SUMIF(流25史婷婷!$A:$AL,$B166,流25史婷婷!Z:Z)</f>
        <v>11</v>
      </c>
      <c r="AA166" s="12">
        <f ca="1">SUMIF(流25史婷婷!$A:$AL,$B166,流25史婷婷!AA:AA)</f>
        <v>11</v>
      </c>
      <c r="AB166" s="12">
        <f ca="1">SUMIF(流25史婷婷!$A:$AL,$B166,流25史婷婷!AB:AB)</f>
        <v>8.5</v>
      </c>
      <c r="AC166" s="12">
        <f ca="1">SUMIF(流25史婷婷!$A:$AL,$B166,流25史婷婷!AC:AC)</f>
        <v>0</v>
      </c>
      <c r="AD166" s="12">
        <f ca="1">SUMIF(流25史婷婷!$A:$AL,$B166,流25史婷婷!AD:AD)</f>
        <v>8.5</v>
      </c>
      <c r="AE166" s="12">
        <f ca="1">SUMIF(流25史婷婷!$A:$AL,$B166,流25史婷婷!AE:AE)</f>
        <v>8.5</v>
      </c>
      <c r="AF166" s="12">
        <f ca="1">SUMIF(流25史婷婷!$A:$AL,$B166,流25史婷婷!AF:AF)</f>
        <v>8.5</v>
      </c>
      <c r="AG166" s="12">
        <f ca="1">SUMIF(流25史婷婷!$A:$AL,$B166,流25史婷婷!AG:AG)</f>
        <v>8.5</v>
      </c>
      <c r="AH166" s="12">
        <f ca="1">SUMIF(流25史婷婷!$A:$AL,$B166,流25史婷婷!AH:AH)</f>
        <v>0</v>
      </c>
      <c r="AI166" s="21">
        <f ca="1" t="shared" si="107"/>
        <v>262.5</v>
      </c>
      <c r="AJ166" s="22">
        <f ca="1" t="shared" si="110"/>
        <v>32.8125</v>
      </c>
    </row>
    <row r="167" customHeight="1" spans="1:36">
      <c r="A167" s="10" t="s">
        <v>597</v>
      </c>
      <c r="B167" s="25" t="s">
        <v>324</v>
      </c>
      <c r="C167" s="15" t="s">
        <v>621</v>
      </c>
      <c r="D167" s="12">
        <f ca="1">SUMIF(流25史婷婷!$A:$AL,$B167,流25史婷婷!D:D)</f>
        <v>12</v>
      </c>
      <c r="E167" s="12">
        <f ca="1">SUMIF(流25史婷婷!$A:$AL,$B167,流25史婷婷!E:E)</f>
        <v>14</v>
      </c>
      <c r="F167" s="12">
        <f ca="1">SUMIF(流25史婷婷!$A:$AL,$B167,流25史婷婷!F:F)</f>
        <v>12</v>
      </c>
      <c r="G167" s="12">
        <f ca="1">SUMIF(流25史婷婷!$A:$AL,$B167,流25史婷婷!G:G)</f>
        <v>12</v>
      </c>
      <c r="H167" s="12">
        <f ca="1">SUMIF(流25史婷婷!$A:$AL,$B167,流25史婷婷!H:H)</f>
        <v>8.5</v>
      </c>
      <c r="I167" s="12">
        <f ca="1">SUMIF(流25史婷婷!$A:$AL,$B167,流25史婷婷!I:I)</f>
        <v>12</v>
      </c>
      <c r="J167" s="12">
        <f ca="1">SUMIF(流25史婷婷!$A:$AL,$B167,流25史婷婷!J:J)</f>
        <v>8.5</v>
      </c>
      <c r="K167" s="12">
        <f ca="1">SUMIF(流25史婷婷!$A:$AL,$B167,流25史婷婷!K:K)</f>
        <v>8.5</v>
      </c>
      <c r="L167" s="12">
        <f ca="1">SUMIF(流25史婷婷!$A:$AL,$B167,流25史婷婷!L:L)</f>
        <v>4</v>
      </c>
      <c r="M167" s="12">
        <f ca="1">SUMIF(流25史婷婷!$A:$AL,$B167,流25史婷婷!M:M)</f>
        <v>8.5</v>
      </c>
      <c r="N167" s="12">
        <f ca="1">SUMIF(流25史婷婷!$A:$AL,$B167,流25史婷婷!N:N)</f>
        <v>0</v>
      </c>
      <c r="O167" s="12">
        <f ca="1">SUMIF(流25史婷婷!$A:$AL,$B167,流25史婷婷!O:O)</f>
        <v>0</v>
      </c>
      <c r="P167" s="12">
        <f ca="1">SUMIF(流25史婷婷!$A:$AL,$B167,流25史婷婷!P:P)</f>
        <v>12</v>
      </c>
      <c r="Q167" s="12">
        <f ca="1">SUMIF(流25史婷婷!$A:$AL,$B167,流25史婷婷!Q:Q)</f>
        <v>12</v>
      </c>
      <c r="R167" s="12">
        <f ca="1">SUMIF(流25史婷婷!$A:$AL,$B167,流25史婷婷!R:R)</f>
        <v>12</v>
      </c>
      <c r="S167" s="12">
        <f ca="1">SUMIF(流25史婷婷!$A:$AL,$B167,流25史婷婷!S:S)</f>
        <v>0</v>
      </c>
      <c r="T167" s="12">
        <f ca="1">SUMIF(流25史婷婷!$A:$AL,$B167,流25史婷婷!T:T)</f>
        <v>11</v>
      </c>
      <c r="U167" s="12">
        <f ca="1">SUMIF(流25史婷婷!$A:$AL,$B167,流25史婷婷!U:U)</f>
        <v>4</v>
      </c>
      <c r="V167" s="12">
        <f ca="1">SUMIF(流25史婷婷!$A:$AL,$B167,流25史婷婷!V:V)</f>
        <v>0</v>
      </c>
      <c r="W167" s="12">
        <f ca="1">SUMIF(流25史婷婷!$A:$AL,$B167,流25史婷婷!W:W)</f>
        <v>8.5</v>
      </c>
      <c r="X167" s="12">
        <f ca="1">SUMIF(流25史婷婷!$A:$AL,$B167,流25史婷婷!X:X)</f>
        <v>8.5</v>
      </c>
      <c r="Y167" s="12">
        <f ca="1">SUMIF(流25史婷婷!$A:$AL,$B167,流25史婷婷!Y:Y)</f>
        <v>8.5</v>
      </c>
      <c r="Z167" s="12">
        <f ca="1">SUMIF(流25史婷婷!$A:$AL,$B167,流25史婷婷!Z:Z)</f>
        <v>11</v>
      </c>
      <c r="AA167" s="12">
        <f ca="1">SUMIF(流25史婷婷!$A:$AL,$B167,流25史婷婷!AA:AA)</f>
        <v>8.5</v>
      </c>
      <c r="AB167" s="12">
        <f ca="1">SUMIF(流25史婷婷!$A:$AL,$B167,流25史婷婷!AB:AB)</f>
        <v>0</v>
      </c>
      <c r="AC167" s="12">
        <f ca="1">SUMIF(流25史婷婷!$A:$AL,$B167,流25史婷婷!AC:AC)</f>
        <v>0</v>
      </c>
      <c r="AD167" s="12">
        <f ca="1">SUMIF(流25史婷婷!$A:$AL,$B167,流25史婷婷!AD:AD)</f>
        <v>0</v>
      </c>
      <c r="AE167" s="12">
        <f ca="1">SUMIF(流25史婷婷!$A:$AL,$B167,流25史婷婷!AE:AE)</f>
        <v>0</v>
      </c>
      <c r="AF167" s="12">
        <f ca="1">SUMIF(流25史婷婷!$A:$AL,$B167,流25史婷婷!AF:AF)</f>
        <v>0</v>
      </c>
      <c r="AG167" s="12">
        <f ca="1">SUMIF(流25史婷婷!$A:$AL,$B167,流25史婷婷!AG:AG)</f>
        <v>0</v>
      </c>
      <c r="AH167" s="12">
        <f ca="1">SUMIF(流25史婷婷!$A:$AL,$B167,流25史婷婷!AH:AH)</f>
        <v>0</v>
      </c>
      <c r="AI167" s="21">
        <f ca="1" t="shared" si="107"/>
        <v>196</v>
      </c>
      <c r="AJ167" s="22">
        <f ca="1" t="shared" si="109"/>
        <v>24.5</v>
      </c>
    </row>
    <row r="168" customHeight="1" spans="1:36">
      <c r="A168" s="10" t="s">
        <v>597</v>
      </c>
      <c r="B168" s="25" t="s">
        <v>298</v>
      </c>
      <c r="C168" s="15" t="s">
        <v>622</v>
      </c>
      <c r="D168" s="12">
        <f ca="1">SUMIF(流25史婷婷!$A:$AL,$B168,流25史婷婷!D:D)</f>
        <v>14</v>
      </c>
      <c r="E168" s="12">
        <f ca="1">SUMIF(流25史婷婷!$A:$AL,$B168,流25史婷婷!E:E)</f>
        <v>14</v>
      </c>
      <c r="F168" s="12">
        <f ca="1">SUMIF(流25史婷婷!$A:$AL,$B168,流25史婷婷!F:F)</f>
        <v>12</v>
      </c>
      <c r="G168" s="12">
        <f ca="1">SUMIF(流25史婷婷!$A:$AL,$B168,流25史婷婷!G:G)</f>
        <v>13</v>
      </c>
      <c r="H168" s="12">
        <f ca="1">SUMIF(流25史婷婷!$A:$AL,$B168,流25史婷婷!H:H)</f>
        <v>8.5</v>
      </c>
      <c r="I168" s="12">
        <f ca="1">SUMIF(流25史婷婷!$A:$AL,$B168,流25史婷婷!I:I)</f>
        <v>12</v>
      </c>
      <c r="J168" s="12">
        <f ca="1">SUMIF(流25史婷婷!$A:$AL,$B168,流25史婷婷!J:J)</f>
        <v>8.5</v>
      </c>
      <c r="K168" s="12">
        <f ca="1">SUMIF(流25史婷婷!$A:$AL,$B168,流25史婷婷!K:K)</f>
        <v>8.5</v>
      </c>
      <c r="L168" s="12">
        <f ca="1">SUMIF(流25史婷婷!$A:$AL,$B168,流25史婷婷!L:L)</f>
        <v>4</v>
      </c>
      <c r="M168" s="12">
        <f ca="1">SUMIF(流25史婷婷!$A:$AL,$B168,流25史婷婷!M:M)</f>
        <v>8.5</v>
      </c>
      <c r="N168" s="12">
        <f ca="1">SUMIF(流25史婷婷!$A:$AL,$B168,流25史婷婷!N:N)</f>
        <v>11</v>
      </c>
      <c r="O168" s="12">
        <f ca="1">SUMIF(流25史婷婷!$A:$AL,$B168,流25史婷婷!O:O)</f>
        <v>0</v>
      </c>
      <c r="P168" s="12">
        <f ca="1">SUMIF(流25史婷婷!$A:$AL,$B168,流25史婷婷!P:P)</f>
        <v>12</v>
      </c>
      <c r="Q168" s="12">
        <f ca="1">SUMIF(流25史婷婷!$A:$AL,$B168,流25史婷婷!Q:Q)</f>
        <v>12</v>
      </c>
      <c r="R168" s="12">
        <f ca="1">SUMIF(流25史婷婷!$A:$AL,$B168,流25史婷婷!R:R)</f>
        <v>12</v>
      </c>
      <c r="S168" s="12">
        <f ca="1">SUMIF(流25史婷婷!$A:$AL,$B168,流25史婷婷!S:S)</f>
        <v>14</v>
      </c>
      <c r="T168" s="12">
        <f ca="1">SUMIF(流25史婷婷!$A:$AL,$B168,流25史婷婷!T:T)</f>
        <v>11</v>
      </c>
      <c r="U168" s="12">
        <f ca="1">SUMIF(流25史婷婷!$A:$AL,$B168,流25史婷婷!U:U)</f>
        <v>13</v>
      </c>
      <c r="V168" s="12">
        <f ca="1">SUMIF(流25史婷婷!$A:$AL,$B168,流25史婷婷!V:V)</f>
        <v>0</v>
      </c>
      <c r="W168" s="12">
        <f ca="1">SUMIF(流25史婷婷!$A:$AL,$B168,流25史婷婷!W:W)</f>
        <v>12.5</v>
      </c>
      <c r="X168" s="12">
        <f ca="1">SUMIF(流25史婷婷!$A:$AL,$B168,流25史婷婷!X:X)</f>
        <v>13</v>
      </c>
      <c r="Y168" s="12">
        <f ca="1">SUMIF(流25史婷婷!$A:$AL,$B168,流25史婷婷!Y:Y)</f>
        <v>13</v>
      </c>
      <c r="Z168" s="12">
        <f ca="1">SUMIF(流25史婷婷!$A:$AL,$B168,流25史婷婷!Z:Z)</f>
        <v>15</v>
      </c>
      <c r="AA168" s="12">
        <f ca="1">SUMIF(流25史婷婷!$A:$AL,$B168,流25史婷婷!AA:AA)</f>
        <v>14</v>
      </c>
      <c r="AB168" s="12">
        <f ca="1">SUMIF(流25史婷婷!$A:$AL,$B168,流25史婷婷!AB:AB)</f>
        <v>8.5</v>
      </c>
      <c r="AC168" s="12">
        <f ca="1">SUMIF(流25史婷婷!$A:$AL,$B168,流25史婷婷!AC:AC)</f>
        <v>13</v>
      </c>
      <c r="AD168" s="12">
        <f ca="1">SUMIF(流25史婷婷!$A:$AL,$B168,流25史婷婷!AD:AD)</f>
        <v>13</v>
      </c>
      <c r="AE168" s="12">
        <f ca="1">SUMIF(流25史婷婷!$A:$AL,$B168,流25史婷婷!AE:AE)</f>
        <v>13</v>
      </c>
      <c r="AF168" s="12">
        <f ca="1">SUMIF(流25史婷婷!$A:$AL,$B168,流25史婷婷!AF:AF)</f>
        <v>13</v>
      </c>
      <c r="AG168" s="12">
        <f ca="1">SUMIF(流25史婷婷!$A:$AL,$B168,流25史婷婷!AG:AG)</f>
        <v>13</v>
      </c>
      <c r="AH168" s="12">
        <f ca="1">SUMIF(流25史婷婷!$A:$AL,$B168,流25史婷婷!AH:AH)</f>
        <v>0</v>
      </c>
      <c r="AI168" s="21">
        <f ca="1" t="shared" si="107"/>
        <v>329</v>
      </c>
      <c r="AJ168" s="22">
        <f ca="1" t="shared" si="109"/>
        <v>41.125</v>
      </c>
    </row>
    <row r="169" customHeight="1" spans="1:36">
      <c r="A169" s="10" t="s">
        <v>597</v>
      </c>
      <c r="B169" s="25" t="s">
        <v>300</v>
      </c>
      <c r="C169" s="15" t="s">
        <v>623</v>
      </c>
      <c r="D169" s="12">
        <f ca="1">SUMIF(流25史婷婷!$A:$AL,$B169,流25史婷婷!D:D)</f>
        <v>14</v>
      </c>
      <c r="E169" s="12">
        <f ca="1">SUMIF(流25史婷婷!$A:$AL,$B169,流25史婷婷!E:E)</f>
        <v>14</v>
      </c>
      <c r="F169" s="12">
        <f ca="1">SUMIF(流25史婷婷!$A:$AL,$B169,流25史婷婷!F:F)</f>
        <v>12</v>
      </c>
      <c r="G169" s="12">
        <f ca="1">SUMIF(流25史婷婷!$A:$AL,$B169,流25史婷婷!G:G)</f>
        <v>13</v>
      </c>
      <c r="H169" s="12">
        <f ca="1">SUMIF(流25史婷婷!$A:$AL,$B169,流25史婷婷!H:H)</f>
        <v>8.5</v>
      </c>
      <c r="I169" s="12">
        <f ca="1">SUMIF(流25史婷婷!$A:$AL,$B169,流25史婷婷!I:I)</f>
        <v>12</v>
      </c>
      <c r="J169" s="12">
        <f ca="1">SUMIF(流25史婷婷!$A:$AL,$B169,流25史婷婷!J:J)</f>
        <v>8.5</v>
      </c>
      <c r="K169" s="12">
        <f ca="1">SUMIF(流25史婷婷!$A:$AL,$B169,流25史婷婷!K:K)</f>
        <v>8.5</v>
      </c>
      <c r="L169" s="12">
        <f ca="1">SUMIF(流25史婷婷!$A:$AL,$B169,流25史婷婷!L:L)</f>
        <v>4</v>
      </c>
      <c r="M169" s="12">
        <f ca="1">SUMIF(流25史婷婷!$A:$AL,$B169,流25史婷婷!M:M)</f>
        <v>8.5</v>
      </c>
      <c r="N169" s="12">
        <f ca="1">SUMIF(流25史婷婷!$A:$AL,$B169,流25史婷婷!N:N)</f>
        <v>11</v>
      </c>
      <c r="O169" s="12">
        <f ca="1">SUMIF(流25史婷婷!$A:$AL,$B169,流25史婷婷!O:O)</f>
        <v>0</v>
      </c>
      <c r="P169" s="12">
        <f ca="1">SUMIF(流25史婷婷!$A:$AL,$B169,流25史婷婷!P:P)</f>
        <v>12</v>
      </c>
      <c r="Q169" s="12">
        <f ca="1">SUMIF(流25史婷婷!$A:$AL,$B169,流25史婷婷!Q:Q)</f>
        <v>12</v>
      </c>
      <c r="R169" s="12">
        <f ca="1">SUMIF(流25史婷婷!$A:$AL,$B169,流25史婷婷!R:R)</f>
        <v>12</v>
      </c>
      <c r="S169" s="12">
        <f ca="1">SUMIF(流25史婷婷!$A:$AL,$B169,流25史婷婷!S:S)</f>
        <v>14</v>
      </c>
      <c r="T169" s="12">
        <f ca="1">SUMIF(流25史婷婷!$A:$AL,$B169,流25史婷婷!T:T)</f>
        <v>11</v>
      </c>
      <c r="U169" s="12">
        <f ca="1">SUMIF(流25史婷婷!$A:$AL,$B169,流25史婷婷!U:U)</f>
        <v>13</v>
      </c>
      <c r="V169" s="12">
        <f ca="1">SUMIF(流25史婷婷!$A:$AL,$B169,流25史婷婷!V:V)</f>
        <v>0</v>
      </c>
      <c r="W169" s="12">
        <f ca="1">SUMIF(流25史婷婷!$A:$AL,$B169,流25史婷婷!W:W)</f>
        <v>8.5</v>
      </c>
      <c r="X169" s="12">
        <f ca="1">SUMIF(流25史婷婷!$A:$AL,$B169,流25史婷婷!X:X)</f>
        <v>13</v>
      </c>
      <c r="Y169" s="12">
        <f ca="1">SUMIF(流25史婷婷!$A:$AL,$B169,流25史婷婷!Y:Y)</f>
        <v>13</v>
      </c>
      <c r="Z169" s="12">
        <f ca="1">SUMIF(流25史婷婷!$A:$AL,$B169,流25史婷婷!Z:Z)</f>
        <v>15</v>
      </c>
      <c r="AA169" s="12">
        <f ca="1">SUMIF(流25史婷婷!$A:$AL,$B169,流25史婷婷!AA:AA)</f>
        <v>14</v>
      </c>
      <c r="AB169" s="12">
        <f ca="1">SUMIF(流25史婷婷!$A:$AL,$B169,流25史婷婷!AB:AB)</f>
        <v>12</v>
      </c>
      <c r="AC169" s="12">
        <f ca="1">SUMIF(流25史婷婷!$A:$AL,$B169,流25史婷婷!AC:AC)</f>
        <v>8.5</v>
      </c>
      <c r="AD169" s="12">
        <f ca="1">SUMIF(流25史婷婷!$A:$AL,$B169,流25史婷婷!AD:AD)</f>
        <v>8.5</v>
      </c>
      <c r="AE169" s="12">
        <f ca="1">SUMIF(流25史婷婷!$A:$AL,$B169,流25史婷婷!AE:AE)</f>
        <v>8.5</v>
      </c>
      <c r="AF169" s="12">
        <f ca="1">SUMIF(流25史婷婷!$A:$AL,$B169,流25史婷婷!AF:AF)</f>
        <v>8.5</v>
      </c>
      <c r="AG169" s="12">
        <f ca="1">SUMIF(流25史婷婷!$A:$AL,$B169,流25史婷婷!AG:AG)</f>
        <v>8.5</v>
      </c>
      <c r="AH169" s="12">
        <f ca="1">SUMIF(流25史婷婷!$A:$AL,$B169,流25史婷婷!AH:AH)</f>
        <v>0</v>
      </c>
      <c r="AI169" s="21">
        <f ca="1" t="shared" si="107"/>
        <v>306</v>
      </c>
      <c r="AJ169" s="22">
        <f ca="1" t="shared" si="109"/>
        <v>38.25</v>
      </c>
    </row>
    <row r="170" customHeight="1" spans="1:36">
      <c r="A170" s="10" t="s">
        <v>597</v>
      </c>
      <c r="B170" s="17" t="s">
        <v>302</v>
      </c>
      <c r="C170" s="18" t="s">
        <v>681</v>
      </c>
      <c r="D170" s="12">
        <f ca="1">SUMIF(流25史婷婷!$A:$AL,$B170,流25史婷婷!D:D)</f>
        <v>12</v>
      </c>
      <c r="E170" s="12">
        <f ca="1">SUMIF(流25史婷婷!$A:$AL,$B170,流25史婷婷!E:E)</f>
        <v>12</v>
      </c>
      <c r="F170" s="12">
        <f ca="1">SUMIF(流25史婷婷!$A:$AL,$B170,流25史婷婷!F:F)</f>
        <v>12</v>
      </c>
      <c r="G170" s="12">
        <f ca="1">SUMIF(流25史婷婷!$A:$AL,$B170,流25史婷婷!G:G)</f>
        <v>12</v>
      </c>
      <c r="H170" s="12">
        <f ca="1">SUMIF(流25史婷婷!$A:$AL,$B170,流25史婷婷!H:H)</f>
        <v>8.5</v>
      </c>
      <c r="I170" s="12">
        <f ca="1">SUMIF(流25史婷婷!$A:$AL,$B170,流25史婷婷!I:I)</f>
        <v>12</v>
      </c>
      <c r="J170" s="12">
        <f ca="1">SUMIF(流25史婷婷!$A:$AL,$B170,流25史婷婷!J:J)</f>
        <v>8.5</v>
      </c>
      <c r="K170" s="12">
        <f ca="1">SUMIF(流25史婷婷!$A:$AL,$B170,流25史婷婷!K:K)</f>
        <v>8.5</v>
      </c>
      <c r="L170" s="12">
        <f ca="1">SUMIF(流25史婷婷!$A:$AL,$B170,流25史婷婷!L:L)</f>
        <v>4</v>
      </c>
      <c r="M170" s="12">
        <f ca="1">SUMIF(流25史婷婷!$A:$AL,$B170,流25史婷婷!M:M)</f>
        <v>0</v>
      </c>
      <c r="N170" s="12">
        <f ca="1">SUMIF(流25史婷婷!$A:$AL,$B170,流25史婷婷!N:N)</f>
        <v>0</v>
      </c>
      <c r="O170" s="12">
        <f ca="1">SUMIF(流25史婷婷!$A:$AL,$B170,流25史婷婷!O:O)</f>
        <v>0</v>
      </c>
      <c r="P170" s="12">
        <f ca="1">SUMIF(流25史婷婷!$A:$AL,$B170,流25史婷婷!P:P)</f>
        <v>12</v>
      </c>
      <c r="Q170" s="12">
        <f ca="1">SUMIF(流25史婷婷!$A:$AL,$B170,流25史婷婷!Q:Q)</f>
        <v>12</v>
      </c>
      <c r="R170" s="12">
        <f ca="1">SUMIF(流25史婷婷!$A:$AL,$B170,流25史婷婷!R:R)</f>
        <v>12</v>
      </c>
      <c r="S170" s="12">
        <f ca="1">SUMIF(流25史婷婷!$A:$AL,$B170,流25史婷婷!S:S)</f>
        <v>12</v>
      </c>
      <c r="T170" s="12">
        <f ca="1">SUMIF(流25史婷婷!$A:$AL,$B170,流25史婷婷!T:T)</f>
        <v>11</v>
      </c>
      <c r="U170" s="12">
        <f ca="1">SUMIF(流25史婷婷!$A:$AL,$B170,流25史婷婷!U:U)</f>
        <v>8.5</v>
      </c>
      <c r="V170" s="12">
        <f ca="1">SUMIF(流25史婷婷!$A:$AL,$B170,流25史婷婷!V:V)</f>
        <v>0</v>
      </c>
      <c r="W170" s="12">
        <f ca="1">SUMIF(流25史婷婷!$A:$AL,$B170,流25史婷婷!W:W)</f>
        <v>0</v>
      </c>
      <c r="X170" s="12">
        <f ca="1">SUMIF(流25史婷婷!$A:$AL,$B170,流25史婷婷!X:X)</f>
        <v>0</v>
      </c>
      <c r="Y170" s="12">
        <f ca="1">SUMIF(流25史婷婷!$A:$AL,$B170,流25史婷婷!Y:Y)</f>
        <v>0</v>
      </c>
      <c r="Z170" s="12">
        <f ca="1">SUMIF(流25史婷婷!$A:$AL,$B170,流25史婷婷!Z:Z)</f>
        <v>12</v>
      </c>
      <c r="AA170" s="12">
        <f ca="1">SUMIF(流25史婷婷!$A:$AL,$B170,流25史婷婷!AA:AA)</f>
        <v>12</v>
      </c>
      <c r="AB170" s="12">
        <f ca="1">SUMIF(流25史婷婷!$A:$AL,$B170,流25史婷婷!AB:AB)</f>
        <v>8.5</v>
      </c>
      <c r="AC170" s="12">
        <f ca="1">SUMIF(流25史婷婷!$A:$AL,$B170,流25史婷婷!AC:AC)</f>
        <v>0</v>
      </c>
      <c r="AD170" s="12">
        <f ca="1">SUMIF(流25史婷婷!$A:$AL,$B170,流25史婷婷!AD:AD)</f>
        <v>8.5</v>
      </c>
      <c r="AE170" s="12">
        <f ca="1">SUMIF(流25史婷婷!$A:$AL,$B170,流25史婷婷!AE:AE)</f>
        <v>8.5</v>
      </c>
      <c r="AF170" s="12">
        <f ca="1">SUMIF(流25史婷婷!$A:$AL,$B170,流25史婷婷!AF:AF)</f>
        <v>8.5</v>
      </c>
      <c r="AG170" s="12">
        <f ca="1">SUMIF(流25史婷婷!$A:$AL,$B170,流25史婷婷!AG:AG)</f>
        <v>0</v>
      </c>
      <c r="AH170" s="12">
        <f ca="1">SUMIF(流25史婷婷!$A:$AL,$B170,流25史婷婷!AH:AH)</f>
        <v>0</v>
      </c>
      <c r="AI170" s="21">
        <f ca="1" t="shared" si="107"/>
        <v>215</v>
      </c>
      <c r="AJ170" s="22">
        <f ca="1" t="shared" si="109"/>
        <v>26.875</v>
      </c>
    </row>
    <row r="171" customHeight="1" spans="1:36">
      <c r="A171" s="10" t="s">
        <v>597</v>
      </c>
      <c r="B171" s="17" t="s">
        <v>304</v>
      </c>
      <c r="C171" s="18" t="s">
        <v>682</v>
      </c>
      <c r="D171" s="12">
        <f ca="1">SUMIF(流25史婷婷!$A:$AL,$B171,流25史婷婷!D:D)</f>
        <v>12</v>
      </c>
      <c r="E171" s="12">
        <f ca="1">SUMIF(流25史婷婷!$A:$AL,$B171,流25史婷婷!E:E)</f>
        <v>12</v>
      </c>
      <c r="F171" s="12">
        <f ca="1">SUMIF(流25史婷婷!$A:$AL,$B171,流25史婷婷!F:F)</f>
        <v>12</v>
      </c>
      <c r="G171" s="12">
        <f ca="1">SUMIF(流25史婷婷!$A:$AL,$B171,流25史婷婷!G:G)</f>
        <v>12</v>
      </c>
      <c r="H171" s="12">
        <f ca="1">SUMIF(流25史婷婷!$A:$AL,$B171,流25史婷婷!H:H)</f>
        <v>8.5</v>
      </c>
      <c r="I171" s="12">
        <f ca="1">SUMIF(流25史婷婷!$A:$AL,$B171,流25史婷婷!I:I)</f>
        <v>12</v>
      </c>
      <c r="J171" s="12">
        <f ca="1">SUMIF(流25史婷婷!$A:$AL,$B171,流25史婷婷!J:J)</f>
        <v>8.5</v>
      </c>
      <c r="K171" s="12">
        <f ca="1">SUMIF(流25史婷婷!$A:$AL,$B171,流25史婷婷!K:K)</f>
        <v>8.5</v>
      </c>
      <c r="L171" s="12">
        <f ca="1">SUMIF(流25史婷婷!$A:$AL,$B171,流25史婷婷!L:L)</f>
        <v>4</v>
      </c>
      <c r="M171" s="12">
        <f ca="1">SUMIF(流25史婷婷!$A:$AL,$B171,流25史婷婷!M:M)</f>
        <v>8.5</v>
      </c>
      <c r="N171" s="12">
        <f ca="1">SUMIF(流25史婷婷!$A:$AL,$B171,流25史婷婷!N:N)</f>
        <v>11</v>
      </c>
      <c r="O171" s="12">
        <f ca="1">SUMIF(流25史婷婷!$A:$AL,$B171,流25史婷婷!O:O)</f>
        <v>0</v>
      </c>
      <c r="P171" s="12">
        <f ca="1">SUMIF(流25史婷婷!$A:$AL,$B171,流25史婷婷!P:P)</f>
        <v>12</v>
      </c>
      <c r="Q171" s="12">
        <f ca="1">SUMIF(流25史婷婷!$A:$AL,$B171,流25史婷婷!Q:Q)</f>
        <v>12</v>
      </c>
      <c r="R171" s="12">
        <f ca="1">SUMIF(流25史婷婷!$A:$AL,$B171,流25史婷婷!R:R)</f>
        <v>12</v>
      </c>
      <c r="S171" s="12">
        <f ca="1">SUMIF(流25史婷婷!$A:$AL,$B171,流25史婷婷!S:S)</f>
        <v>12</v>
      </c>
      <c r="T171" s="12">
        <f ca="1">SUMIF(流25史婷婷!$A:$AL,$B171,流25史婷婷!T:T)</f>
        <v>11</v>
      </c>
      <c r="U171" s="12">
        <f ca="1">SUMIF(流25史婷婷!$A:$AL,$B171,流25史婷婷!U:U)</f>
        <v>8.5</v>
      </c>
      <c r="V171" s="12">
        <f ca="1">SUMIF(流25史婷婷!$A:$AL,$B171,流25史婷婷!V:V)</f>
        <v>0</v>
      </c>
      <c r="W171" s="12">
        <f ca="1">SUMIF(流25史婷婷!$A:$AL,$B171,流25史婷婷!W:W)</f>
        <v>8.5</v>
      </c>
      <c r="X171" s="12">
        <f ca="1">SUMIF(流25史婷婷!$A:$AL,$B171,流25史婷婷!X:X)</f>
        <v>8.5</v>
      </c>
      <c r="Y171" s="12">
        <f ca="1">SUMIF(流25史婷婷!$A:$AL,$B171,流25史婷婷!Y:Y)</f>
        <v>12</v>
      </c>
      <c r="Z171" s="12">
        <f ca="1">SUMIF(流25史婷婷!$A:$AL,$B171,流25史婷婷!Z:Z)</f>
        <v>11</v>
      </c>
      <c r="AA171" s="12">
        <f ca="1">SUMIF(流25史婷婷!$A:$AL,$B171,流25史婷婷!AA:AA)</f>
        <v>11</v>
      </c>
      <c r="AB171" s="12">
        <f ca="1">SUMIF(流25史婷婷!$A:$AL,$B171,流25史婷婷!AB:AB)</f>
        <v>8.5</v>
      </c>
      <c r="AC171" s="12">
        <f ca="1">SUMIF(流25史婷婷!$A:$AL,$B171,流25史婷婷!AC:AC)</f>
        <v>0</v>
      </c>
      <c r="AD171" s="12">
        <f ca="1">SUMIF(流25史婷婷!$A:$AL,$B171,流25史婷婷!AD:AD)</f>
        <v>8.5</v>
      </c>
      <c r="AE171" s="12">
        <f ca="1">SUMIF(流25史婷婷!$A:$AL,$B171,流25史婷婷!AE:AE)</f>
        <v>8.5</v>
      </c>
      <c r="AF171" s="12">
        <f ca="1">SUMIF(流25史婷婷!$A:$AL,$B171,流25史婷婷!AF:AF)</f>
        <v>8.5</v>
      </c>
      <c r="AG171" s="12">
        <f ca="1">SUMIF(流25史婷婷!$A:$AL,$B171,流25史婷婷!AG:AG)</f>
        <v>8.5</v>
      </c>
      <c r="AH171" s="12">
        <f ca="1">SUMIF(流25史婷婷!$A:$AL,$B171,流25史婷婷!AH:AH)</f>
        <v>0</v>
      </c>
      <c r="AI171" s="21">
        <f ca="1" t="shared" si="107"/>
        <v>270</v>
      </c>
      <c r="AJ171" s="22">
        <f ca="1" t="shared" si="109"/>
        <v>33.75</v>
      </c>
    </row>
    <row r="172" customHeight="1" spans="1:36">
      <c r="A172" s="10" t="s">
        <v>597</v>
      </c>
      <c r="B172" s="17" t="s">
        <v>306</v>
      </c>
      <c r="C172" s="18" t="s">
        <v>683</v>
      </c>
      <c r="D172" s="12">
        <f ca="1">SUMIF(流25史婷婷!$A:$AL,$B172,流25史婷婷!D:D)</f>
        <v>12</v>
      </c>
      <c r="E172" s="12">
        <f ca="1">SUMIF(流25史婷婷!$A:$AL,$B172,流25史婷婷!E:E)</f>
        <v>12</v>
      </c>
      <c r="F172" s="12">
        <f ca="1">SUMIF(流25史婷婷!$A:$AL,$B172,流25史婷婷!F:F)</f>
        <v>12</v>
      </c>
      <c r="G172" s="12">
        <f ca="1">SUMIF(流25史婷婷!$A:$AL,$B172,流25史婷婷!G:G)</f>
        <v>12</v>
      </c>
      <c r="H172" s="12">
        <f ca="1">SUMIF(流25史婷婷!$A:$AL,$B172,流25史婷婷!H:H)</f>
        <v>0</v>
      </c>
      <c r="I172" s="12">
        <f ca="1">SUMIF(流25史婷婷!$A:$AL,$B172,流25史婷婷!I:I)</f>
        <v>12</v>
      </c>
      <c r="J172" s="12">
        <f ca="1">SUMIF(流25史婷婷!$A:$AL,$B172,流25史婷婷!J:J)</f>
        <v>8.5</v>
      </c>
      <c r="K172" s="12">
        <f ca="1">SUMIF(流25史婷婷!$A:$AL,$B172,流25史婷婷!K:K)</f>
        <v>8.5</v>
      </c>
      <c r="L172" s="12">
        <f ca="1">SUMIF(流25史婷婷!$A:$AL,$B172,流25史婷婷!L:L)</f>
        <v>4</v>
      </c>
      <c r="M172" s="12">
        <f ca="1">SUMIF(流25史婷婷!$A:$AL,$B172,流25史婷婷!M:M)</f>
        <v>8.5</v>
      </c>
      <c r="N172" s="12">
        <f ca="1">SUMIF(流25史婷婷!$A:$AL,$B172,流25史婷婷!N:N)</f>
        <v>0</v>
      </c>
      <c r="O172" s="12">
        <f ca="1">SUMIF(流25史婷婷!$A:$AL,$B172,流25史婷婷!O:O)</f>
        <v>0</v>
      </c>
      <c r="P172" s="12">
        <f ca="1">SUMIF(流25史婷婷!$A:$AL,$B172,流25史婷婷!P:P)</f>
        <v>12</v>
      </c>
      <c r="Q172" s="12">
        <f ca="1">SUMIF(流25史婷婷!$A:$AL,$B172,流25史婷婷!Q:Q)</f>
        <v>12</v>
      </c>
      <c r="R172" s="12">
        <f ca="1">SUMIF(流25史婷婷!$A:$AL,$B172,流25史婷婷!R:R)</f>
        <v>0</v>
      </c>
      <c r="S172" s="12">
        <f ca="1">SUMIF(流25史婷婷!$A:$AL,$B172,流25史婷婷!S:S)</f>
        <v>12</v>
      </c>
      <c r="T172" s="12">
        <f ca="1">SUMIF(流25史婷婷!$A:$AL,$B172,流25史婷婷!T:T)</f>
        <v>11</v>
      </c>
      <c r="U172" s="12">
        <f ca="1">SUMIF(流25史婷婷!$A:$AL,$B172,流25史婷婷!U:U)</f>
        <v>8.5</v>
      </c>
      <c r="V172" s="12">
        <f ca="1">SUMIF(流25史婷婷!$A:$AL,$B172,流25史婷婷!V:V)</f>
        <v>0</v>
      </c>
      <c r="W172" s="12">
        <f ca="1">SUMIF(流25史婷婷!$A:$AL,$B172,流25史婷婷!W:W)</f>
        <v>0</v>
      </c>
      <c r="X172" s="12">
        <f ca="1">SUMIF(流25史婷婷!$A:$AL,$B172,流25史婷婷!X:X)</f>
        <v>0</v>
      </c>
      <c r="Y172" s="12">
        <f ca="1">SUMIF(流25史婷婷!$A:$AL,$B172,流25史婷婷!Y:Y)</f>
        <v>0</v>
      </c>
      <c r="Z172" s="12">
        <f ca="1">SUMIF(流25史婷婷!$A:$AL,$B172,流25史婷婷!Z:Z)</f>
        <v>11</v>
      </c>
      <c r="AA172" s="12">
        <f ca="1">SUMIF(流25史婷婷!$A:$AL,$B172,流25史婷婷!AA:AA)</f>
        <v>11</v>
      </c>
      <c r="AB172" s="12">
        <f ca="1">SUMIF(流25史婷婷!$A:$AL,$B172,流25史婷婷!AB:AB)</f>
        <v>8.5</v>
      </c>
      <c r="AC172" s="12">
        <f ca="1">SUMIF(流25史婷婷!$A:$AL,$B172,流25史婷婷!AC:AC)</f>
        <v>0</v>
      </c>
      <c r="AD172" s="12">
        <f ca="1">SUMIF(流25史婷婷!$A:$AL,$B172,流25史婷婷!AD:AD)</f>
        <v>0</v>
      </c>
      <c r="AE172" s="12">
        <f ca="1">SUMIF(流25史婷婷!$A:$AL,$B172,流25史婷婷!AE:AE)</f>
        <v>0</v>
      </c>
      <c r="AF172" s="12">
        <f ca="1">SUMIF(流25史婷婷!$A:$AL,$B172,流25史婷婷!AF:AF)</f>
        <v>0</v>
      </c>
      <c r="AG172" s="12">
        <f ca="1">SUMIF(流25史婷婷!$A:$AL,$B172,流25史婷婷!AG:AG)</f>
        <v>0</v>
      </c>
      <c r="AH172" s="12">
        <f ca="1">SUMIF(流25史婷婷!$A:$AL,$B172,流25史婷婷!AH:AH)</f>
        <v>0</v>
      </c>
      <c r="AI172" s="21">
        <f ca="1" t="shared" si="107"/>
        <v>175.5</v>
      </c>
      <c r="AJ172" s="22">
        <f ca="1" t="shared" si="109"/>
        <v>21.9375</v>
      </c>
    </row>
    <row r="173" customHeight="1" spans="1:36">
      <c r="A173" s="10" t="s">
        <v>597</v>
      </c>
      <c r="B173" s="17" t="s">
        <v>308</v>
      </c>
      <c r="C173" s="18" t="s">
        <v>684</v>
      </c>
      <c r="D173" s="12">
        <f ca="1">SUMIF(流25史婷婷!$A:$AL,$B173,流25史婷婷!D:D)</f>
        <v>12</v>
      </c>
      <c r="E173" s="12">
        <f ca="1">SUMIF(流25史婷婷!$A:$AL,$B173,流25史婷婷!E:E)</f>
        <v>12</v>
      </c>
      <c r="F173" s="12">
        <f ca="1">SUMIF(流25史婷婷!$A:$AL,$B173,流25史婷婷!F:F)</f>
        <v>12</v>
      </c>
      <c r="G173" s="12">
        <f ca="1">SUMIF(流25史婷婷!$A:$AL,$B173,流25史婷婷!G:G)</f>
        <v>12</v>
      </c>
      <c r="H173" s="12">
        <f ca="1">SUMIF(流25史婷婷!$A:$AL,$B173,流25史婷婷!H:H)</f>
        <v>8.5</v>
      </c>
      <c r="I173" s="12">
        <f ca="1">SUMIF(流25史婷婷!$A:$AL,$B173,流25史婷婷!I:I)</f>
        <v>12</v>
      </c>
      <c r="J173" s="12">
        <f ca="1">SUMIF(流25史婷婷!$A:$AL,$B173,流25史婷婷!J:J)</f>
        <v>8.5</v>
      </c>
      <c r="K173" s="12">
        <f ca="1">SUMIF(流25史婷婷!$A:$AL,$B173,流25史婷婷!K:K)</f>
        <v>8.5</v>
      </c>
      <c r="L173" s="12">
        <f ca="1">SUMIF(流25史婷婷!$A:$AL,$B173,流25史婷婷!L:L)</f>
        <v>4</v>
      </c>
      <c r="M173" s="12">
        <f ca="1">SUMIF(流25史婷婷!$A:$AL,$B173,流25史婷婷!M:M)</f>
        <v>0</v>
      </c>
      <c r="N173" s="12">
        <f ca="1">SUMIF(流25史婷婷!$A:$AL,$B173,流25史婷婷!N:N)</f>
        <v>0</v>
      </c>
      <c r="O173" s="12">
        <f ca="1">SUMIF(流25史婷婷!$A:$AL,$B173,流25史婷婷!O:O)</f>
        <v>0</v>
      </c>
      <c r="P173" s="12">
        <f ca="1">SUMIF(流25史婷婷!$A:$AL,$B173,流25史婷婷!P:P)</f>
        <v>0</v>
      </c>
      <c r="Q173" s="12">
        <f ca="1">SUMIF(流25史婷婷!$A:$AL,$B173,流25史婷婷!Q:Q)</f>
        <v>12</v>
      </c>
      <c r="R173" s="12">
        <f ca="1">SUMIF(流25史婷婷!$A:$AL,$B173,流25史婷婷!R:R)</f>
        <v>12</v>
      </c>
      <c r="S173" s="12">
        <f ca="1">SUMIF(流25史婷婷!$A:$AL,$B173,流25史婷婷!S:S)</f>
        <v>12</v>
      </c>
      <c r="T173" s="12">
        <f ca="1">SUMIF(流25史婷婷!$A:$AL,$B173,流25史婷婷!T:T)</f>
        <v>11</v>
      </c>
      <c r="U173" s="12">
        <f ca="1">SUMIF(流25史婷婷!$A:$AL,$B173,流25史婷婷!U:U)</f>
        <v>8.5</v>
      </c>
      <c r="V173" s="12">
        <f ca="1">SUMIF(流25史婷婷!$A:$AL,$B173,流25史婷婷!V:V)</f>
        <v>0</v>
      </c>
      <c r="W173" s="12">
        <f ca="1">SUMIF(流25史婷婷!$A:$AL,$B173,流25史婷婷!W:W)</f>
        <v>0</v>
      </c>
      <c r="X173" s="12">
        <f ca="1">SUMIF(流25史婷婷!$A:$AL,$B173,流25史婷婷!X:X)</f>
        <v>0</v>
      </c>
      <c r="Y173" s="12">
        <f ca="1">SUMIF(流25史婷婷!$A:$AL,$B173,流25史婷婷!Y:Y)</f>
        <v>0</v>
      </c>
      <c r="Z173" s="12">
        <f ca="1">SUMIF(流25史婷婷!$A:$AL,$B173,流25史婷婷!Z:Z)</f>
        <v>0</v>
      </c>
      <c r="AA173" s="12">
        <f ca="1">SUMIF(流25史婷婷!$A:$AL,$B173,流25史婷婷!AA:AA)</f>
        <v>11</v>
      </c>
      <c r="AB173" s="12">
        <f ca="1">SUMIF(流25史婷婷!$A:$AL,$B173,流25史婷婷!AB:AB)</f>
        <v>8.5</v>
      </c>
      <c r="AC173" s="12">
        <f ca="1">SUMIF(流25史婷婷!$A:$AL,$B173,流25史婷婷!AC:AC)</f>
        <v>0</v>
      </c>
      <c r="AD173" s="12">
        <f ca="1">SUMIF(流25史婷婷!$A:$AL,$B173,流25史婷婷!AD:AD)</f>
        <v>8.5</v>
      </c>
      <c r="AE173" s="12">
        <f ca="1">SUMIF(流25史婷婷!$A:$AL,$B173,流25史婷婷!AE:AE)</f>
        <v>8.5</v>
      </c>
      <c r="AF173" s="12">
        <f ca="1">SUMIF(流25史婷婷!$A:$AL,$B173,流25史婷婷!AF:AF)</f>
        <v>0</v>
      </c>
      <c r="AG173" s="12">
        <f ca="1">SUMIF(流25史婷婷!$A:$AL,$B173,流25史婷婷!AG:AG)</f>
        <v>0</v>
      </c>
      <c r="AH173" s="12">
        <f ca="1">SUMIF(流25史婷婷!$A:$AL,$B173,流25史婷婷!AH:AH)</f>
        <v>0</v>
      </c>
      <c r="AI173" s="21">
        <f ca="1" t="shared" si="107"/>
        <v>181.5</v>
      </c>
      <c r="AJ173" s="22">
        <f ca="1" t="shared" si="109"/>
        <v>22.6875</v>
      </c>
    </row>
    <row r="174" customHeight="1" spans="1:36">
      <c r="A174" s="10" t="s">
        <v>597</v>
      </c>
      <c r="B174" s="17" t="s">
        <v>310</v>
      </c>
      <c r="C174" s="18" t="s">
        <v>685</v>
      </c>
      <c r="D174" s="12">
        <f ca="1">SUMIF(流25史婷婷!$A:$AL,$B174,流25史婷婷!D:D)</f>
        <v>14</v>
      </c>
      <c r="E174" s="12">
        <f ca="1">SUMIF(流25史婷婷!$A:$AL,$B174,流25史婷婷!E:E)</f>
        <v>14</v>
      </c>
      <c r="F174" s="12">
        <f ca="1">SUMIF(流25史婷婷!$A:$AL,$B174,流25史婷婷!F:F)</f>
        <v>12</v>
      </c>
      <c r="G174" s="12">
        <f ca="1">SUMIF(流25史婷婷!$A:$AL,$B174,流25史婷婷!G:G)</f>
        <v>13</v>
      </c>
      <c r="H174" s="12">
        <f ca="1">SUMIF(流25史婷婷!$A:$AL,$B174,流25史婷婷!H:H)</f>
        <v>8.5</v>
      </c>
      <c r="I174" s="12">
        <f ca="1">SUMIF(流25史婷婷!$A:$AL,$B174,流25史婷婷!I:I)</f>
        <v>12</v>
      </c>
      <c r="J174" s="12">
        <f ca="1">SUMIF(流25史婷婷!$A:$AL,$B174,流25史婷婷!J:J)</f>
        <v>8.5</v>
      </c>
      <c r="K174" s="12">
        <f ca="1">SUMIF(流25史婷婷!$A:$AL,$B174,流25史婷婷!K:K)</f>
        <v>8.5</v>
      </c>
      <c r="L174" s="12">
        <f ca="1">SUMIF(流25史婷婷!$A:$AL,$B174,流25史婷婷!L:L)</f>
        <v>8.5</v>
      </c>
      <c r="M174" s="12">
        <f ca="1">SUMIF(流25史婷婷!$A:$AL,$B174,流25史婷婷!M:M)</f>
        <v>8.5</v>
      </c>
      <c r="N174" s="12">
        <f ca="1">SUMIF(流25史婷婷!$A:$AL,$B174,流25史婷婷!N:N)</f>
        <v>11</v>
      </c>
      <c r="O174" s="12">
        <f ca="1">SUMIF(流25史婷婷!$A:$AL,$B174,流25史婷婷!O:O)</f>
        <v>0</v>
      </c>
      <c r="P174" s="12">
        <f ca="1">SUMIF(流25史婷婷!$A:$AL,$B174,流25史婷婷!P:P)</f>
        <v>0</v>
      </c>
      <c r="Q174" s="12">
        <f ca="1">SUMIF(流25史婷婷!$A:$AL,$B174,流25史婷婷!Q:Q)</f>
        <v>12</v>
      </c>
      <c r="R174" s="12">
        <f ca="1">SUMIF(流25史婷婷!$A:$AL,$B174,流25史婷婷!R:R)</f>
        <v>12</v>
      </c>
      <c r="S174" s="12">
        <f ca="1">SUMIF(流25史婷婷!$A:$AL,$B174,流25史婷婷!S:S)</f>
        <v>14</v>
      </c>
      <c r="T174" s="12">
        <f ca="1">SUMIF(流25史婷婷!$A:$AL,$B174,流25史婷婷!T:T)</f>
        <v>13</v>
      </c>
      <c r="U174" s="12">
        <f ca="1">SUMIF(流25史婷婷!$A:$AL,$B174,流25史婷婷!U:U)</f>
        <v>8.5</v>
      </c>
      <c r="V174" s="12">
        <f ca="1">SUMIF(流25史婷婷!$A:$AL,$B174,流25史婷婷!V:V)</f>
        <v>8.5</v>
      </c>
      <c r="W174" s="12">
        <f ca="1">SUMIF(流25史婷婷!$A:$AL,$B174,流25史婷婷!W:W)</f>
        <v>13</v>
      </c>
      <c r="X174" s="12">
        <f ca="1">SUMIF(流25史婷婷!$A:$AL,$B174,流25史婷婷!X:X)</f>
        <v>13</v>
      </c>
      <c r="Y174" s="12">
        <f ca="1">SUMIF(流25史婷婷!$A:$AL,$B174,流25史婷婷!Y:Y)</f>
        <v>8.5</v>
      </c>
      <c r="Z174" s="12">
        <f ca="1">SUMIF(流25史婷婷!$A:$AL,$B174,流25史婷婷!Z:Z)</f>
        <v>15</v>
      </c>
      <c r="AA174" s="12">
        <f ca="1">SUMIF(流25史婷婷!$A:$AL,$B174,流25史婷婷!AA:AA)</f>
        <v>14</v>
      </c>
      <c r="AB174" s="12">
        <f ca="1">SUMIF(流25史婷婷!$A:$AL,$B174,流25史婷婷!AB:AB)</f>
        <v>12</v>
      </c>
      <c r="AC174" s="12">
        <f ca="1">SUMIF(流25史婷婷!$A:$AL,$B174,流25史婷婷!AC:AC)</f>
        <v>8.5</v>
      </c>
      <c r="AD174" s="12">
        <f ca="1">SUMIF(流25史婷婷!$A:$AL,$B174,流25史婷婷!AD:AD)</f>
        <v>11</v>
      </c>
      <c r="AE174" s="12">
        <f ca="1">SUMIF(流25史婷婷!$A:$AL,$B174,流25史婷婷!AE:AE)</f>
        <v>11</v>
      </c>
      <c r="AF174" s="12">
        <f ca="1">SUMIF(流25史婷婷!$A:$AL,$B174,流25史婷婷!AF:AF)</f>
        <v>13</v>
      </c>
      <c r="AG174" s="12">
        <f ca="1">SUMIF(流25史婷婷!$A:$AL,$B174,流25史婷婷!AG:AG)</f>
        <v>13</v>
      </c>
      <c r="AH174" s="12">
        <f ca="1">SUMIF(流25史婷婷!$A:$AL,$B174,流25史婷婷!AH:AH)</f>
        <v>0</v>
      </c>
      <c r="AI174" s="21">
        <f ca="1" t="shared" si="107"/>
        <v>318.5</v>
      </c>
      <c r="AJ174" s="22">
        <f ca="1" t="shared" si="108"/>
        <v>39.8125</v>
      </c>
    </row>
    <row r="175" customHeight="1" spans="1:36">
      <c r="A175" s="10" t="s">
        <v>597</v>
      </c>
      <c r="B175" s="17" t="s">
        <v>312</v>
      </c>
      <c r="C175" s="18" t="s">
        <v>686</v>
      </c>
      <c r="D175" s="12">
        <f ca="1">SUMIF(流25史婷婷!$A:$AL,$B175,流25史婷婷!D:D)</f>
        <v>13</v>
      </c>
      <c r="E175" s="12">
        <f ca="1">SUMIF(流25史婷婷!$A:$AL,$B175,流25史婷婷!E:E)</f>
        <v>12</v>
      </c>
      <c r="F175" s="12">
        <f ca="1">SUMIF(流25史婷婷!$A:$AL,$B175,流25史婷婷!F:F)</f>
        <v>12</v>
      </c>
      <c r="G175" s="12">
        <f ca="1">SUMIF(流25史婷婷!$A:$AL,$B175,流25史婷婷!G:G)</f>
        <v>13</v>
      </c>
      <c r="H175" s="12">
        <f ca="1">SUMIF(流25史婷婷!$A:$AL,$B175,流25史婷婷!H:H)</f>
        <v>8.5</v>
      </c>
      <c r="I175" s="12">
        <f ca="1">SUMIF(流25史婷婷!$A:$AL,$B175,流25史婷婷!I:I)</f>
        <v>12</v>
      </c>
      <c r="J175" s="12">
        <f ca="1">SUMIF(流25史婷婷!$A:$AL,$B175,流25史婷婷!J:J)</f>
        <v>8.5</v>
      </c>
      <c r="K175" s="12">
        <f ca="1">SUMIF(流25史婷婷!$A:$AL,$B175,流25史婷婷!K:K)</f>
        <v>8.5</v>
      </c>
      <c r="L175" s="12">
        <f ca="1">SUMIF(流25史婷婷!$A:$AL,$B175,流25史婷婷!L:L)</f>
        <v>4</v>
      </c>
      <c r="M175" s="12">
        <f ca="1">SUMIF(流25史婷婷!$A:$AL,$B175,流25史婷婷!M:M)</f>
        <v>8.5</v>
      </c>
      <c r="N175" s="12">
        <f ca="1">SUMIF(流25史婷婷!$A:$AL,$B175,流25史婷婷!N:N)</f>
        <v>11</v>
      </c>
      <c r="O175" s="12">
        <f ca="1">SUMIF(流25史婷婷!$A:$AL,$B175,流25史婷婷!O:O)</f>
        <v>0</v>
      </c>
      <c r="P175" s="12">
        <f ca="1">SUMIF(流25史婷婷!$A:$AL,$B175,流25史婷婷!P:P)</f>
        <v>12</v>
      </c>
      <c r="Q175" s="12">
        <f ca="1">SUMIF(流25史婷婷!$A:$AL,$B175,流25史婷婷!Q:Q)</f>
        <v>12</v>
      </c>
      <c r="R175" s="12">
        <f ca="1">SUMIF(流25史婷婷!$A:$AL,$B175,流25史婷婷!R:R)</f>
        <v>12</v>
      </c>
      <c r="S175" s="12">
        <f ca="1">SUMIF(流25史婷婷!$A:$AL,$B175,流25史婷婷!S:S)</f>
        <v>14</v>
      </c>
      <c r="T175" s="12">
        <f ca="1">SUMIF(流25史婷婷!$A:$AL,$B175,流25史婷婷!T:T)</f>
        <v>11</v>
      </c>
      <c r="U175" s="12">
        <f ca="1">SUMIF(流25史婷婷!$A:$AL,$B175,流25史婷婷!U:U)</f>
        <v>8.5</v>
      </c>
      <c r="V175" s="12">
        <f ca="1">SUMIF(流25史婷婷!$A:$AL,$B175,流25史婷婷!V:V)</f>
        <v>0</v>
      </c>
      <c r="W175" s="12">
        <f ca="1">SUMIF(流25史婷婷!$A:$AL,$B175,流25史婷婷!W:W)</f>
        <v>8.5</v>
      </c>
      <c r="X175" s="12">
        <f ca="1">SUMIF(流25史婷婷!$A:$AL,$B175,流25史婷婷!X:X)</f>
        <v>8.5</v>
      </c>
      <c r="Y175" s="12">
        <f ca="1">SUMIF(流25史婷婷!$A:$AL,$B175,流25史婷婷!Y:Y)</f>
        <v>13</v>
      </c>
      <c r="Z175" s="12">
        <f ca="1">SUMIF(流25史婷婷!$A:$AL,$B175,流25史婷婷!Z:Z)</f>
        <v>8.5</v>
      </c>
      <c r="AA175" s="12">
        <f ca="1">SUMIF(流25史婷婷!$A:$AL,$B175,流25史婷婷!AA:AA)</f>
        <v>8.5</v>
      </c>
      <c r="AB175" s="12">
        <f ca="1">SUMIF(流25史婷婷!$A:$AL,$B175,流25史婷婷!AB:AB)</f>
        <v>8.5</v>
      </c>
      <c r="AC175" s="12">
        <f ca="1">SUMIF(流25史婷婷!$A:$AL,$B175,流25史婷婷!AC:AC)</f>
        <v>0</v>
      </c>
      <c r="AD175" s="12">
        <f ca="1">SUMIF(流25史婷婷!$A:$AL,$B175,流25史婷婷!AD:AD)</f>
        <v>8.5</v>
      </c>
      <c r="AE175" s="12">
        <f ca="1">SUMIF(流25史婷婷!$A:$AL,$B175,流25史婷婷!AE:AE)</f>
        <v>8.5</v>
      </c>
      <c r="AF175" s="12">
        <f ca="1">SUMIF(流25史婷婷!$A:$AL,$B175,流25史婷婷!AF:AF)</f>
        <v>8.5</v>
      </c>
      <c r="AG175" s="12">
        <f ca="1">SUMIF(流25史婷婷!$A:$AL,$B175,流25史婷婷!AG:AG)</f>
        <v>8.5</v>
      </c>
      <c r="AH175" s="12">
        <f ca="1">SUMIF(流25史婷婷!$A:$AL,$B175,流25史婷婷!AH:AH)</f>
        <v>0</v>
      </c>
      <c r="AI175" s="21">
        <f ca="1" t="shared" ref="AI175:AI177" si="111">SUM(D175:AH175)</f>
        <v>270</v>
      </c>
      <c r="AJ175" s="22">
        <f ca="1" t="shared" ref="AJ175:AJ177" si="112">AI175/8</f>
        <v>33.75</v>
      </c>
    </row>
    <row r="176" customHeight="1" spans="1:36">
      <c r="A176" s="10" t="s">
        <v>597</v>
      </c>
      <c r="B176" s="17" t="s">
        <v>314</v>
      </c>
      <c r="C176" s="18" t="s">
        <v>687</v>
      </c>
      <c r="D176" s="12">
        <f ca="1">SUMIF(流25史婷婷!$A:$AL,$B176,流25史婷婷!D:D)</f>
        <v>14</v>
      </c>
      <c r="E176" s="12">
        <f ca="1">SUMIF(流25史婷婷!$A:$AL,$B176,流25史婷婷!E:E)</f>
        <v>14</v>
      </c>
      <c r="F176" s="12">
        <f ca="1">SUMIF(流25史婷婷!$A:$AL,$B176,流25史婷婷!F:F)</f>
        <v>12</v>
      </c>
      <c r="G176" s="12">
        <f ca="1">SUMIF(流25史婷婷!$A:$AL,$B176,流25史婷婷!G:G)</f>
        <v>13</v>
      </c>
      <c r="H176" s="12">
        <f ca="1">SUMIF(流25史婷婷!$A:$AL,$B176,流25史婷婷!H:H)</f>
        <v>8.5</v>
      </c>
      <c r="I176" s="12">
        <f ca="1">SUMIF(流25史婷婷!$A:$AL,$B176,流25史婷婷!I:I)</f>
        <v>12</v>
      </c>
      <c r="J176" s="12">
        <f ca="1">SUMIF(流25史婷婷!$A:$AL,$B176,流25史婷婷!J:J)</f>
        <v>8.5</v>
      </c>
      <c r="K176" s="12">
        <f ca="1">SUMIF(流25史婷婷!$A:$AL,$B176,流25史婷婷!K:K)</f>
        <v>8.5</v>
      </c>
      <c r="L176" s="12">
        <f ca="1">SUMIF(流25史婷婷!$A:$AL,$B176,流25史婷婷!L:L)</f>
        <v>4</v>
      </c>
      <c r="M176" s="12">
        <f ca="1">SUMIF(流25史婷婷!$A:$AL,$B176,流25史婷婷!M:M)</f>
        <v>8.5</v>
      </c>
      <c r="N176" s="12">
        <f ca="1">SUMIF(流25史婷婷!$A:$AL,$B176,流25史婷婷!N:N)</f>
        <v>11</v>
      </c>
      <c r="O176" s="12">
        <f ca="1">SUMIF(流25史婷婷!$A:$AL,$B176,流25史婷婷!O:O)</f>
        <v>0</v>
      </c>
      <c r="P176" s="12">
        <f ca="1">SUMIF(流25史婷婷!$A:$AL,$B176,流25史婷婷!P:P)</f>
        <v>12</v>
      </c>
      <c r="Q176" s="12">
        <f ca="1">SUMIF(流25史婷婷!$A:$AL,$B176,流25史婷婷!Q:Q)</f>
        <v>12</v>
      </c>
      <c r="R176" s="12">
        <f ca="1">SUMIF(流25史婷婷!$A:$AL,$B176,流25史婷婷!R:R)</f>
        <v>12</v>
      </c>
      <c r="S176" s="12">
        <f ca="1">SUMIF(流25史婷婷!$A:$AL,$B176,流25史婷婷!S:S)</f>
        <v>14</v>
      </c>
      <c r="T176" s="12">
        <f ca="1">SUMIF(流25史婷婷!$A:$AL,$B176,流25史婷婷!T:T)</f>
        <v>13</v>
      </c>
      <c r="U176" s="12">
        <f ca="1">SUMIF(流25史婷婷!$A:$AL,$B176,流25史婷婷!U:U)</f>
        <v>8.5</v>
      </c>
      <c r="V176" s="12">
        <f ca="1">SUMIF(流25史婷婷!$A:$AL,$B176,流25史婷婷!V:V)</f>
        <v>0</v>
      </c>
      <c r="W176" s="12">
        <f ca="1">SUMIF(流25史婷婷!$A:$AL,$B176,流25史婷婷!W:W)</f>
        <v>13</v>
      </c>
      <c r="X176" s="12">
        <f ca="1">SUMIF(流25史婷婷!$A:$AL,$B176,流25史婷婷!X:X)</f>
        <v>8.5</v>
      </c>
      <c r="Y176" s="12">
        <f ca="1">SUMIF(流25史婷婷!$A:$AL,$B176,流25史婷婷!Y:Y)</f>
        <v>13</v>
      </c>
      <c r="Z176" s="12">
        <f ca="1">SUMIF(流25史婷婷!$A:$AL,$B176,流25史婷婷!Z:Z)</f>
        <v>15</v>
      </c>
      <c r="AA176" s="12">
        <f ca="1">SUMIF(流25史婷婷!$A:$AL,$B176,流25史婷婷!AA:AA)</f>
        <v>14</v>
      </c>
      <c r="AB176" s="12">
        <f ca="1">SUMIF(流25史婷婷!$A:$AL,$B176,流25史婷婷!AB:AB)</f>
        <v>11.5</v>
      </c>
      <c r="AC176" s="12">
        <f ca="1">SUMIF(流25史婷婷!$A:$AL,$B176,流25史婷婷!AC:AC)</f>
        <v>8.5</v>
      </c>
      <c r="AD176" s="12">
        <f ca="1">SUMIF(流25史婷婷!$A:$AL,$B176,流25史婷婷!AD:AD)</f>
        <v>8.5</v>
      </c>
      <c r="AE176" s="12">
        <f ca="1">SUMIF(流25史婷婷!$A:$AL,$B176,流25史婷婷!AE:AE)</f>
        <v>11</v>
      </c>
      <c r="AF176" s="12">
        <f ca="1">SUMIF(流25史婷婷!$A:$AL,$B176,流25史婷婷!AF:AF)</f>
        <v>8.5</v>
      </c>
      <c r="AG176" s="12">
        <f ca="1">SUMIF(流25史婷婷!$A:$AL,$B176,流25史婷婷!AG:AG)</f>
        <v>13</v>
      </c>
      <c r="AH176" s="12">
        <f ca="1">SUMIF(流25史婷婷!$A:$AL,$B176,流25史婷婷!AH:AH)</f>
        <v>0</v>
      </c>
      <c r="AI176" s="21">
        <f ca="1" t="shared" si="111"/>
        <v>310</v>
      </c>
      <c r="AJ176" s="22">
        <f ca="1" t="shared" si="112"/>
        <v>38.75</v>
      </c>
    </row>
    <row r="177" customHeight="1" spans="1:36">
      <c r="A177" s="10" t="s">
        <v>597</v>
      </c>
      <c r="B177" s="17" t="s">
        <v>316</v>
      </c>
      <c r="C177" s="18" t="s">
        <v>688</v>
      </c>
      <c r="D177" s="12">
        <f ca="1">SUMIF(流25史婷婷!$A:$AL,$B177,流25史婷婷!D:D)</f>
        <v>14</v>
      </c>
      <c r="E177" s="12">
        <f ca="1">SUMIF(流25史婷婷!$A:$AL,$B177,流25史婷婷!E:E)</f>
        <v>14</v>
      </c>
      <c r="F177" s="12">
        <f ca="1">SUMIF(流25史婷婷!$A:$AL,$B177,流25史婷婷!F:F)</f>
        <v>12</v>
      </c>
      <c r="G177" s="12">
        <f ca="1">SUMIF(流25史婷婷!$A:$AL,$B177,流25史婷婷!G:G)</f>
        <v>13</v>
      </c>
      <c r="H177" s="12">
        <f ca="1">SUMIF(流25史婷婷!$A:$AL,$B177,流25史婷婷!H:H)</f>
        <v>8.5</v>
      </c>
      <c r="I177" s="12">
        <f ca="1">SUMIF(流25史婷婷!$A:$AL,$B177,流25史婷婷!I:I)</f>
        <v>12</v>
      </c>
      <c r="J177" s="12">
        <f ca="1">SUMIF(流25史婷婷!$A:$AL,$B177,流25史婷婷!J:J)</f>
        <v>8.5</v>
      </c>
      <c r="K177" s="12">
        <f ca="1">SUMIF(流25史婷婷!$A:$AL,$B177,流25史婷婷!K:K)</f>
        <v>8.5</v>
      </c>
      <c r="L177" s="12">
        <f ca="1">SUMIF(流25史婷婷!$A:$AL,$B177,流25史婷婷!L:L)</f>
        <v>8</v>
      </c>
      <c r="M177" s="12">
        <f ca="1">SUMIF(流25史婷婷!$A:$AL,$B177,流25史婷婷!M:M)</f>
        <v>8.5</v>
      </c>
      <c r="N177" s="12">
        <f ca="1">SUMIF(流25史婷婷!$A:$AL,$B177,流25史婷婷!N:N)</f>
        <v>11</v>
      </c>
      <c r="O177" s="12">
        <f ca="1">SUMIF(流25史婷婷!$A:$AL,$B177,流25史婷婷!O:O)</f>
        <v>0</v>
      </c>
      <c r="P177" s="12">
        <f ca="1">SUMIF(流25史婷婷!$A:$AL,$B177,流25史婷婷!P:P)</f>
        <v>12</v>
      </c>
      <c r="Q177" s="12">
        <f ca="1">SUMIF(流25史婷婷!$A:$AL,$B177,流25史婷婷!Q:Q)</f>
        <v>12</v>
      </c>
      <c r="R177" s="12">
        <f ca="1">SUMIF(流25史婷婷!$A:$AL,$B177,流25史婷婷!R:R)</f>
        <v>12</v>
      </c>
      <c r="S177" s="12">
        <f ca="1">SUMIF(流25史婷婷!$A:$AL,$B177,流25史婷婷!S:S)</f>
        <v>14</v>
      </c>
      <c r="T177" s="12">
        <f ca="1">SUMIF(流25史婷婷!$A:$AL,$B177,流25史婷婷!T:T)</f>
        <v>13</v>
      </c>
      <c r="U177" s="12">
        <f ca="1">SUMIF(流25史婷婷!$A:$AL,$B177,流25史婷婷!U:U)</f>
        <v>13</v>
      </c>
      <c r="V177" s="12">
        <f ca="1">SUMIF(流25史婷婷!$A:$AL,$B177,流25史婷婷!V:V)</f>
        <v>8.5</v>
      </c>
      <c r="W177" s="12">
        <f ca="1">SUMIF(流25史婷婷!$A:$AL,$B177,流25史婷婷!W:W)</f>
        <v>13</v>
      </c>
      <c r="X177" s="12">
        <f ca="1">SUMIF(流25史婷婷!$A:$AL,$B177,流25史婷婷!X:X)</f>
        <v>13</v>
      </c>
      <c r="Y177" s="12">
        <f ca="1">SUMIF(流25史婷婷!$A:$AL,$B177,流25史婷婷!Y:Y)</f>
        <v>14</v>
      </c>
      <c r="Z177" s="12">
        <f ca="1">SUMIF(流25史婷婷!$A:$AL,$B177,流25史婷婷!Z:Z)</f>
        <v>15</v>
      </c>
      <c r="AA177" s="12">
        <f ca="1">SUMIF(流25史婷婷!$A:$AL,$B177,流25史婷婷!AA:AA)</f>
        <v>14</v>
      </c>
      <c r="AB177" s="12">
        <f ca="1">SUMIF(流25史婷婷!$A:$AL,$B177,流25史婷婷!AB:AB)</f>
        <v>11.5</v>
      </c>
      <c r="AC177" s="12">
        <f ca="1">SUMIF(流25史婷婷!$A:$AL,$B177,流25史婷婷!AC:AC)</f>
        <v>8.5</v>
      </c>
      <c r="AD177" s="12">
        <f ca="1">SUMIF(流25史婷婷!$A:$AL,$B177,流25史婷婷!AD:AD)</f>
        <v>11</v>
      </c>
      <c r="AE177" s="12">
        <f ca="1">SUMIF(流25史婷婷!$A:$AL,$B177,流25史婷婷!AE:AE)</f>
        <v>11</v>
      </c>
      <c r="AF177" s="12">
        <f ca="1">SUMIF(流25史婷婷!$A:$AL,$B177,流25史婷婷!AF:AF)</f>
        <v>13</v>
      </c>
      <c r="AG177" s="12">
        <f ca="1">SUMIF(流25史婷婷!$A:$AL,$B177,流25史婷婷!AG:AG)</f>
        <v>13</v>
      </c>
      <c r="AH177" s="12">
        <f ca="1">SUMIF(流25史婷婷!$A:$AL,$B177,流25史婷婷!AH:AH)</f>
        <v>0</v>
      </c>
      <c r="AI177" s="21">
        <f ca="1" t="shared" si="111"/>
        <v>339.5</v>
      </c>
      <c r="AJ177" s="22">
        <f ca="1" t="shared" si="112"/>
        <v>42.4375</v>
      </c>
    </row>
    <row r="178" customHeight="1" spans="1:36">
      <c r="A178" s="10" t="s">
        <v>597</v>
      </c>
      <c r="B178" s="17" t="s">
        <v>318</v>
      </c>
      <c r="C178" s="18" t="s">
        <v>689</v>
      </c>
      <c r="D178" s="12">
        <f ca="1">SUMIF(流25史婷婷!$A:$AL,$B178,流25史婷婷!D:D)</f>
        <v>12</v>
      </c>
      <c r="E178" s="12">
        <f ca="1">SUMIF(流25史婷婷!$A:$AL,$B178,流25史婷婷!E:E)</f>
        <v>12</v>
      </c>
      <c r="F178" s="12">
        <f ca="1">SUMIF(流25史婷婷!$A:$AL,$B178,流25史婷婷!F:F)</f>
        <v>12</v>
      </c>
      <c r="G178" s="12">
        <f ca="1">SUMIF(流25史婷婷!$A:$AL,$B178,流25史婷婷!G:G)</f>
        <v>13</v>
      </c>
      <c r="H178" s="12">
        <f ca="1">SUMIF(流25史婷婷!$A:$AL,$B178,流25史婷婷!H:H)</f>
        <v>8.5</v>
      </c>
      <c r="I178" s="12">
        <f ca="1">SUMIF(流25史婷婷!$A:$AL,$B178,流25史婷婷!I:I)</f>
        <v>12</v>
      </c>
      <c r="J178" s="12">
        <f ca="1">SUMIF(流25史婷婷!$A:$AL,$B178,流25史婷婷!J:J)</f>
        <v>8.5</v>
      </c>
      <c r="K178" s="12">
        <f ca="1">SUMIF(流25史婷婷!$A:$AL,$B178,流25史婷婷!K:K)</f>
        <v>8.5</v>
      </c>
      <c r="L178" s="12">
        <f ca="1">SUMIF(流25史婷婷!$A:$AL,$B178,流25史婷婷!L:L)</f>
        <v>8.5</v>
      </c>
      <c r="M178" s="12">
        <f ca="1">SUMIF(流25史婷婷!$A:$AL,$B178,流25史婷婷!M:M)</f>
        <v>8.5</v>
      </c>
      <c r="N178" s="12">
        <f ca="1">SUMIF(流25史婷婷!$A:$AL,$B178,流25史婷婷!N:N)</f>
        <v>11</v>
      </c>
      <c r="O178" s="12">
        <f ca="1">SUMIF(流25史婷婷!$A:$AL,$B178,流25史婷婷!O:O)</f>
        <v>0</v>
      </c>
      <c r="P178" s="12">
        <f ca="1">SUMIF(流25史婷婷!$A:$AL,$B178,流25史婷婷!P:P)</f>
        <v>12</v>
      </c>
      <c r="Q178" s="12">
        <f ca="1">SUMIF(流25史婷婷!$A:$AL,$B178,流25史婷婷!Q:Q)</f>
        <v>12</v>
      </c>
      <c r="R178" s="12">
        <f ca="1">SUMIF(流25史婷婷!$A:$AL,$B178,流25史婷婷!R:R)</f>
        <v>12</v>
      </c>
      <c r="S178" s="12">
        <f ca="1">SUMIF(流25史婷婷!$A:$AL,$B178,流25史婷婷!S:S)</f>
        <v>14</v>
      </c>
      <c r="T178" s="12">
        <f ca="1">SUMIF(流25史婷婷!$A:$AL,$B178,流25史婷婷!T:T)</f>
        <v>13</v>
      </c>
      <c r="U178" s="12">
        <f ca="1">SUMIF(流25史婷婷!$A:$AL,$B178,流25史婷婷!U:U)</f>
        <v>13</v>
      </c>
      <c r="V178" s="12">
        <f ca="1">SUMIF(流25史婷婷!$A:$AL,$B178,流25史婷婷!V:V)</f>
        <v>8.5</v>
      </c>
      <c r="W178" s="12">
        <f ca="1">SUMIF(流25史婷婷!$A:$AL,$B178,流25史婷婷!W:W)</f>
        <v>13</v>
      </c>
      <c r="X178" s="12">
        <f ca="1">SUMIF(流25史婷婷!$A:$AL,$B178,流25史婷婷!X:X)</f>
        <v>13</v>
      </c>
      <c r="Y178" s="12">
        <f ca="1">SUMIF(流25史婷婷!$A:$AL,$B178,流25史婷婷!Y:Y)</f>
        <v>14</v>
      </c>
      <c r="Z178" s="12">
        <f ca="1">SUMIF(流25史婷婷!$A:$AL,$B178,流25史婷婷!Z:Z)</f>
        <v>14</v>
      </c>
      <c r="AA178" s="12">
        <f ca="1">SUMIF(流25史婷婷!$A:$AL,$B178,流25史婷婷!AA:AA)</f>
        <v>13</v>
      </c>
      <c r="AB178" s="12">
        <f ca="1">SUMIF(流25史婷婷!$A:$AL,$B178,流25史婷婷!AB:AB)</f>
        <v>12</v>
      </c>
      <c r="AC178" s="12">
        <f ca="1">SUMIF(流25史婷婷!$A:$AL,$B178,流25史婷婷!AC:AC)</f>
        <v>8.5</v>
      </c>
      <c r="AD178" s="12">
        <f ca="1">SUMIF(流25史婷婷!$A:$AL,$B178,流25史婷婷!AD:AD)</f>
        <v>11</v>
      </c>
      <c r="AE178" s="12">
        <f ca="1">SUMIF(流25史婷婷!$A:$AL,$B178,流25史婷婷!AE:AE)</f>
        <v>11</v>
      </c>
      <c r="AF178" s="12">
        <f ca="1">SUMIF(流25史婷婷!$A:$AL,$B178,流25史婷婷!AF:AF)</f>
        <v>13</v>
      </c>
      <c r="AG178" s="12">
        <f ca="1">SUMIF(流25史婷婷!$A:$AL,$B178,流25史婷婷!AG:AG)</f>
        <v>13</v>
      </c>
      <c r="AH178" s="12">
        <f ca="1">SUMIF(流25史婷婷!$A:$AL,$B178,流25史婷婷!AH:AH)</f>
        <v>0</v>
      </c>
      <c r="AI178" s="21">
        <f ca="1" t="shared" ref="AI178:AI181" si="113">SUM(D178:AH178)</f>
        <v>334.5</v>
      </c>
      <c r="AJ178" s="22">
        <f ca="1" t="shared" ref="AJ178:AJ181" si="114">AI178/8</f>
        <v>41.8125</v>
      </c>
    </row>
    <row r="179" customHeight="1" spans="1:36">
      <c r="A179" s="10" t="s">
        <v>597</v>
      </c>
      <c r="B179" s="17" t="s">
        <v>320</v>
      </c>
      <c r="C179" s="18" t="s">
        <v>690</v>
      </c>
      <c r="D179" s="12">
        <f ca="1">SUMIF(流25史婷婷!$A:$AL,$B179,流25史婷婷!D:D)</f>
        <v>14</v>
      </c>
      <c r="E179" s="12">
        <f ca="1">SUMIF(流25史婷婷!$A:$AL,$B179,流25史婷婷!E:E)</f>
        <v>12</v>
      </c>
      <c r="F179" s="12">
        <f ca="1">SUMIF(流25史婷婷!$A:$AL,$B179,流25史婷婷!F:F)</f>
        <v>12</v>
      </c>
      <c r="G179" s="12">
        <f ca="1">SUMIF(流25史婷婷!$A:$AL,$B179,流25史婷婷!G:G)</f>
        <v>13</v>
      </c>
      <c r="H179" s="12">
        <f ca="1">SUMIF(流25史婷婷!$A:$AL,$B179,流25史婷婷!H:H)</f>
        <v>8.5</v>
      </c>
      <c r="I179" s="12">
        <f ca="1">SUMIF(流25史婷婷!$A:$AL,$B179,流25史婷婷!I:I)</f>
        <v>12</v>
      </c>
      <c r="J179" s="12">
        <f ca="1">SUMIF(流25史婷婷!$A:$AL,$B179,流25史婷婷!J:J)</f>
        <v>8.5</v>
      </c>
      <c r="K179" s="12">
        <f ca="1">SUMIF(流25史婷婷!$A:$AL,$B179,流25史婷婷!K:K)</f>
        <v>8.5</v>
      </c>
      <c r="L179" s="12">
        <f ca="1">SUMIF(流25史婷婷!$A:$AL,$B179,流25史婷婷!L:L)</f>
        <v>8.5</v>
      </c>
      <c r="M179" s="12">
        <f ca="1">SUMIF(流25史婷婷!$A:$AL,$B179,流25史婷婷!M:M)</f>
        <v>8.5</v>
      </c>
      <c r="N179" s="12">
        <f ca="1">SUMIF(流25史婷婷!$A:$AL,$B179,流25史婷婷!N:N)</f>
        <v>11</v>
      </c>
      <c r="O179" s="12">
        <f ca="1">SUMIF(流25史婷婷!$A:$AL,$B179,流25史婷婷!O:O)</f>
        <v>0</v>
      </c>
      <c r="P179" s="12">
        <f ca="1">SUMIF(流25史婷婷!$A:$AL,$B179,流25史婷婷!P:P)</f>
        <v>12</v>
      </c>
      <c r="Q179" s="12">
        <f ca="1">SUMIF(流25史婷婷!$A:$AL,$B179,流25史婷婷!Q:Q)</f>
        <v>12</v>
      </c>
      <c r="R179" s="12">
        <f ca="1">SUMIF(流25史婷婷!$A:$AL,$B179,流25史婷婷!R:R)</f>
        <v>12</v>
      </c>
      <c r="S179" s="12">
        <f ca="1">SUMIF(流25史婷婷!$A:$AL,$B179,流25史婷婷!S:S)</f>
        <v>14</v>
      </c>
      <c r="T179" s="12">
        <f ca="1">SUMIF(流25史婷婷!$A:$AL,$B179,流25史婷婷!T:T)</f>
        <v>13</v>
      </c>
      <c r="U179" s="12">
        <f ca="1">SUMIF(流25史婷婷!$A:$AL,$B179,流25史婷婷!U:U)</f>
        <v>13</v>
      </c>
      <c r="V179" s="12">
        <f ca="1">SUMIF(流25史婷婷!$A:$AL,$B179,流25史婷婷!V:V)</f>
        <v>8.5</v>
      </c>
      <c r="W179" s="12">
        <f ca="1">SUMIF(流25史婷婷!$A:$AL,$B179,流25史婷婷!W:W)</f>
        <v>13</v>
      </c>
      <c r="X179" s="12">
        <f ca="1">SUMIF(流25史婷婷!$A:$AL,$B179,流25史婷婷!X:X)</f>
        <v>13</v>
      </c>
      <c r="Y179" s="12">
        <f ca="1">SUMIF(流25史婷婷!$A:$AL,$B179,流25史婷婷!Y:Y)</f>
        <v>14</v>
      </c>
      <c r="Z179" s="12">
        <f ca="1">SUMIF(流25史婷婷!$A:$AL,$B179,流25史婷婷!Z:Z)</f>
        <v>15</v>
      </c>
      <c r="AA179" s="12">
        <f ca="1">SUMIF(流25史婷婷!$A:$AL,$B179,流25史婷婷!AA:AA)</f>
        <v>13</v>
      </c>
      <c r="AB179" s="12">
        <f ca="1">SUMIF(流25史婷婷!$A:$AL,$B179,流25史婷婷!AB:AB)</f>
        <v>12</v>
      </c>
      <c r="AC179" s="12">
        <f ca="1">SUMIF(流25史婷婷!$A:$AL,$B179,流25史婷婷!AC:AC)</f>
        <v>8.5</v>
      </c>
      <c r="AD179" s="12">
        <f ca="1">SUMIF(流25史婷婷!$A:$AL,$B179,流25史婷婷!AD:AD)</f>
        <v>11</v>
      </c>
      <c r="AE179" s="12">
        <f ca="1">SUMIF(流25史婷婷!$A:$AL,$B179,流25史婷婷!AE:AE)</f>
        <v>11</v>
      </c>
      <c r="AF179" s="12">
        <f ca="1">SUMIF(流25史婷婷!$A:$AL,$B179,流25史婷婷!AF:AF)</f>
        <v>13</v>
      </c>
      <c r="AG179" s="12">
        <f ca="1">SUMIF(流25史婷婷!$A:$AL,$B179,流25史婷婷!AG:AG)</f>
        <v>13</v>
      </c>
      <c r="AH179" s="12">
        <f ca="1">SUMIF(流25史婷婷!$A:$AL,$B179,流25史婷婷!AH:AH)</f>
        <v>0</v>
      </c>
      <c r="AI179" s="21">
        <f ca="1" t="shared" si="113"/>
        <v>337.5</v>
      </c>
      <c r="AJ179" s="22">
        <f ca="1" t="shared" si="114"/>
        <v>42.1875</v>
      </c>
    </row>
    <row r="180" customHeight="1" spans="1:36">
      <c r="A180" s="10" t="s">
        <v>597</v>
      </c>
      <c r="B180" s="17" t="s">
        <v>322</v>
      </c>
      <c r="C180" s="18" t="s">
        <v>691</v>
      </c>
      <c r="D180" s="12">
        <f ca="1">SUMIF(流25史婷婷!$A:$AL,$B180,流25史婷婷!D:D)</f>
        <v>14</v>
      </c>
      <c r="E180" s="12">
        <f ca="1">SUMIF(流25史婷婷!$A:$AL,$B180,流25史婷婷!E:E)</f>
        <v>14</v>
      </c>
      <c r="F180" s="12">
        <f ca="1">SUMIF(流25史婷婷!$A:$AL,$B180,流25史婷婷!F:F)</f>
        <v>12</v>
      </c>
      <c r="G180" s="12">
        <f ca="1">SUMIF(流25史婷婷!$A:$AL,$B180,流25史婷婷!G:G)</f>
        <v>13</v>
      </c>
      <c r="H180" s="12">
        <f ca="1">SUMIF(流25史婷婷!$A:$AL,$B180,流25史婷婷!H:H)</f>
        <v>8.5</v>
      </c>
      <c r="I180" s="12">
        <f ca="1">SUMIF(流25史婷婷!$A:$AL,$B180,流25史婷婷!I:I)</f>
        <v>12</v>
      </c>
      <c r="J180" s="12">
        <f ca="1">SUMIF(流25史婷婷!$A:$AL,$B180,流25史婷婷!J:J)</f>
        <v>8.5</v>
      </c>
      <c r="K180" s="12">
        <f ca="1">SUMIF(流25史婷婷!$A:$AL,$B180,流25史婷婷!K:K)</f>
        <v>8.5</v>
      </c>
      <c r="L180" s="12">
        <f ca="1">SUMIF(流25史婷婷!$A:$AL,$B180,流25史婷婷!L:L)</f>
        <v>4</v>
      </c>
      <c r="M180" s="12">
        <f ca="1">SUMIF(流25史婷婷!$A:$AL,$B180,流25史婷婷!M:M)</f>
        <v>12</v>
      </c>
      <c r="N180" s="12">
        <f ca="1">SUMIF(流25史婷婷!$A:$AL,$B180,流25史婷婷!N:N)</f>
        <v>12</v>
      </c>
      <c r="O180" s="12">
        <f ca="1">SUMIF(流25史婷婷!$A:$AL,$B180,流25史婷婷!O:O)</f>
        <v>12</v>
      </c>
      <c r="P180" s="12">
        <f ca="1">SUMIF(流25史婷婷!$A:$AL,$B180,流25史婷婷!P:P)</f>
        <v>1</v>
      </c>
      <c r="Q180" s="12">
        <f ca="1">SUMIF(流25史婷婷!$A:$AL,$B180,流25史婷婷!Q:Q)</f>
        <v>12</v>
      </c>
      <c r="R180" s="12">
        <f ca="1">SUMIF(流25史婷婷!$A:$AL,$B180,流25史婷婷!R:R)</f>
        <v>12</v>
      </c>
      <c r="S180" s="12">
        <f ca="1">SUMIF(流25史婷婷!$A:$AL,$B180,流25史婷婷!S:S)</f>
        <v>14</v>
      </c>
      <c r="T180" s="12">
        <f ca="1">SUMIF(流25史婷婷!$A:$AL,$B180,流25史婷婷!T:T)</f>
        <v>11</v>
      </c>
      <c r="U180" s="12">
        <f ca="1">SUMIF(流25史婷婷!$A:$AL,$B180,流25史婷婷!U:U)</f>
        <v>8.5</v>
      </c>
      <c r="V180" s="12">
        <f ca="1">SUMIF(流25史婷婷!$A:$AL,$B180,流25史婷婷!V:V)</f>
        <v>0</v>
      </c>
      <c r="W180" s="12">
        <f ca="1">SUMIF(流25史婷婷!$A:$AL,$B180,流25史婷婷!W:W)</f>
        <v>8.5</v>
      </c>
      <c r="X180" s="12">
        <f ca="1">SUMIF(流25史婷婷!$A:$AL,$B180,流25史婷婷!X:X)</f>
        <v>8.5</v>
      </c>
      <c r="Y180" s="12">
        <f ca="1">SUMIF(流25史婷婷!$A:$AL,$B180,流25史婷婷!Y:Y)</f>
        <v>13</v>
      </c>
      <c r="Z180" s="12">
        <f ca="1">SUMIF(流25史婷婷!$A:$AL,$B180,流25史婷婷!Z:Z)</f>
        <v>11</v>
      </c>
      <c r="AA180" s="12">
        <f ca="1">SUMIF(流25史婷婷!$A:$AL,$B180,流25史婷婷!AA:AA)</f>
        <v>11</v>
      </c>
      <c r="AB180" s="12">
        <f ca="1">SUMIF(流25史婷婷!$A:$AL,$B180,流25史婷婷!AB:AB)</f>
        <v>8.5</v>
      </c>
      <c r="AC180" s="12">
        <f ca="1">SUMIF(流25史婷婷!$A:$AL,$B180,流25史婷婷!AC:AC)</f>
        <v>11</v>
      </c>
      <c r="AD180" s="12">
        <f ca="1">SUMIF(流25史婷婷!$A:$AL,$B180,流25史婷婷!AD:AD)</f>
        <v>11</v>
      </c>
      <c r="AE180" s="12">
        <f ca="1">SUMIF(流25史婷婷!$A:$AL,$B180,流25史婷婷!AE:AE)</f>
        <v>13</v>
      </c>
      <c r="AF180" s="12">
        <f ca="1">SUMIF(流25史婷婷!$A:$AL,$B180,流25史婷婷!AF:AF)</f>
        <v>13</v>
      </c>
      <c r="AG180" s="12">
        <f ca="1">SUMIF(流25史婷婷!$A:$AL,$B180,流25史婷婷!AG:AG)</f>
        <v>13</v>
      </c>
      <c r="AH180" s="12">
        <f ca="1">SUMIF(流25史婷婷!$A:$AL,$B180,流25史婷婷!AH:AH)</f>
        <v>0</v>
      </c>
      <c r="AI180" s="21">
        <f ca="1" t="shared" si="113"/>
        <v>310.5</v>
      </c>
      <c r="AJ180" s="22">
        <f ca="1" t="shared" si="114"/>
        <v>38.8125</v>
      </c>
    </row>
    <row r="181" customHeight="1" spans="1:36">
      <c r="A181" s="10" t="s">
        <v>597</v>
      </c>
      <c r="B181" s="17" t="s">
        <v>326</v>
      </c>
      <c r="C181" s="18" t="s">
        <v>692</v>
      </c>
      <c r="D181" s="12">
        <f ca="1">SUMIF(流25史婷婷!$A:$AL,$B181,流25史婷婷!D:D)</f>
        <v>13</v>
      </c>
      <c r="E181" s="12">
        <f ca="1">SUMIF(流25史婷婷!$A:$AL,$B181,流25史婷婷!E:E)</f>
        <v>13</v>
      </c>
      <c r="F181" s="12">
        <f ca="1">SUMIF(流25史婷婷!$A:$AL,$B181,流25史婷婷!F:F)</f>
        <v>12</v>
      </c>
      <c r="G181" s="12">
        <f ca="1">SUMIF(流25史婷婷!$A:$AL,$B181,流25史婷婷!G:G)</f>
        <v>13</v>
      </c>
      <c r="H181" s="12">
        <f ca="1">SUMIF(流25史婷婷!$A:$AL,$B181,流25史婷婷!H:H)</f>
        <v>8.5</v>
      </c>
      <c r="I181" s="12">
        <f ca="1">SUMIF(流25史婷婷!$A:$AL,$B181,流25史婷婷!I:I)</f>
        <v>11</v>
      </c>
      <c r="J181" s="12">
        <f ca="1">SUMIF(流25史婷婷!$A:$AL,$B181,流25史婷婷!J:J)</f>
        <v>0</v>
      </c>
      <c r="K181" s="12">
        <f ca="1">SUMIF(流25史婷婷!$A:$AL,$B181,流25史婷婷!K:K)</f>
        <v>0</v>
      </c>
      <c r="L181" s="12">
        <f ca="1">SUMIF(流25史婷婷!$A:$AL,$B181,流25史婷婷!L:L)</f>
        <v>0</v>
      </c>
      <c r="M181" s="12">
        <f ca="1">SUMIF(流25史婷婷!$A:$AL,$B181,流25史婷婷!M:M)</f>
        <v>0</v>
      </c>
      <c r="N181" s="12">
        <f ca="1">SUMIF(流25史婷婷!$A:$AL,$B181,流25史婷婷!N:N)</f>
        <v>0</v>
      </c>
      <c r="O181" s="12">
        <f ca="1">SUMIF(流25史婷婷!$A:$AL,$B181,流25史婷婷!O:O)</f>
        <v>0</v>
      </c>
      <c r="P181" s="12">
        <f ca="1">SUMIF(流25史婷婷!$A:$AL,$B181,流25史婷婷!P:P)</f>
        <v>0</v>
      </c>
      <c r="Q181" s="12">
        <f ca="1">SUMIF(流25史婷婷!$A:$AL,$B181,流25史婷婷!Q:Q)</f>
        <v>0</v>
      </c>
      <c r="R181" s="12">
        <f ca="1">SUMIF(流25史婷婷!$A:$AL,$B181,流25史婷婷!R:R)</f>
        <v>0</v>
      </c>
      <c r="S181" s="12">
        <f ca="1">SUMIF(流25史婷婷!$A:$AL,$B181,流25史婷婷!S:S)</f>
        <v>0</v>
      </c>
      <c r="T181" s="12">
        <f ca="1">SUMIF(流25史婷婷!$A:$AL,$B181,流25史婷婷!T:T)</f>
        <v>0</v>
      </c>
      <c r="U181" s="12">
        <f ca="1">SUMIF(流25史婷婷!$A:$AL,$B181,流25史婷婷!U:U)</f>
        <v>0</v>
      </c>
      <c r="V181" s="12">
        <f ca="1">SUMIF(流25史婷婷!$A:$AL,$B181,流25史婷婷!V:V)</f>
        <v>0</v>
      </c>
      <c r="W181" s="12">
        <f ca="1">SUMIF(流25史婷婷!$A:$AL,$B181,流25史婷婷!W:W)</f>
        <v>0</v>
      </c>
      <c r="X181" s="12">
        <f ca="1">SUMIF(流25史婷婷!$A:$AL,$B181,流25史婷婷!X:X)</f>
        <v>0</v>
      </c>
      <c r="Y181" s="12">
        <f ca="1">SUMIF(流25史婷婷!$A:$AL,$B181,流25史婷婷!Y:Y)</f>
        <v>0</v>
      </c>
      <c r="Z181" s="12">
        <f ca="1">SUMIF(流25史婷婷!$A:$AL,$B181,流25史婷婷!Z:Z)</f>
        <v>0</v>
      </c>
      <c r="AA181" s="12">
        <f ca="1">SUMIF(流25史婷婷!$A:$AL,$B181,流25史婷婷!AA:AA)</f>
        <v>0</v>
      </c>
      <c r="AB181" s="12">
        <f ca="1">SUMIF(流25史婷婷!$A:$AL,$B181,流25史婷婷!AB:AB)</f>
        <v>0</v>
      </c>
      <c r="AC181" s="12">
        <f ca="1">SUMIF(流25史婷婷!$A:$AL,$B181,流25史婷婷!AC:AC)</f>
        <v>0</v>
      </c>
      <c r="AD181" s="12">
        <f ca="1">SUMIF(流25史婷婷!$A:$AL,$B181,流25史婷婷!AD:AD)</f>
        <v>0</v>
      </c>
      <c r="AE181" s="12">
        <f ca="1">SUMIF(流25史婷婷!$A:$AL,$B181,流25史婷婷!AE:AE)</f>
        <v>0</v>
      </c>
      <c r="AF181" s="12">
        <f ca="1">SUMIF(流25史婷婷!$A:$AL,$B181,流25史婷婷!AF:AF)</f>
        <v>0</v>
      </c>
      <c r="AG181" s="12">
        <f ca="1">SUMIF(流25史婷婷!$A:$AL,$B181,流25史婷婷!AG:AG)</f>
        <v>0</v>
      </c>
      <c r="AH181" s="12">
        <f ca="1">SUMIF(流25史婷婷!$A:$AL,$B181,流25史婷婷!AH:AH)</f>
        <v>0</v>
      </c>
      <c r="AI181" s="21">
        <f ca="1" t="shared" si="113"/>
        <v>70.5</v>
      </c>
      <c r="AJ181" s="22">
        <f ca="1" t="shared" si="114"/>
        <v>8.8125</v>
      </c>
    </row>
    <row r="182" customHeight="1" spans="1:36">
      <c r="A182" s="10" t="s">
        <v>595</v>
      </c>
      <c r="B182" s="4" t="s">
        <v>329</v>
      </c>
      <c r="C182" s="4" t="s">
        <v>596</v>
      </c>
      <c r="D182" s="12">
        <f ca="1">SUMIF('外包 黄金超'!$A:$AL,$B182,'外包 黄金超'!D:D)</f>
        <v>12</v>
      </c>
      <c r="E182" s="12">
        <f ca="1">SUMIF('外包 黄金超'!$A:$AL,$B182,'外包 黄金超'!E:E)</f>
        <v>12</v>
      </c>
      <c r="F182" s="12">
        <f ca="1">SUMIF('外包 黄金超'!$A:$AL,$B182,'外包 黄金超'!F:F)</f>
        <v>12</v>
      </c>
      <c r="G182" s="12">
        <f ca="1">SUMIF('外包 黄金超'!$A:$AL,$B182,'外包 黄金超'!G:G)</f>
        <v>9</v>
      </c>
      <c r="H182" s="12">
        <f ca="1">SUMIF('外包 黄金超'!$A:$AL,$B182,'外包 黄金超'!H:H)</f>
        <v>11</v>
      </c>
      <c r="I182" s="12">
        <f ca="1">SUMIF('外包 黄金超'!$A:$AL,$B182,'外包 黄金超'!I:I)</f>
        <v>8.5</v>
      </c>
      <c r="J182" s="12">
        <f ca="1">SUMIF('外包 黄金超'!$A:$AL,$B182,'外包 黄金超'!J:J)</f>
        <v>11</v>
      </c>
      <c r="K182" s="12">
        <f ca="1">SUMIF('外包 黄金超'!$A:$AL,$B182,'外包 黄金超'!K:K)</f>
        <v>12</v>
      </c>
      <c r="L182" s="12">
        <f ca="1">SUMIF('外包 黄金超'!$A:$AL,$B182,'外包 黄金超'!L:L)</f>
        <v>11</v>
      </c>
      <c r="M182" s="12">
        <f ca="1">SUMIF('外包 黄金超'!$A:$AL,$B182,'外包 黄金超'!M:M)</f>
        <v>12</v>
      </c>
      <c r="N182" s="12">
        <f ca="1">SUMIF('外包 黄金超'!$A:$AL,$B182,'外包 黄金超'!N:N)</f>
        <v>12</v>
      </c>
      <c r="O182" s="12">
        <f ca="1">SUMIF('外包 黄金超'!$A:$AL,$B182,'外包 黄金超'!O:O)</f>
        <v>8.5</v>
      </c>
      <c r="P182" s="12">
        <f ca="1">SUMIF('外包 黄金超'!$A:$AL,$B182,'外包 黄金超'!P:P)</f>
        <v>12</v>
      </c>
      <c r="Q182" s="12">
        <f ca="1">SUMIF('外包 黄金超'!$A:$AL,$B182,'外包 黄金超'!Q:Q)</f>
        <v>11</v>
      </c>
      <c r="R182" s="12">
        <f ca="1">SUMIF('外包 黄金超'!$A:$AL,$B182,'外包 黄金超'!R:R)</f>
        <v>11</v>
      </c>
      <c r="S182" s="12">
        <f ca="1">SUMIF('外包 黄金超'!$A:$AL,$B182,'外包 黄金超'!S:S)</f>
        <v>11</v>
      </c>
      <c r="T182" s="12">
        <f ca="1">SUMIF('外包 黄金超'!$A:$AL,$B182,'外包 黄金超'!T:T)</f>
        <v>11</v>
      </c>
      <c r="U182" s="12">
        <f ca="1">SUMIF('外包 黄金超'!$A:$AL,$B182,'外包 黄金超'!U:U)</f>
        <v>11</v>
      </c>
      <c r="V182" s="12">
        <f ca="1">SUMIF('外包 黄金超'!$A:$AL,$B182,'外包 黄金超'!V:V)</f>
        <v>11</v>
      </c>
      <c r="W182" s="12">
        <f ca="1">SUMIF('外包 黄金超'!$A:$AL,$B182,'外包 黄金超'!W:W)</f>
        <v>10</v>
      </c>
      <c r="X182" s="12">
        <f ca="1">SUMIF('外包 黄金超'!$A:$AL,$B182,'外包 黄金超'!X:X)</f>
        <v>11</v>
      </c>
      <c r="Y182" s="12">
        <f ca="1">SUMIF('外包 黄金超'!$A:$AL,$B182,'外包 黄金超'!Y:Y)</f>
        <v>11</v>
      </c>
      <c r="Z182" s="12">
        <f ca="1">SUMIF('外包 黄金超'!$A:$AL,$B182,'外包 黄金超'!Z:Z)</f>
        <v>11</v>
      </c>
      <c r="AA182" s="12">
        <f ca="1">SUMIF('外包 黄金超'!$A:$AL,$B182,'外包 黄金超'!AA:AA)</f>
        <v>11</v>
      </c>
      <c r="AB182" s="12">
        <f ca="1">SUMIF('外包 黄金超'!$A:$AL,$B182,'外包 黄金超'!AB:AB)</f>
        <v>11</v>
      </c>
      <c r="AC182" s="12">
        <f ca="1">SUMIF('外包 黄金超'!$A:$AL,$B182,'外包 黄金超'!AC:AC)</f>
        <v>8.5</v>
      </c>
      <c r="AD182" s="12">
        <f ca="1">SUMIF('外包 黄金超'!$A:$AL,$B182,'外包 黄金超'!AD:AD)</f>
        <v>12</v>
      </c>
      <c r="AE182" s="12">
        <f ca="1">SUMIF('外包 黄金超'!$A:$AL,$B182,'外包 黄金超'!AE:AE)</f>
        <v>11</v>
      </c>
      <c r="AF182" s="12">
        <f ca="1">SUMIF('外包 黄金超'!$A:$AL,$B182,'外包 黄金超'!AF:AF)</f>
        <v>11</v>
      </c>
      <c r="AG182" s="12">
        <f ca="1">SUMIF('外包 黄金超'!$A:$AL,$B182,'外包 黄金超'!AG:AG)</f>
        <v>8.5</v>
      </c>
      <c r="AH182" s="12">
        <f ca="1">SUMIF('外包 黄金超'!$A:$AL,$B182,'外包 黄金超'!AH:AH)</f>
        <v>0</v>
      </c>
      <c r="AI182" s="21">
        <f ca="1" t="shared" ref="AI182:AI183" si="115">SUM(D182:AH182)</f>
        <v>325</v>
      </c>
      <c r="AJ182" s="22">
        <f ca="1" t="shared" ref="AJ182:AJ183" si="116">AI182/8</f>
        <v>40.625</v>
      </c>
    </row>
    <row r="183" customHeight="1" spans="1:36">
      <c r="A183" s="10" t="s">
        <v>595</v>
      </c>
      <c r="B183" s="29">
        <v>2309053</v>
      </c>
      <c r="C183" s="15" t="s">
        <v>628</v>
      </c>
      <c r="D183" s="12">
        <f ca="1">SUMIF('外包 黄金超'!$A:$AL,$B183,'外包 黄金超'!D:D)</f>
        <v>8.5</v>
      </c>
      <c r="E183" s="12">
        <f ca="1">SUMIF('外包 黄金超'!$A:$AL,$B183,'外包 黄金超'!E:E)</f>
        <v>10</v>
      </c>
      <c r="F183" s="12">
        <f ca="1">SUMIF('外包 黄金超'!$A:$AL,$B183,'外包 黄金超'!F:F)</f>
        <v>11</v>
      </c>
      <c r="G183" s="12">
        <f ca="1">SUMIF('外包 黄金超'!$A:$AL,$B183,'外包 黄金超'!G:G)</f>
        <v>12</v>
      </c>
      <c r="H183" s="12">
        <f ca="1">SUMIF('外包 黄金超'!$A:$AL,$B183,'外包 黄金超'!H:H)</f>
        <v>11</v>
      </c>
      <c r="I183" s="12">
        <f ca="1">SUMIF('外包 黄金超'!$A:$AL,$B183,'外包 黄金超'!I:I)</f>
        <v>12</v>
      </c>
      <c r="J183" s="12">
        <f ca="1">SUMIF('外包 黄金超'!$A:$AL,$B183,'外包 黄金超'!J:J)</f>
        <v>10</v>
      </c>
      <c r="K183" s="12">
        <f ca="1">SUMIF('外包 黄金超'!$A:$AL,$B183,'外包 黄金超'!K:K)</f>
        <v>11</v>
      </c>
      <c r="L183" s="12">
        <f ca="1">SUMIF('外包 黄金超'!$A:$AL,$B183,'外包 黄金超'!L:L)</f>
        <v>14</v>
      </c>
      <c r="M183" s="12">
        <f ca="1">SUMIF('外包 黄金超'!$A:$AL,$B183,'外包 黄金超'!M:M)</f>
        <v>16</v>
      </c>
      <c r="N183" s="12">
        <f ca="1">SUMIF('外包 黄金超'!$A:$AL,$B183,'外包 黄金超'!N:N)</f>
        <v>12</v>
      </c>
      <c r="O183" s="12">
        <f ca="1">SUMIF('外包 黄金超'!$A:$AL,$B183,'外包 黄金超'!O:O)</f>
        <v>11</v>
      </c>
      <c r="P183" s="12">
        <f ca="1">SUMIF('外包 黄金超'!$A:$AL,$B183,'外包 黄金超'!P:P)</f>
        <v>11</v>
      </c>
      <c r="Q183" s="12">
        <f ca="1">SUMIF('外包 黄金超'!$A:$AL,$B183,'外包 黄金超'!Q:Q)</f>
        <v>14</v>
      </c>
      <c r="R183" s="12">
        <f ca="1">SUMIF('外包 黄金超'!$A:$AL,$B183,'外包 黄金超'!R:R)</f>
        <v>14</v>
      </c>
      <c r="S183" s="12">
        <f ca="1">SUMIF('外包 黄金超'!$A:$AL,$B183,'外包 黄金超'!S:S)</f>
        <v>13</v>
      </c>
      <c r="T183" s="12">
        <f ca="1">SUMIF('外包 黄金超'!$A:$AL,$B183,'外包 黄金超'!T:T)</f>
        <v>13</v>
      </c>
      <c r="U183" s="12">
        <f ca="1">SUMIF('外包 黄金超'!$A:$AL,$B183,'外包 黄金超'!U:U)</f>
        <v>13</v>
      </c>
      <c r="V183" s="12">
        <f ca="1">SUMIF('外包 黄金超'!$A:$AL,$B183,'外包 黄金超'!V:V)</f>
        <v>11</v>
      </c>
      <c r="W183" s="12">
        <f ca="1">SUMIF('外包 黄金超'!$A:$AL,$B183,'外包 黄金超'!W:W)</f>
        <v>10.5</v>
      </c>
      <c r="X183" s="12">
        <f ca="1">SUMIF('外包 黄金超'!$A:$AL,$B183,'外包 黄金超'!X:X)</f>
        <v>8.5</v>
      </c>
      <c r="Y183" s="12">
        <f ca="1">SUMIF('外包 黄金超'!$A:$AL,$B183,'外包 黄金超'!Y:Y)</f>
        <v>13</v>
      </c>
      <c r="Z183" s="12">
        <f ca="1">SUMIF('外包 黄金超'!$A:$AL,$B183,'外包 黄金超'!Z:Z)</f>
        <v>13</v>
      </c>
      <c r="AA183" s="12">
        <f ca="1">SUMIF('外包 黄金超'!$A:$AL,$B183,'外包 黄金超'!AA:AA)</f>
        <v>13</v>
      </c>
      <c r="AB183" s="12">
        <f ca="1">SUMIF('外包 黄金超'!$A:$AL,$B183,'外包 黄金超'!AB:AB)</f>
        <v>13</v>
      </c>
      <c r="AC183" s="12">
        <f ca="1">SUMIF('外包 黄金超'!$A:$AL,$B183,'外包 黄金超'!AC:AC)</f>
        <v>11</v>
      </c>
      <c r="AD183" s="12">
        <f ca="1">SUMIF('外包 黄金超'!$A:$AL,$B183,'外包 黄金超'!AD:AD)</f>
        <v>13</v>
      </c>
      <c r="AE183" s="12">
        <f ca="1">SUMIF('外包 黄金超'!$A:$AL,$B183,'外包 黄金超'!AE:AE)</f>
        <v>13</v>
      </c>
      <c r="AF183" s="12">
        <f ca="1">SUMIF('外包 黄金超'!$A:$AL,$B183,'外包 黄金超'!AF:AF)</f>
        <v>13</v>
      </c>
      <c r="AG183" s="12">
        <f ca="1">SUMIF('外包 黄金超'!$A:$AL,$B183,'外包 黄金超'!AG:AG)</f>
        <v>13</v>
      </c>
      <c r="AH183" s="12">
        <f ca="1">SUMIF('外包 黄金超'!$A:$AL,$B183,'外包 黄金超'!AH:AH)</f>
        <v>0</v>
      </c>
      <c r="AI183" s="21">
        <f ca="1" t="shared" si="115"/>
        <v>361.5</v>
      </c>
      <c r="AJ183" s="22">
        <f ca="1" t="shared" si="116"/>
        <v>45.1875</v>
      </c>
    </row>
    <row r="184" customHeight="1" spans="1:36">
      <c r="A184" s="10" t="s">
        <v>595</v>
      </c>
      <c r="B184" s="30" t="s">
        <v>330</v>
      </c>
      <c r="C184" s="31" t="s">
        <v>693</v>
      </c>
      <c r="D184" s="12">
        <f ca="1">SUMIF('外包 黄金超'!$A:$AL,$B184,'外包 黄金超'!D:D)</f>
        <v>13</v>
      </c>
      <c r="E184" s="12">
        <f ca="1">SUMIF('外包 黄金超'!$A:$AL,$B184,'外包 黄金超'!E:E)</f>
        <v>13</v>
      </c>
      <c r="F184" s="12">
        <f ca="1">SUMIF('外包 黄金超'!$A:$AL,$B184,'外包 黄金超'!F:F)</f>
        <v>13</v>
      </c>
      <c r="G184" s="12">
        <f ca="1">SUMIF('外包 黄金超'!$A:$AL,$B184,'外包 黄金超'!G:G)</f>
        <v>11</v>
      </c>
      <c r="H184" s="12">
        <f ca="1">SUMIF('外包 黄金超'!$A:$AL,$B184,'外包 黄金超'!H:H)</f>
        <v>11</v>
      </c>
      <c r="I184" s="12">
        <f ca="1">SUMIF('外包 黄金超'!$A:$AL,$B184,'外包 黄金超'!I:I)</f>
        <v>13</v>
      </c>
      <c r="J184" s="12">
        <f ca="1">SUMIF('外包 黄金超'!$A:$AL,$B184,'外包 黄金超'!J:J)</f>
        <v>13</v>
      </c>
      <c r="K184" s="12">
        <f ca="1">SUMIF('外包 黄金超'!$A:$AL,$B184,'外包 黄金超'!K:K)</f>
        <v>13</v>
      </c>
      <c r="L184" s="12">
        <f ca="1">SUMIF('外包 黄金超'!$A:$AL,$B184,'外包 黄金超'!L:L)</f>
        <v>12</v>
      </c>
      <c r="M184" s="12">
        <f ca="1">SUMIF('外包 黄金超'!$A:$AL,$B184,'外包 黄金超'!M:M)</f>
        <v>13</v>
      </c>
      <c r="N184" s="12">
        <f ca="1">SUMIF('外包 黄金超'!$A:$AL,$B184,'外包 黄金超'!N:N)</f>
        <v>12</v>
      </c>
      <c r="O184" s="12">
        <f ca="1">SUMIF('外包 黄金超'!$A:$AL,$B184,'外包 黄金超'!O:O)</f>
        <v>11</v>
      </c>
      <c r="P184" s="12">
        <f ca="1">SUMIF('外包 黄金超'!$A:$AL,$B184,'外包 黄金超'!P:P)</f>
        <v>13</v>
      </c>
      <c r="Q184" s="12">
        <f ca="1">SUMIF('外包 黄金超'!$A:$AL,$B184,'外包 黄金超'!Q:Q)</f>
        <v>11</v>
      </c>
      <c r="R184" s="12">
        <f ca="1">SUMIF('外包 黄金超'!$A:$AL,$B184,'外包 黄金超'!R:R)</f>
        <v>12</v>
      </c>
      <c r="S184" s="12">
        <f ca="1">SUMIF('外包 黄金超'!$A:$AL,$B184,'外包 黄金超'!S:S)</f>
        <v>13</v>
      </c>
      <c r="T184" s="12">
        <f ca="1">SUMIF('外包 黄金超'!$A:$AL,$B184,'外包 黄金超'!T:T)</f>
        <v>13</v>
      </c>
      <c r="U184" s="12">
        <f ca="1">SUMIF('外包 黄金超'!$A:$AL,$B184,'外包 黄金超'!U:U)</f>
        <v>13</v>
      </c>
      <c r="V184" s="12">
        <f ca="1">SUMIF('外包 黄金超'!$A:$AL,$B184,'外包 黄金超'!V:V)</f>
        <v>11</v>
      </c>
      <c r="W184" s="12">
        <f ca="1">SUMIF('外包 黄金超'!$A:$AL,$B184,'外包 黄金超'!W:W)</f>
        <v>12</v>
      </c>
      <c r="X184" s="12">
        <f ca="1">SUMIF('外包 黄金超'!$A:$AL,$B184,'外包 黄金超'!X:X)</f>
        <v>13</v>
      </c>
      <c r="Y184" s="12">
        <f ca="1">SUMIF('外包 黄金超'!$A:$AL,$B184,'外包 黄金超'!Y:Y)</f>
        <v>13</v>
      </c>
      <c r="Z184" s="12">
        <f ca="1">SUMIF('外包 黄金超'!$A:$AL,$B184,'外包 黄金超'!Z:Z)</f>
        <v>13</v>
      </c>
      <c r="AA184" s="12">
        <f ca="1">SUMIF('外包 黄金超'!$A:$AL,$B184,'外包 黄金超'!AA:AA)</f>
        <v>12</v>
      </c>
      <c r="AB184" s="12">
        <f ca="1">SUMIF('外包 黄金超'!$A:$AL,$B184,'外包 黄金超'!AB:AB)</f>
        <v>13</v>
      </c>
      <c r="AC184" s="12">
        <f ca="1">SUMIF('外包 黄金超'!$A:$AL,$B184,'外包 黄金超'!AC:AC)</f>
        <v>11</v>
      </c>
      <c r="AD184" s="12">
        <f ca="1">SUMIF('外包 黄金超'!$A:$AL,$B184,'外包 黄金超'!AD:AD)</f>
        <v>13</v>
      </c>
      <c r="AE184" s="12">
        <f ca="1">SUMIF('外包 黄金超'!$A:$AL,$B184,'外包 黄金超'!AE:AE)</f>
        <v>13</v>
      </c>
      <c r="AF184" s="12">
        <f ca="1">SUMIF('外包 黄金超'!$A:$AL,$B184,'外包 黄金超'!AF:AF)</f>
        <v>13</v>
      </c>
      <c r="AG184" s="12">
        <f ca="1">SUMIF('外包 黄金超'!$A:$AL,$B184,'外包 黄金超'!AG:AG)</f>
        <v>12</v>
      </c>
      <c r="AH184" s="12">
        <f ca="1">SUMIF('外包 黄金超'!$A:$AL,$B184,'外包 黄金超'!AH:AH)</f>
        <v>0</v>
      </c>
      <c r="AI184" s="21">
        <f ca="1" t="shared" ref="AI184" si="117">SUM(D184:AH184)</f>
        <v>372</v>
      </c>
      <c r="AJ184" s="22">
        <f ca="1" t="shared" ref="AJ184" si="118">AI184/8</f>
        <v>46.5</v>
      </c>
    </row>
    <row r="185" s="2" customFormat="1" customHeight="1" spans="1:36">
      <c r="A185" s="32" t="s">
        <v>624</v>
      </c>
      <c r="B185" s="25" t="s">
        <v>334</v>
      </c>
      <c r="C185" s="15" t="s">
        <v>625</v>
      </c>
      <c r="D185" s="12">
        <f ca="1">SUMIF(奚云军DW车架!$A:$AL,$B185,奚云军DW车架!D:D)</f>
        <v>11</v>
      </c>
      <c r="E185" s="12">
        <f ca="1">SUMIF(奚云军DW车架!$A:$AL,$B185,奚云军DW车架!E:E)</f>
        <v>11</v>
      </c>
      <c r="F185" s="12">
        <f ca="1">SUMIF(奚云军DW车架!$A:$AL,$B185,奚云军DW车架!F:F)</f>
        <v>8.5</v>
      </c>
      <c r="G185" s="12">
        <f ca="1">SUMIF(奚云军DW车架!$A:$AL,$B185,奚云军DW车架!G:G)</f>
        <v>12.5</v>
      </c>
      <c r="H185" s="12">
        <f ca="1">SUMIF(奚云军DW车架!$A:$AL,$B185,奚云军DW车架!H:H)</f>
        <v>11</v>
      </c>
      <c r="I185" s="12">
        <f ca="1">SUMIF(奚云军DW车架!$A:$AL,$B185,奚云军DW车架!I:I)</f>
        <v>12</v>
      </c>
      <c r="J185" s="12">
        <f ca="1">SUMIF(奚云军DW车架!$A:$AL,$B185,奚云军DW车架!J:J)</f>
        <v>13</v>
      </c>
      <c r="K185" s="12">
        <f ca="1">SUMIF(奚云军DW车架!$A:$AL,$B185,奚云军DW车架!K:K)</f>
        <v>11</v>
      </c>
      <c r="L185" s="12">
        <f ca="1">SUMIF(奚云军DW车架!$A:$AL,$B185,奚云军DW车架!L:L)</f>
        <v>12</v>
      </c>
      <c r="M185" s="12">
        <f ca="1">SUMIF(奚云军DW车架!$A:$AL,$B185,奚云军DW车架!M:M)</f>
        <v>12</v>
      </c>
      <c r="N185" s="12">
        <f ca="1">SUMIF(奚云军DW车架!$A:$AL,$B185,奚云军DW车架!N:N)</f>
        <v>12</v>
      </c>
      <c r="O185" s="12">
        <f ca="1">SUMIF(奚云军DW车架!$A:$AL,$B185,奚云军DW车架!O:O)</f>
        <v>10</v>
      </c>
      <c r="P185" s="12">
        <f ca="1">SUMIF(奚云军DW车架!$A:$AL,$B185,奚云军DW车架!P:P)</f>
        <v>14</v>
      </c>
      <c r="Q185" s="12">
        <f ca="1">SUMIF(奚云军DW车架!$A:$AL,$B185,奚云军DW车架!Q:Q)</f>
        <v>14</v>
      </c>
      <c r="R185" s="12">
        <f ca="1">SUMIF(奚云军DW车架!$A:$AL,$B185,奚云军DW车架!R:R)</f>
        <v>13</v>
      </c>
      <c r="S185" s="12">
        <f ca="1">SUMIF(奚云军DW车架!$A:$AL,$B185,奚云军DW车架!S:S)</f>
        <v>13</v>
      </c>
      <c r="T185" s="12">
        <f ca="1">SUMIF(奚云军DW车架!$A:$AL,$B185,奚云军DW车架!T:T)</f>
        <v>12</v>
      </c>
      <c r="U185" s="12">
        <f ca="1">SUMIF(奚云军DW车架!$A:$AL,$B185,奚云军DW车架!U:U)</f>
        <v>12</v>
      </c>
      <c r="V185" s="12">
        <f ca="1">SUMIF(奚云军DW车架!$A:$AL,$B185,奚云军DW车架!V:V)</f>
        <v>9</v>
      </c>
      <c r="W185" s="12">
        <f ca="1">SUMIF(奚云军DW车架!$A:$AL,$B185,奚云军DW车架!W:W)</f>
        <v>13</v>
      </c>
      <c r="X185" s="12">
        <f ca="1">SUMIF(奚云军DW车架!$A:$AL,$B185,奚云军DW车架!X:X)</f>
        <v>11</v>
      </c>
      <c r="Y185" s="12">
        <f ca="1">SUMIF(奚云军DW车架!$A:$AL,$B185,奚云军DW车架!Y:Y)</f>
        <v>11</v>
      </c>
      <c r="Z185" s="12">
        <f ca="1">SUMIF(奚云军DW车架!$A:$AL,$B185,奚云军DW车架!Z:Z)</f>
        <v>10</v>
      </c>
      <c r="AA185" s="12">
        <f ca="1">SUMIF(奚云军DW车架!$A:$AL,$B185,奚云军DW车架!AA:AA)</f>
        <v>9</v>
      </c>
      <c r="AB185" s="12">
        <f ca="1">SUMIF(奚云军DW车架!$A:$AL,$B185,奚云军DW车架!AB:AB)</f>
        <v>8.5</v>
      </c>
      <c r="AC185" s="12">
        <f ca="1">SUMIF(奚云军DW车架!$A:$AL,$B185,奚云军DW车架!AC:AC)</f>
        <v>0</v>
      </c>
      <c r="AD185" s="12">
        <f ca="1">SUMIF(奚云军DW车架!$A:$AL,$B185,奚云军DW车架!AD:AD)</f>
        <v>13.5</v>
      </c>
      <c r="AE185" s="12">
        <f ca="1">SUMIF(奚云军DW车架!$A:$AL,$B185,奚云军DW车架!AE:AE)</f>
        <v>12</v>
      </c>
      <c r="AF185" s="12">
        <f ca="1">SUMIF(奚云军DW车架!$A:$AL,$B185,奚云军DW车架!AF:AF)</f>
        <v>12</v>
      </c>
      <c r="AG185" s="12">
        <f ca="1">SUMIF(奚云军DW车架!$A:$AL,$B185,奚云军DW车架!AG:AG)</f>
        <v>11</v>
      </c>
      <c r="AH185" s="12">
        <f ca="1">SUMIF(奚云军DW车架!$A:$AL,$B185,奚云军DW车架!AH:AH)</f>
        <v>0</v>
      </c>
      <c r="AI185" s="21">
        <f ca="1" t="shared" ref="AI185:AI189" si="119">SUM(D185:AH185)</f>
        <v>334</v>
      </c>
      <c r="AJ185" s="22">
        <f ca="1" t="shared" ref="AJ185:AJ189" si="120">AI185/8</f>
        <v>41.75</v>
      </c>
    </row>
    <row r="186" customHeight="1" spans="1:36">
      <c r="A186" s="32" t="s">
        <v>624</v>
      </c>
      <c r="B186" s="25" t="s">
        <v>627</v>
      </c>
      <c r="C186" s="15" t="s">
        <v>626</v>
      </c>
      <c r="D186" s="12">
        <f ca="1">SUMIF(奚云军DW车架!$A:$AL,$B186,奚云军DW车架!D:D)</f>
        <v>8.5</v>
      </c>
      <c r="E186" s="12">
        <f ca="1">SUMIF(奚云军DW车架!$A:$AL,$B186,奚云军DW车架!E:E)</f>
        <v>8.5</v>
      </c>
      <c r="F186" s="12">
        <f ca="1">SUMIF(奚云军DW车架!$A:$AL,$B186,奚云军DW车架!F:F)</f>
        <v>8.5</v>
      </c>
      <c r="G186" s="12">
        <f ca="1">SUMIF(奚云军DW车架!$A:$AL,$B186,奚云军DW车架!G:G)</f>
        <v>12</v>
      </c>
      <c r="H186" s="12">
        <f ca="1">SUMIF(奚云军DW车架!$A:$AL,$B186,奚云军DW车架!H:H)</f>
        <v>8.5</v>
      </c>
      <c r="I186" s="12">
        <f ca="1">SUMIF(奚云军DW车架!$A:$AL,$B186,奚云军DW车架!I:I)</f>
        <v>0</v>
      </c>
      <c r="J186" s="12">
        <f ca="1">SUMIF(奚云军DW车架!$A:$AL,$B186,奚云军DW车架!J:J)</f>
        <v>8.5</v>
      </c>
      <c r="K186" s="12">
        <f ca="1">SUMIF(奚云军DW车架!$A:$AL,$B186,奚云军DW车架!K:K)</f>
        <v>8.5</v>
      </c>
      <c r="L186" s="12">
        <f ca="1">SUMIF(奚云军DW车架!$A:$AL,$B186,奚云军DW车架!L:L)</f>
        <v>8.5</v>
      </c>
      <c r="M186" s="12">
        <f ca="1">SUMIF(奚云军DW车架!$A:$AL,$B186,奚云军DW车架!M:M)</f>
        <v>12</v>
      </c>
      <c r="N186" s="12">
        <f ca="1">SUMIF(奚云军DW车架!$A:$AL,$B186,奚云军DW车架!N:N)</f>
        <v>13</v>
      </c>
      <c r="O186" s="12">
        <f ca="1">SUMIF(奚云军DW车架!$A:$AL,$B186,奚云军DW车架!O:O)</f>
        <v>11</v>
      </c>
      <c r="P186" s="12">
        <f ca="1">SUMIF(奚云军DW车架!$A:$AL,$B186,奚云军DW车架!P:P)</f>
        <v>13</v>
      </c>
      <c r="Q186" s="12">
        <f ca="1">SUMIF(奚云军DW车架!$A:$AL,$B186,奚云军DW车架!Q:Q)</f>
        <v>12</v>
      </c>
      <c r="R186" s="12">
        <f ca="1">SUMIF(奚云军DW车架!$A:$AL,$B186,奚云军DW车架!R:R)</f>
        <v>0</v>
      </c>
      <c r="S186" s="12">
        <f ca="1">SUMIF(奚云军DW车架!$A:$AL,$B186,奚云军DW车架!S:S)</f>
        <v>12</v>
      </c>
      <c r="T186" s="12">
        <f ca="1">SUMIF(奚云军DW车架!$A:$AL,$B186,奚云军DW车架!T:T)</f>
        <v>8.5</v>
      </c>
      <c r="U186" s="12">
        <f ca="1">SUMIF(奚云军DW车架!$A:$AL,$B186,奚云军DW车架!U:U)</f>
        <v>8.5</v>
      </c>
      <c r="V186" s="12">
        <f ca="1">SUMIF(奚云军DW车架!$A:$AL,$B186,奚云军DW车架!V:V)</f>
        <v>0</v>
      </c>
      <c r="W186" s="12">
        <f ca="1">SUMIF(奚云军DW车架!$A:$AL,$B186,奚云军DW车架!W:W)</f>
        <v>13</v>
      </c>
      <c r="X186" s="12">
        <f ca="1">SUMIF(奚云军DW车架!$A:$AL,$B186,奚云军DW车架!X:X)</f>
        <v>4</v>
      </c>
      <c r="Y186" s="12">
        <f ca="1">SUMIF(奚云军DW车架!$A:$AL,$B186,奚云军DW车架!Y:Y)</f>
        <v>0</v>
      </c>
      <c r="Z186" s="12">
        <f ca="1">SUMIF(奚云军DW车架!$A:$AL,$B186,奚云军DW车架!Z:Z)</f>
        <v>8.5</v>
      </c>
      <c r="AA186" s="12">
        <f ca="1">SUMIF(奚云军DW车架!$A:$AL,$B186,奚云军DW车架!AA:AA)</f>
        <v>4</v>
      </c>
      <c r="AB186" s="12">
        <f ca="1">SUMIF(奚云军DW车架!$A:$AL,$B186,奚云军DW车架!AB:AB)</f>
        <v>0</v>
      </c>
      <c r="AC186" s="12">
        <f ca="1">SUMIF(奚云军DW车架!$A:$AL,$B186,奚云军DW车架!AC:AC)</f>
        <v>0</v>
      </c>
      <c r="AD186" s="12">
        <f ca="1">SUMIF(奚云军DW车架!$A:$AL,$B186,奚云军DW车架!AD:AD)</f>
        <v>0</v>
      </c>
      <c r="AE186" s="12">
        <f ca="1">SUMIF(奚云军DW车架!$A:$AL,$B186,奚云军DW车架!AE:AE)</f>
        <v>0</v>
      </c>
      <c r="AF186" s="12">
        <f ca="1">SUMIF(奚云军DW车架!$A:$AL,$B186,奚云军DW车架!AF:AF)</f>
        <v>0</v>
      </c>
      <c r="AG186" s="12">
        <f ca="1">SUMIF(奚云军DW车架!$A:$AL,$B186,奚云军DW车架!AG:AG)</f>
        <v>0</v>
      </c>
      <c r="AH186" s="12">
        <f ca="1">SUMIF(奚云军DW车架!$A:$AL,$B186,奚云军DW车架!AH:AH)</f>
        <v>0</v>
      </c>
      <c r="AI186" s="21">
        <f ca="1" t="shared" si="119"/>
        <v>191</v>
      </c>
      <c r="AJ186" s="22">
        <f ca="1" t="shared" si="120"/>
        <v>23.875</v>
      </c>
    </row>
    <row r="187" customHeight="1" spans="1:36">
      <c r="A187" s="32" t="s">
        <v>624</v>
      </c>
      <c r="B187" s="17" t="s">
        <v>719</v>
      </c>
      <c r="C187" s="18" t="s">
        <v>718</v>
      </c>
      <c r="D187" s="12">
        <f ca="1">SUMIF(奚云军DW车架!$A:$AL,$B187,奚云军DW车架!D:D)</f>
        <v>8.5</v>
      </c>
      <c r="E187" s="12">
        <f ca="1">SUMIF(奚云军DW车架!$A:$AL,$B187,奚云军DW车架!E:E)</f>
        <v>8.5</v>
      </c>
      <c r="F187" s="12">
        <f ca="1">SUMIF(奚云军DW车架!$A:$AL,$B187,奚云军DW车架!F:F)</f>
        <v>8.5</v>
      </c>
      <c r="G187" s="12">
        <f ca="1">SUMIF(奚云军DW车架!$A:$AL,$B187,奚云军DW车架!G:G)</f>
        <v>10.5</v>
      </c>
      <c r="H187" s="12">
        <f ca="1">SUMIF(奚云军DW车架!$A:$AL,$B187,奚云军DW车架!H:H)</f>
        <v>8.5</v>
      </c>
      <c r="I187" s="12">
        <f ca="1">SUMIF(奚云军DW车架!$A:$AL,$B187,奚云军DW车架!I:I)</f>
        <v>11</v>
      </c>
      <c r="J187" s="12">
        <f ca="1">SUMIF(奚云军DW车架!$A:$AL,$B187,奚云军DW车架!J:J)</f>
        <v>8.5</v>
      </c>
      <c r="K187" s="12">
        <f ca="1">SUMIF(奚云军DW车架!$A:$AL,$B187,奚云军DW车架!K:K)</f>
        <v>11</v>
      </c>
      <c r="L187" s="12">
        <f ca="1">SUMIF(奚云军DW车架!$A:$AL,$B187,奚云军DW车架!L:L)</f>
        <v>11</v>
      </c>
      <c r="M187" s="12">
        <f ca="1">SUMIF(奚云军DW车架!$A:$AL,$B187,奚云军DW车架!M:M)</f>
        <v>11</v>
      </c>
      <c r="N187" s="12">
        <f ca="1">SUMIF(奚云军DW车架!$A:$AL,$B187,奚云军DW车架!N:N)</f>
        <v>8.5</v>
      </c>
      <c r="O187" s="12">
        <f ca="1">SUMIF(奚云军DW车架!$A:$AL,$B187,奚云军DW车架!O:O)</f>
        <v>8.5</v>
      </c>
      <c r="P187" s="12">
        <f ca="1">SUMIF(奚云军DW车架!$A:$AL,$B187,奚云军DW车架!P:P)</f>
        <v>8.5</v>
      </c>
      <c r="Q187" s="12">
        <f ca="1">SUMIF(奚云军DW车架!$A:$AL,$B187,奚云军DW车架!Q:Q)</f>
        <v>8.5</v>
      </c>
      <c r="R187" s="12">
        <f ca="1">SUMIF(奚云军DW车架!$A:$AL,$B187,奚云军DW车架!R:R)</f>
        <v>13</v>
      </c>
      <c r="S187" s="12">
        <f ca="1">SUMIF(奚云军DW车架!$A:$AL,$B187,奚云军DW车架!S:S)</f>
        <v>12</v>
      </c>
      <c r="T187" s="12">
        <f ca="1">SUMIF(奚云军DW车架!$A:$AL,$B187,奚云军DW车架!T:T)</f>
        <v>6.5</v>
      </c>
      <c r="U187" s="12">
        <f ca="1">SUMIF(奚云军DW车架!$A:$AL,$B187,奚云军DW车架!U:U)</f>
        <v>8.5</v>
      </c>
      <c r="V187" s="12">
        <f ca="1">SUMIF(奚云军DW车架!$A:$AL,$B187,奚云军DW车架!V:V)</f>
        <v>8.5</v>
      </c>
      <c r="W187" s="12">
        <f ca="1">SUMIF(奚云军DW车架!$A:$AL,$B187,奚云军DW车架!W:W)</f>
        <v>8.5</v>
      </c>
      <c r="X187" s="12">
        <f ca="1">SUMIF(奚云军DW车架!$A:$AL,$B187,奚云军DW车架!X:X)</f>
        <v>8.5</v>
      </c>
      <c r="Y187" s="12">
        <f ca="1">SUMIF(奚云军DW车架!$A:$AL,$B187,奚云军DW车架!Y:Y)</f>
        <v>8.5</v>
      </c>
      <c r="Z187" s="12">
        <f ca="1">SUMIF(奚云军DW车架!$A:$AL,$B187,奚云军DW车架!Z:Z)</f>
        <v>8.5</v>
      </c>
      <c r="AA187" s="12">
        <f ca="1">SUMIF(奚云军DW车架!$A:$AL,$B187,奚云军DW车架!AA:AA)</f>
        <v>8.5</v>
      </c>
      <c r="AB187" s="12">
        <f ca="1">SUMIF(奚云军DW车架!$A:$AL,$B187,奚云军DW车架!AB:AB)</f>
        <v>0</v>
      </c>
      <c r="AC187" s="12">
        <f ca="1">SUMIF(奚云军DW车架!$A:$AL,$B187,奚云军DW车架!AC:AC)</f>
        <v>0</v>
      </c>
      <c r="AD187" s="12">
        <f ca="1">SUMIF(奚云军DW车架!$A:$AL,$B187,奚云军DW车架!AD:AD)</f>
        <v>0</v>
      </c>
      <c r="AE187" s="12">
        <f ca="1">SUMIF(奚云军DW车架!$A:$AL,$B187,奚云军DW车架!AE:AE)</f>
        <v>0</v>
      </c>
      <c r="AF187" s="12">
        <f ca="1">SUMIF(奚云军DW车架!$A:$AL,$B187,奚云军DW车架!AF:AF)</f>
        <v>0</v>
      </c>
      <c r="AG187" s="12">
        <f ca="1">SUMIF(奚云军DW车架!$A:$AL,$B187,奚云军DW车架!AG:AG)</f>
        <v>0</v>
      </c>
      <c r="AH187" s="12">
        <f ca="1">SUMIF(奚云军DW车架!$A:$AL,$B187,奚云军DW车架!AH:AH)</f>
        <v>0</v>
      </c>
      <c r="AI187" s="21">
        <f ca="1" t="shared" si="119"/>
        <v>222</v>
      </c>
      <c r="AJ187" s="22">
        <f ca="1" t="shared" si="120"/>
        <v>27.75</v>
      </c>
    </row>
    <row r="188" customHeight="1" spans="1:36">
      <c r="A188" s="32" t="s">
        <v>624</v>
      </c>
      <c r="B188" s="17" t="s">
        <v>721</v>
      </c>
      <c r="C188" s="18" t="s">
        <v>720</v>
      </c>
      <c r="D188" s="12">
        <f ca="1">SUMIF(奚云军DW车架!$A:$AL,$B188,奚云军DW车架!D:D)</f>
        <v>11</v>
      </c>
      <c r="E188" s="12">
        <f ca="1">SUMIF(奚云军DW车架!$A:$AL,$B188,奚云军DW车架!E:E)</f>
        <v>11</v>
      </c>
      <c r="F188" s="12">
        <f ca="1">SUMIF(奚云军DW车架!$A:$AL,$B188,奚云军DW车架!F:F)</f>
        <v>11.5</v>
      </c>
      <c r="G188" s="12">
        <f ca="1">SUMIF(奚云军DW车架!$A:$AL,$B188,奚云军DW车架!G:G)</f>
        <v>12</v>
      </c>
      <c r="H188" s="12">
        <f ca="1">SUMIF(奚云军DW车架!$A:$AL,$B188,奚云军DW车架!H:H)</f>
        <v>13</v>
      </c>
      <c r="I188" s="12">
        <f ca="1">SUMIF(奚云军DW车架!$A:$AL,$B188,奚云军DW车架!I:I)</f>
        <v>14</v>
      </c>
      <c r="J188" s="12">
        <f ca="1">SUMIF(奚云军DW车架!$A:$AL,$B188,奚云军DW车架!J:J)</f>
        <v>13</v>
      </c>
      <c r="K188" s="12">
        <f ca="1">SUMIF(奚云军DW车架!$A:$AL,$B188,奚云军DW车架!K:K)</f>
        <v>11</v>
      </c>
      <c r="L188" s="12">
        <f ca="1">SUMIF(奚云军DW车架!$A:$AL,$B188,奚云军DW车架!L:L)</f>
        <v>16</v>
      </c>
      <c r="M188" s="12">
        <f ca="1">SUMIF(奚云军DW车架!$A:$AL,$B188,奚云军DW车架!M:M)</f>
        <v>0</v>
      </c>
      <c r="N188" s="12">
        <f ca="1">SUMIF(奚云军DW车架!$A:$AL,$B188,奚云军DW车架!N:N)</f>
        <v>13</v>
      </c>
      <c r="O188" s="12">
        <f ca="1">SUMIF(奚云军DW车架!$A:$AL,$B188,奚云军DW车架!O:O)</f>
        <v>8.5</v>
      </c>
      <c r="P188" s="12">
        <f ca="1">SUMIF(奚云军DW车架!$A:$AL,$B188,奚云军DW车架!P:P)</f>
        <v>0</v>
      </c>
      <c r="Q188" s="12">
        <f ca="1">SUMIF(奚云军DW车架!$A:$AL,$B188,奚云军DW车架!Q:Q)</f>
        <v>0</v>
      </c>
      <c r="R188" s="12">
        <f ca="1">SUMIF(奚云军DW车架!$A:$AL,$B188,奚云军DW车架!R:R)</f>
        <v>0</v>
      </c>
      <c r="S188" s="12">
        <f ca="1">SUMIF(奚云军DW车架!$A:$AL,$B188,奚云军DW车架!S:S)</f>
        <v>0</v>
      </c>
      <c r="T188" s="12">
        <f ca="1">SUMIF(奚云军DW车架!$A:$AL,$B188,奚云军DW车架!T:T)</f>
        <v>0</v>
      </c>
      <c r="U188" s="12">
        <f ca="1">SUMIF(奚云军DW车架!$A:$AL,$B188,奚云军DW车架!U:U)</f>
        <v>0</v>
      </c>
      <c r="V188" s="12">
        <f ca="1">SUMIF(奚云军DW车架!$A:$AL,$B188,奚云军DW车架!V:V)</f>
        <v>0</v>
      </c>
      <c r="W188" s="12">
        <f ca="1">SUMIF(奚云军DW车架!$A:$AL,$B188,奚云军DW车架!W:W)</f>
        <v>0</v>
      </c>
      <c r="X188" s="12">
        <f ca="1">SUMIF(奚云军DW车架!$A:$AL,$B188,奚云军DW车架!X:X)</f>
        <v>0</v>
      </c>
      <c r="Y188" s="12">
        <f ca="1">SUMIF(奚云军DW车架!$A:$AL,$B188,奚云军DW车架!Y:Y)</f>
        <v>0</v>
      </c>
      <c r="Z188" s="12">
        <f ca="1">SUMIF(奚云军DW车架!$A:$AL,$B188,奚云军DW车架!Z:Z)</f>
        <v>0</v>
      </c>
      <c r="AA188" s="12">
        <f ca="1">SUMIF(奚云军DW车架!$A:$AL,$B188,奚云军DW车架!AA:AA)</f>
        <v>0</v>
      </c>
      <c r="AB188" s="12">
        <f ca="1">SUMIF(奚云军DW车架!$A:$AL,$B188,奚云军DW车架!AB:AB)</f>
        <v>0</v>
      </c>
      <c r="AC188" s="12">
        <f ca="1">SUMIF(奚云军DW车架!$A:$AL,$B188,奚云军DW车架!AC:AC)</f>
        <v>0</v>
      </c>
      <c r="AD188" s="12">
        <f ca="1">SUMIF(奚云军DW车架!$A:$AL,$B188,奚云军DW车架!AD:AD)</f>
        <v>0</v>
      </c>
      <c r="AE188" s="12">
        <f ca="1">SUMIF(奚云军DW车架!$A:$AL,$B188,奚云军DW车架!AE:AE)</f>
        <v>0</v>
      </c>
      <c r="AF188" s="12">
        <f ca="1">SUMIF(奚云军DW车架!$A:$AL,$B188,奚云军DW车架!AF:AF)</f>
        <v>0</v>
      </c>
      <c r="AG188" s="12">
        <f ca="1">SUMIF(奚云军DW车架!$A:$AL,$B188,奚云军DW车架!AG:AG)</f>
        <v>0</v>
      </c>
      <c r="AH188" s="12">
        <f ca="1">SUMIF(奚云军DW车架!$A:$AL,$B188,奚云军DW车架!AH:AH)</f>
        <v>0</v>
      </c>
      <c r="AI188" s="21">
        <f ca="1" t="shared" si="119"/>
        <v>134</v>
      </c>
      <c r="AJ188" s="22">
        <f ca="1" t="shared" si="120"/>
        <v>16.75</v>
      </c>
    </row>
    <row r="189" customHeight="1" spans="1:36">
      <c r="A189" s="32" t="s">
        <v>624</v>
      </c>
      <c r="B189" s="17" t="s">
        <v>723</v>
      </c>
      <c r="C189" s="18" t="s">
        <v>722</v>
      </c>
      <c r="D189" s="12">
        <f ca="1">SUMIF(奚云军DW车架!$A:$AL,$B189,奚云军DW车架!D:D)</f>
        <v>8.5</v>
      </c>
      <c r="E189" s="12">
        <f ca="1">SUMIF(奚云军DW车架!$A:$AL,$B189,奚云军DW车架!E:E)</f>
        <v>0</v>
      </c>
      <c r="F189" s="12">
        <f ca="1">SUMIF(奚云军DW车架!$A:$AL,$B189,奚云军DW车架!F:F)</f>
        <v>8.5</v>
      </c>
      <c r="G189" s="12">
        <f ca="1">SUMIF(奚云军DW车架!$A:$AL,$B189,奚云军DW车架!G:G)</f>
        <v>10.5</v>
      </c>
      <c r="H189" s="12">
        <f ca="1">SUMIF(奚云军DW车架!$A:$AL,$B189,奚云军DW车架!H:H)</f>
        <v>8.5</v>
      </c>
      <c r="I189" s="12">
        <f ca="1">SUMIF(奚云军DW车架!$A:$AL,$B189,奚云军DW车架!I:I)</f>
        <v>11</v>
      </c>
      <c r="J189" s="12">
        <f ca="1">SUMIF(奚云军DW车架!$A:$AL,$B189,奚云军DW车架!J:J)</f>
        <v>8.5</v>
      </c>
      <c r="K189" s="12">
        <f ca="1">SUMIF(奚云军DW车架!$A:$AL,$B189,奚云军DW车架!K:K)</f>
        <v>8.5</v>
      </c>
      <c r="L189" s="12">
        <f ca="1">SUMIF(奚云军DW车架!$A:$AL,$B189,奚云军DW车架!L:L)</f>
        <v>11</v>
      </c>
      <c r="M189" s="12">
        <f ca="1">SUMIF(奚云军DW车架!$A:$AL,$B189,奚云军DW车架!M:M)</f>
        <v>11</v>
      </c>
      <c r="N189" s="12">
        <f ca="1">SUMIF(奚云军DW车架!$A:$AL,$B189,奚云军DW车架!N:N)</f>
        <v>8.5</v>
      </c>
      <c r="O189" s="12">
        <f ca="1">SUMIF(奚云军DW车架!$A:$AL,$B189,奚云军DW车架!O:O)</f>
        <v>8.5</v>
      </c>
      <c r="P189" s="12">
        <f ca="1">SUMIF(奚云军DW车架!$A:$AL,$B189,奚云军DW车架!P:P)</f>
        <v>8.5</v>
      </c>
      <c r="Q189" s="12">
        <f ca="1">SUMIF(奚云军DW车架!$A:$AL,$B189,奚云军DW车架!Q:Q)</f>
        <v>8.5</v>
      </c>
      <c r="R189" s="12">
        <f ca="1">SUMIF(奚云军DW车架!$A:$AL,$B189,奚云军DW车架!R:R)</f>
        <v>13</v>
      </c>
      <c r="S189" s="12">
        <f ca="1">SUMIF(奚云军DW车架!$A:$AL,$B189,奚云军DW车架!S:S)</f>
        <v>7</v>
      </c>
      <c r="T189" s="12">
        <f ca="1">SUMIF(奚云军DW车架!$A:$AL,$B189,奚云军DW车架!T:T)</f>
        <v>8.5</v>
      </c>
      <c r="U189" s="12">
        <f ca="1">SUMIF(奚云军DW车架!$A:$AL,$B189,奚云军DW车架!U:U)</f>
        <v>8.5</v>
      </c>
      <c r="V189" s="12">
        <f ca="1">SUMIF(奚云军DW车架!$A:$AL,$B189,奚云军DW车架!V:V)</f>
        <v>8.5</v>
      </c>
      <c r="W189" s="12">
        <f ca="1">SUMIF(奚云军DW车架!$A:$AL,$B189,奚云军DW车架!W:W)</f>
        <v>8.5</v>
      </c>
      <c r="X189" s="12">
        <f ca="1">SUMIF(奚云军DW车架!$A:$AL,$B189,奚云军DW车架!X:X)</f>
        <v>8.5</v>
      </c>
      <c r="Y189" s="12">
        <f ca="1">SUMIF(奚云军DW车架!$A:$AL,$B189,奚云军DW车架!Y:Y)</f>
        <v>8.5</v>
      </c>
      <c r="Z189" s="12">
        <f ca="1">SUMIF(奚云军DW车架!$A:$AL,$B189,奚云军DW车架!Z:Z)</f>
        <v>8.5</v>
      </c>
      <c r="AA189" s="12">
        <f ca="1">SUMIF(奚云军DW车架!$A:$AL,$B189,奚云军DW车架!AA:AA)</f>
        <v>8.5</v>
      </c>
      <c r="AB189" s="12">
        <f ca="1">SUMIF(奚云军DW车架!$A:$AL,$B189,奚云军DW车架!AB:AB)</f>
        <v>0</v>
      </c>
      <c r="AC189" s="12">
        <f ca="1">SUMIF(奚云军DW车架!$A:$AL,$B189,奚云军DW车架!AC:AC)</f>
        <v>0</v>
      </c>
      <c r="AD189" s="12">
        <f ca="1">SUMIF(奚云军DW车架!$A:$AL,$B189,奚云军DW车架!AD:AD)</f>
        <v>13</v>
      </c>
      <c r="AE189" s="12">
        <f ca="1">SUMIF(奚云军DW车架!$A:$AL,$B189,奚云军DW车架!AE:AE)</f>
        <v>0</v>
      </c>
      <c r="AF189" s="12">
        <f ca="1">SUMIF(奚云军DW车架!$A:$AL,$B189,奚云军DW车架!AF:AF)</f>
        <v>4.5</v>
      </c>
      <c r="AG189" s="12">
        <f ca="1">SUMIF(奚云军DW车架!$A:$AL,$B189,奚云军DW车架!AG:AG)</f>
        <v>8.5</v>
      </c>
      <c r="AH189" s="12">
        <f ca="1">SUMIF(奚云军DW车架!$A:$AL,$B189,奚云军DW车架!AH:AH)</f>
        <v>0</v>
      </c>
      <c r="AI189" s="21">
        <f ca="1" t="shared" si="119"/>
        <v>234</v>
      </c>
      <c r="AJ189" s="22">
        <f ca="1" t="shared" si="120"/>
        <v>29.25</v>
      </c>
    </row>
    <row r="190" customHeight="1" spans="1:36">
      <c r="A190" s="32" t="s">
        <v>624</v>
      </c>
      <c r="B190" s="17" t="s">
        <v>725</v>
      </c>
      <c r="C190" s="18" t="s">
        <v>724</v>
      </c>
      <c r="D190" s="12">
        <f ca="1">SUMIF(奚云军DW车架!$A:$AL,$B190,奚云军DW车架!D:D)</f>
        <v>8.5</v>
      </c>
      <c r="E190" s="12">
        <f ca="1">SUMIF(奚云军DW车架!$A:$AL,$B190,奚云军DW车架!E:E)</f>
        <v>8.5</v>
      </c>
      <c r="F190" s="12">
        <f ca="1">SUMIF(奚云军DW车架!$A:$AL,$B190,奚云军DW车架!F:F)</f>
        <v>8.5</v>
      </c>
      <c r="G190" s="12">
        <f ca="1">SUMIF(奚云军DW车架!$A:$AL,$B190,奚云军DW车架!G:G)</f>
        <v>12</v>
      </c>
      <c r="H190" s="12">
        <f ca="1">SUMIF(奚云军DW车架!$A:$AL,$B190,奚云军DW车架!H:H)</f>
        <v>8.5</v>
      </c>
      <c r="I190" s="12">
        <f ca="1">SUMIF(奚云军DW车架!$A:$AL,$B190,奚云军DW车架!I:I)</f>
        <v>11</v>
      </c>
      <c r="J190" s="12">
        <f ca="1">SUMIF(奚云军DW车架!$A:$AL,$B190,奚云军DW车架!J:J)</f>
        <v>8.5</v>
      </c>
      <c r="K190" s="12">
        <f ca="1">SUMIF(奚云军DW车架!$A:$AL,$B190,奚云军DW车架!K:K)</f>
        <v>11</v>
      </c>
      <c r="L190" s="12">
        <f ca="1">SUMIF(奚云军DW车架!$A:$AL,$B190,奚云军DW车架!L:L)</f>
        <v>11</v>
      </c>
      <c r="M190" s="12">
        <f ca="1">SUMIF(奚云军DW车架!$A:$AL,$B190,奚云军DW车架!M:M)</f>
        <v>11</v>
      </c>
      <c r="N190" s="12">
        <f ca="1">SUMIF(奚云军DW车架!$A:$AL,$B190,奚云军DW车架!N:N)</f>
        <v>8.5</v>
      </c>
      <c r="O190" s="12">
        <f ca="1">SUMIF(奚云军DW车架!$A:$AL,$B190,奚云军DW车架!O:O)</f>
        <v>8.5</v>
      </c>
      <c r="P190" s="12">
        <f ca="1">SUMIF(奚云军DW车架!$A:$AL,$B190,奚云军DW车架!P:P)</f>
        <v>8.5</v>
      </c>
      <c r="Q190" s="12">
        <f ca="1">SUMIF(奚云军DW车架!$A:$AL,$B190,奚云军DW车架!Q:Q)</f>
        <v>8.5</v>
      </c>
      <c r="R190" s="12">
        <f ca="1">SUMIF(奚云军DW车架!$A:$AL,$B190,奚云军DW车架!R:R)</f>
        <v>13</v>
      </c>
      <c r="S190" s="12">
        <f ca="1">SUMIF(奚云军DW车架!$A:$AL,$B190,奚云军DW车架!S:S)</f>
        <v>7</v>
      </c>
      <c r="T190" s="12">
        <f ca="1">SUMIF(奚云军DW车架!$A:$AL,$B190,奚云军DW车架!T:T)</f>
        <v>8.5</v>
      </c>
      <c r="U190" s="12">
        <f ca="1">SUMIF(奚云军DW车架!$A:$AL,$B190,奚云军DW车架!U:U)</f>
        <v>8.5</v>
      </c>
      <c r="V190" s="12">
        <f ca="1">SUMIF(奚云军DW车架!$A:$AL,$B190,奚云军DW车架!V:V)</f>
        <v>8.5</v>
      </c>
      <c r="W190" s="12">
        <f ca="1">SUMIF(奚云军DW车架!$A:$AL,$B190,奚云军DW车架!W:W)</f>
        <v>8.5</v>
      </c>
      <c r="X190" s="12">
        <f ca="1">SUMIF(奚云军DW车架!$A:$AL,$B190,奚云军DW车架!X:X)</f>
        <v>8.5</v>
      </c>
      <c r="Y190" s="12">
        <f ca="1">SUMIF(奚云军DW车架!$A:$AL,$B190,奚云军DW车架!Y:Y)</f>
        <v>8.5</v>
      </c>
      <c r="Z190" s="12">
        <f ca="1">SUMIF(奚云军DW车架!$A:$AL,$B190,奚云军DW车架!Z:Z)</f>
        <v>8.5</v>
      </c>
      <c r="AA190" s="12">
        <f ca="1">SUMIF(奚云军DW车架!$A:$AL,$B190,奚云军DW车架!AA:AA)</f>
        <v>8.5</v>
      </c>
      <c r="AB190" s="12">
        <f ca="1">SUMIF(奚云军DW车架!$A:$AL,$B190,奚云军DW车架!AB:AB)</f>
        <v>14</v>
      </c>
      <c r="AC190" s="12">
        <f ca="1">SUMIF(奚云军DW车架!$A:$AL,$B190,奚云军DW车架!AC:AC)</f>
        <v>14</v>
      </c>
      <c r="AD190" s="12">
        <f ca="1">SUMIF(奚云军DW车架!$A:$AL,$B190,奚云军DW车架!AD:AD)</f>
        <v>13</v>
      </c>
      <c r="AE190" s="12">
        <f ca="1">SUMIF(奚云军DW车架!$A:$AL,$B190,奚云军DW车架!AE:AE)</f>
        <v>0</v>
      </c>
      <c r="AF190" s="12">
        <f ca="1">SUMIF(奚云军DW车架!$A:$AL,$B190,奚云军DW车架!AF:AF)</f>
        <v>4.5</v>
      </c>
      <c r="AG190" s="12">
        <f ca="1">SUMIF(奚云军DW车架!$A:$AL,$B190,奚云军DW车架!AG:AG)</f>
        <v>8.5</v>
      </c>
      <c r="AH190" s="12">
        <f ca="1">SUMIF(奚云军DW车架!$A:$AL,$B190,奚云军DW车架!AH:AH)</f>
        <v>0</v>
      </c>
      <c r="AI190" s="21">
        <f ca="1" t="shared" ref="AI190:AI193" si="121">SUM(D190:AH190)</f>
        <v>274.5</v>
      </c>
      <c r="AJ190" s="22">
        <f ca="1" t="shared" ref="AJ190:AJ205" si="122">AI190/8</f>
        <v>34.3125</v>
      </c>
    </row>
    <row r="191" customHeight="1" spans="1:36">
      <c r="A191" s="32" t="s">
        <v>624</v>
      </c>
      <c r="B191" s="17" t="s">
        <v>727</v>
      </c>
      <c r="C191" s="18" t="s">
        <v>726</v>
      </c>
      <c r="D191" s="12">
        <f ca="1">SUMIF(奚云军DW车架!$A:$AL,$B191,奚云军DW车架!D:D)</f>
        <v>8.5</v>
      </c>
      <c r="E191" s="12">
        <f ca="1">SUMIF(奚云军DW车架!$A:$AL,$B191,奚云军DW车架!E:E)</f>
        <v>8.5</v>
      </c>
      <c r="F191" s="12">
        <f ca="1">SUMIF(奚云军DW车架!$A:$AL,$B191,奚云军DW车架!F:F)</f>
        <v>8.5</v>
      </c>
      <c r="G191" s="12">
        <f ca="1">SUMIF(奚云军DW车架!$A:$AL,$B191,奚云军DW车架!G:G)</f>
        <v>10.5</v>
      </c>
      <c r="H191" s="12">
        <f ca="1">SUMIF(奚云军DW车架!$A:$AL,$B191,奚云军DW车架!H:H)</f>
        <v>8.5</v>
      </c>
      <c r="I191" s="12">
        <f ca="1">SUMIF(奚云军DW车架!$A:$AL,$B191,奚云军DW车架!I:I)</f>
        <v>11</v>
      </c>
      <c r="J191" s="12">
        <f ca="1">SUMIF(奚云军DW车架!$A:$AL,$B191,奚云军DW车架!J:J)</f>
        <v>8.5</v>
      </c>
      <c r="K191" s="12">
        <f ca="1">SUMIF(奚云军DW车架!$A:$AL,$B191,奚云军DW车架!K:K)</f>
        <v>11</v>
      </c>
      <c r="L191" s="12">
        <f ca="1">SUMIF(奚云军DW车架!$A:$AL,$B191,奚云军DW车架!L:L)</f>
        <v>11</v>
      </c>
      <c r="M191" s="12">
        <f ca="1">SUMIF(奚云军DW车架!$A:$AL,$B191,奚云军DW车架!M:M)</f>
        <v>11</v>
      </c>
      <c r="N191" s="12">
        <f ca="1">SUMIF(奚云军DW车架!$A:$AL,$B191,奚云军DW车架!N:N)</f>
        <v>8.5</v>
      </c>
      <c r="O191" s="12">
        <f ca="1">SUMIF(奚云军DW车架!$A:$AL,$B191,奚云军DW车架!O:O)</f>
        <v>8.5</v>
      </c>
      <c r="P191" s="12">
        <f ca="1">SUMIF(奚云军DW车架!$A:$AL,$B191,奚云军DW车架!P:P)</f>
        <v>14</v>
      </c>
      <c r="Q191" s="12">
        <f ca="1">SUMIF(奚云军DW车架!$A:$AL,$B191,奚云军DW车架!Q:Q)</f>
        <v>8.5</v>
      </c>
      <c r="R191" s="12">
        <f ca="1">SUMIF(奚云军DW车架!$A:$AL,$B191,奚云军DW车架!R:R)</f>
        <v>13</v>
      </c>
      <c r="S191" s="12">
        <f ca="1">SUMIF(奚云军DW车架!$A:$AL,$B191,奚云军DW车架!S:S)</f>
        <v>0</v>
      </c>
      <c r="T191" s="12">
        <f ca="1">SUMIF(奚云军DW车架!$A:$AL,$B191,奚云军DW车架!T:T)</f>
        <v>8.5</v>
      </c>
      <c r="U191" s="12">
        <f ca="1">SUMIF(奚云军DW车架!$A:$AL,$B191,奚云军DW车架!U:U)</f>
        <v>8.5</v>
      </c>
      <c r="V191" s="12">
        <f ca="1">SUMIF(奚云军DW车架!$A:$AL,$B191,奚云军DW车架!V:V)</f>
        <v>8.5</v>
      </c>
      <c r="W191" s="12">
        <f ca="1">SUMIF(奚云军DW车架!$A:$AL,$B191,奚云军DW车架!W:W)</f>
        <v>8.5</v>
      </c>
      <c r="X191" s="12">
        <f ca="1">SUMIF(奚云军DW车架!$A:$AL,$B191,奚云军DW车架!X:X)</f>
        <v>8.5</v>
      </c>
      <c r="Y191" s="12">
        <f ca="1">SUMIF(奚云军DW车架!$A:$AL,$B191,奚云军DW车架!Y:Y)</f>
        <v>8.5</v>
      </c>
      <c r="Z191" s="12">
        <f ca="1">SUMIF(奚云军DW车架!$A:$AL,$B191,奚云军DW车架!Z:Z)</f>
        <v>8.5</v>
      </c>
      <c r="AA191" s="12">
        <f ca="1">SUMIF(奚云军DW车架!$A:$AL,$B191,奚云军DW车架!AA:AA)</f>
        <v>8.5</v>
      </c>
      <c r="AB191" s="12">
        <f ca="1">SUMIF(奚云军DW车架!$A:$AL,$B191,奚云军DW车架!AB:AB)</f>
        <v>0</v>
      </c>
      <c r="AC191" s="12">
        <f ca="1">SUMIF(奚云军DW车架!$A:$AL,$B191,奚云军DW车架!AC:AC)</f>
        <v>0</v>
      </c>
      <c r="AD191" s="12">
        <f ca="1">SUMIF(奚云军DW车架!$A:$AL,$B191,奚云军DW车架!AD:AD)</f>
        <v>13</v>
      </c>
      <c r="AE191" s="12">
        <f ca="1">SUMIF(奚云军DW车架!$A:$AL,$B191,奚云军DW车架!AE:AE)</f>
        <v>0</v>
      </c>
      <c r="AF191" s="12">
        <f ca="1">SUMIF(奚云军DW车架!$A:$AL,$B191,奚云军DW车架!AF:AF)</f>
        <v>7</v>
      </c>
      <c r="AG191" s="12">
        <f ca="1">SUMIF(奚云军DW车架!$A:$AL,$B191,奚云军DW车架!AG:AG)</f>
        <v>8.5</v>
      </c>
      <c r="AH191" s="12">
        <f ca="1">SUMIF(奚云军DW车架!$A:$AL,$B191,奚云军DW车架!AH:AH)</f>
        <v>0</v>
      </c>
      <c r="AI191" s="21">
        <f ca="1" t="shared" si="121"/>
        <v>246</v>
      </c>
      <c r="AJ191" s="22">
        <f ca="1" t="shared" si="122"/>
        <v>30.75</v>
      </c>
    </row>
    <row r="192" customHeight="1" spans="1:36">
      <c r="A192" s="32" t="s">
        <v>624</v>
      </c>
      <c r="B192" s="17" t="s">
        <v>729</v>
      </c>
      <c r="C192" s="18" t="s">
        <v>728</v>
      </c>
      <c r="D192" s="12">
        <f ca="1">SUMIF(奚云军DW车架!$A:$AL,$B192,奚云军DW车架!D:D)</f>
        <v>8.5</v>
      </c>
      <c r="E192" s="12">
        <f ca="1">SUMIF(奚云军DW车架!$A:$AL,$B192,奚云军DW车架!E:E)</f>
        <v>8.5</v>
      </c>
      <c r="F192" s="12">
        <f ca="1">SUMIF(奚云军DW车架!$A:$AL,$B192,奚云军DW车架!F:F)</f>
        <v>8.5</v>
      </c>
      <c r="G192" s="12">
        <f ca="1">SUMIF(奚云军DW车架!$A:$AL,$B192,奚云军DW车架!G:G)</f>
        <v>10.5</v>
      </c>
      <c r="H192" s="12">
        <f ca="1">SUMIF(奚云军DW车架!$A:$AL,$B192,奚云军DW车架!H:H)</f>
        <v>8.5</v>
      </c>
      <c r="I192" s="12">
        <f ca="1">SUMIF(奚云军DW车架!$A:$AL,$B192,奚云军DW车架!I:I)</f>
        <v>11</v>
      </c>
      <c r="J192" s="12">
        <f ca="1">SUMIF(奚云军DW车架!$A:$AL,$B192,奚云军DW车架!J:J)</f>
        <v>8.5</v>
      </c>
      <c r="K192" s="12">
        <f ca="1">SUMIF(奚云军DW车架!$A:$AL,$B192,奚云军DW车架!K:K)</f>
        <v>11</v>
      </c>
      <c r="L192" s="12">
        <f ca="1">SUMIF(奚云军DW车架!$A:$AL,$B192,奚云军DW车架!L:L)</f>
        <v>11</v>
      </c>
      <c r="M192" s="12">
        <f ca="1">SUMIF(奚云军DW车架!$A:$AL,$B192,奚云军DW车架!M:M)</f>
        <v>11</v>
      </c>
      <c r="N192" s="12">
        <f ca="1">SUMIF(奚云军DW车架!$A:$AL,$B192,奚云军DW车架!N:N)</f>
        <v>8.5</v>
      </c>
      <c r="O192" s="12">
        <f ca="1">SUMIF(奚云军DW车架!$A:$AL,$B192,奚云军DW车架!O:O)</f>
        <v>8.5</v>
      </c>
      <c r="P192" s="12">
        <f ca="1">SUMIF(奚云军DW车架!$A:$AL,$B192,奚云军DW车架!P:P)</f>
        <v>14</v>
      </c>
      <c r="Q192" s="12">
        <f ca="1">SUMIF(奚云军DW车架!$A:$AL,$B192,奚云军DW车架!Q:Q)</f>
        <v>14</v>
      </c>
      <c r="R192" s="12">
        <f ca="1">SUMIF(奚云军DW车架!$A:$AL,$B192,奚云军DW车架!R:R)</f>
        <v>13</v>
      </c>
      <c r="S192" s="12">
        <f ca="1">SUMIF(奚云军DW车架!$A:$AL,$B192,奚云军DW车架!S:S)</f>
        <v>10</v>
      </c>
      <c r="T192" s="12">
        <f ca="1">SUMIF(奚云军DW车架!$A:$AL,$B192,奚云军DW车架!T:T)</f>
        <v>8.5</v>
      </c>
      <c r="U192" s="12">
        <f ca="1">SUMIF(奚云军DW车架!$A:$AL,$B192,奚云军DW车架!U:U)</f>
        <v>8.5</v>
      </c>
      <c r="V192" s="12">
        <f ca="1">SUMIF(奚云军DW车架!$A:$AL,$B192,奚云军DW车架!V:V)</f>
        <v>8.5</v>
      </c>
      <c r="W192" s="12">
        <f ca="1">SUMIF(奚云军DW车架!$A:$AL,$B192,奚云军DW车架!W:W)</f>
        <v>13</v>
      </c>
      <c r="X192" s="12">
        <f ca="1">SUMIF(奚云军DW车架!$A:$AL,$B192,奚云军DW车架!X:X)</f>
        <v>8.5</v>
      </c>
      <c r="Y192" s="12">
        <f ca="1">SUMIF(奚云军DW车架!$A:$AL,$B192,奚云军DW车架!Y:Y)</f>
        <v>8.5</v>
      </c>
      <c r="Z192" s="12">
        <f ca="1">SUMIF(奚云军DW车架!$A:$AL,$B192,奚云军DW车架!Z:Z)</f>
        <v>8.5</v>
      </c>
      <c r="AA192" s="12">
        <f ca="1">SUMIF(奚云军DW车架!$A:$AL,$B192,奚云军DW车架!AA:AA)</f>
        <v>8.5</v>
      </c>
      <c r="AB192" s="12">
        <f ca="1">SUMIF(奚云军DW车架!$A:$AL,$B192,奚云军DW车架!AB:AB)</f>
        <v>8.5</v>
      </c>
      <c r="AC192" s="12">
        <f ca="1">SUMIF(奚云军DW车架!$A:$AL,$B192,奚云军DW车架!AC:AC)</f>
        <v>0</v>
      </c>
      <c r="AD192" s="12">
        <f ca="1">SUMIF(奚云军DW车架!$A:$AL,$B192,奚云军DW车架!AD:AD)</f>
        <v>13</v>
      </c>
      <c r="AE192" s="12">
        <f ca="1">SUMIF(奚云军DW车架!$A:$AL,$B192,奚云军DW车架!AE:AE)</f>
        <v>9.5</v>
      </c>
      <c r="AF192" s="12">
        <f ca="1">SUMIF(奚云军DW车架!$A:$AL,$B192,奚云军DW车架!AF:AF)</f>
        <v>7</v>
      </c>
      <c r="AG192" s="12">
        <f ca="1">SUMIF(奚云军DW车架!$A:$AL,$B192,奚云军DW车架!AG:AG)</f>
        <v>8.5</v>
      </c>
      <c r="AH192" s="12">
        <f ca="1">SUMIF(奚云军DW车架!$A:$AL,$B192,奚云军DW车架!AH:AH)</f>
        <v>0</v>
      </c>
      <c r="AI192" s="21">
        <f ca="1" t="shared" si="121"/>
        <v>284</v>
      </c>
      <c r="AJ192" s="22">
        <f ca="1" t="shared" si="122"/>
        <v>35.5</v>
      </c>
    </row>
    <row r="193" customHeight="1" spans="1:36">
      <c r="A193" s="32" t="s">
        <v>624</v>
      </c>
      <c r="B193" s="17" t="s">
        <v>731</v>
      </c>
      <c r="C193" s="18" t="s">
        <v>730</v>
      </c>
      <c r="D193" s="12">
        <f ca="1">SUMIF(奚云军DW车架!$A:$AL,$B193,奚云军DW车架!D:D)</f>
        <v>8.5</v>
      </c>
      <c r="E193" s="12">
        <f ca="1">SUMIF(奚云军DW车架!$A:$AL,$B193,奚云军DW车架!E:E)</f>
        <v>8.5</v>
      </c>
      <c r="F193" s="12">
        <f ca="1">SUMIF(奚云军DW车架!$A:$AL,$B193,奚云军DW车架!F:F)</f>
        <v>8.5</v>
      </c>
      <c r="G193" s="12">
        <f ca="1">SUMIF(奚云军DW车架!$A:$AL,$B193,奚云军DW车架!G:G)</f>
        <v>10.5</v>
      </c>
      <c r="H193" s="12">
        <f ca="1">SUMIF(奚云军DW车架!$A:$AL,$B193,奚云军DW车架!H:H)</f>
        <v>8.5</v>
      </c>
      <c r="I193" s="12">
        <f ca="1">SUMIF(奚云军DW车架!$A:$AL,$B193,奚云军DW车架!I:I)</f>
        <v>11</v>
      </c>
      <c r="J193" s="12">
        <f ca="1">SUMIF(奚云军DW车架!$A:$AL,$B193,奚云军DW车架!J:J)</f>
        <v>8.5</v>
      </c>
      <c r="K193" s="12">
        <f ca="1">SUMIF(奚云军DW车架!$A:$AL,$B193,奚云军DW车架!K:K)</f>
        <v>11</v>
      </c>
      <c r="L193" s="12">
        <f ca="1">SUMIF(奚云军DW车架!$A:$AL,$B193,奚云军DW车架!L:L)</f>
        <v>11</v>
      </c>
      <c r="M193" s="12">
        <f ca="1">SUMIF(奚云军DW车架!$A:$AL,$B193,奚云军DW车架!M:M)</f>
        <v>11</v>
      </c>
      <c r="N193" s="12">
        <f ca="1">SUMIF(奚云军DW车架!$A:$AL,$B193,奚云军DW车架!N:N)</f>
        <v>8.5</v>
      </c>
      <c r="O193" s="12">
        <f ca="1">SUMIF(奚云军DW车架!$A:$AL,$B193,奚云军DW车架!O:O)</f>
        <v>8.5</v>
      </c>
      <c r="P193" s="12">
        <f ca="1">SUMIF(奚云军DW车架!$A:$AL,$B193,奚云军DW车架!P:P)</f>
        <v>14</v>
      </c>
      <c r="Q193" s="12">
        <f ca="1">SUMIF(奚云军DW车架!$A:$AL,$B193,奚云军DW车架!Q:Q)</f>
        <v>14</v>
      </c>
      <c r="R193" s="12">
        <f ca="1">SUMIF(奚云军DW车架!$A:$AL,$B193,奚云军DW车架!R:R)</f>
        <v>13</v>
      </c>
      <c r="S193" s="12">
        <f ca="1">SUMIF(奚云军DW车架!$A:$AL,$B193,奚云军DW车架!S:S)</f>
        <v>11</v>
      </c>
      <c r="T193" s="12">
        <f ca="1">SUMIF(奚云军DW车架!$A:$AL,$B193,奚云军DW车架!T:T)</f>
        <v>8.5</v>
      </c>
      <c r="U193" s="12">
        <f ca="1">SUMIF(奚云军DW车架!$A:$AL,$B193,奚云军DW车架!U:U)</f>
        <v>8.5</v>
      </c>
      <c r="V193" s="12">
        <f ca="1">SUMIF(奚云军DW车架!$A:$AL,$B193,奚云军DW车架!V:V)</f>
        <v>8.5</v>
      </c>
      <c r="W193" s="12">
        <f ca="1">SUMIF(奚云军DW车架!$A:$AL,$B193,奚云军DW车架!W:W)</f>
        <v>8.5</v>
      </c>
      <c r="X193" s="12">
        <f ca="1">SUMIF(奚云军DW车架!$A:$AL,$B193,奚云军DW车架!X:X)</f>
        <v>8.5</v>
      </c>
      <c r="Y193" s="12">
        <f ca="1">SUMIF(奚云军DW车架!$A:$AL,$B193,奚云军DW车架!Y:Y)</f>
        <v>8.5</v>
      </c>
      <c r="Z193" s="12">
        <f ca="1">SUMIF(奚云军DW车架!$A:$AL,$B193,奚云军DW车架!Z:Z)</f>
        <v>0</v>
      </c>
      <c r="AA193" s="12">
        <f ca="1">SUMIF(奚云军DW车架!$A:$AL,$B193,奚云军DW车架!AA:AA)</f>
        <v>0</v>
      </c>
      <c r="AB193" s="12">
        <f ca="1">SUMIF(奚云军DW车架!$A:$AL,$B193,奚云军DW车架!AB:AB)</f>
        <v>0</v>
      </c>
      <c r="AC193" s="12">
        <f ca="1">SUMIF(奚云军DW车架!$A:$AL,$B193,奚云军DW车架!AC:AC)</f>
        <v>0</v>
      </c>
      <c r="AD193" s="12">
        <f ca="1">SUMIF(奚云军DW车架!$A:$AL,$B193,奚云军DW车架!AD:AD)</f>
        <v>13</v>
      </c>
      <c r="AE193" s="12">
        <f ca="1">SUMIF(奚云军DW车架!$A:$AL,$B193,奚云军DW车架!AE:AE)</f>
        <v>0</v>
      </c>
      <c r="AF193" s="12">
        <f ca="1">SUMIF(奚云军DW车架!$A:$AL,$B193,奚云军DW车架!AF:AF)</f>
        <v>8.5</v>
      </c>
      <c r="AG193" s="12">
        <f ca="1">SUMIF(奚云军DW车架!$A:$AL,$B193,奚云军DW车架!AG:AG)</f>
        <v>8.5</v>
      </c>
      <c r="AH193" s="12">
        <f ca="1">SUMIF(奚云军DW车架!$A:$AL,$B193,奚云军DW车架!AH:AH)</f>
        <v>0</v>
      </c>
      <c r="AI193" s="21">
        <f ca="1" t="shared" si="121"/>
        <v>247</v>
      </c>
      <c r="AJ193" s="22">
        <f ca="1" t="shared" si="122"/>
        <v>30.875</v>
      </c>
    </row>
    <row r="194" customHeight="1" spans="1:36">
      <c r="A194" s="32" t="s">
        <v>624</v>
      </c>
      <c r="B194" s="17" t="s">
        <v>733</v>
      </c>
      <c r="C194" s="18" t="s">
        <v>732</v>
      </c>
      <c r="D194" s="12">
        <f ca="1">SUMIF(奚云军DW车架!$A:$AL,$B194,奚云军DW车架!D:D)</f>
        <v>8.5</v>
      </c>
      <c r="E194" s="12">
        <f ca="1">SUMIF(奚云军DW车架!$A:$AL,$B194,奚云军DW车架!E:E)</f>
        <v>8.5</v>
      </c>
      <c r="F194" s="12">
        <f ca="1">SUMIF(奚云军DW车架!$A:$AL,$B194,奚云军DW车架!F:F)</f>
        <v>8.5</v>
      </c>
      <c r="G194" s="12">
        <f ca="1">SUMIF(奚云军DW车架!$A:$AL,$B194,奚云军DW车架!G:G)</f>
        <v>10.5</v>
      </c>
      <c r="H194" s="12">
        <f ca="1">SUMIF(奚云军DW车架!$A:$AL,$B194,奚云军DW车架!H:H)</f>
        <v>8.5</v>
      </c>
      <c r="I194" s="12">
        <f ca="1">SUMIF(奚云军DW车架!$A:$AL,$B194,奚云军DW车架!I:I)</f>
        <v>11</v>
      </c>
      <c r="J194" s="12">
        <f ca="1">SUMIF(奚云军DW车架!$A:$AL,$B194,奚云军DW车架!J:J)</f>
        <v>8.5</v>
      </c>
      <c r="K194" s="12">
        <f ca="1">SUMIF(奚云军DW车架!$A:$AL,$B194,奚云军DW车架!K:K)</f>
        <v>11</v>
      </c>
      <c r="L194" s="12">
        <f ca="1">SUMIF(奚云军DW车架!$A:$AL,$B194,奚云军DW车架!L:L)</f>
        <v>11</v>
      </c>
      <c r="M194" s="12">
        <f ca="1">SUMIF(奚云军DW车架!$A:$AL,$B194,奚云军DW车架!M:M)</f>
        <v>11</v>
      </c>
      <c r="N194" s="12">
        <f ca="1">SUMIF(奚云军DW车架!$A:$AL,$B194,奚云军DW车架!N:N)</f>
        <v>8.5</v>
      </c>
      <c r="O194" s="12">
        <f ca="1">SUMIF(奚云军DW车架!$A:$AL,$B194,奚云军DW车架!O:O)</f>
        <v>8.5</v>
      </c>
      <c r="P194" s="12">
        <f ca="1">SUMIF(奚云军DW车架!$A:$AL,$B194,奚云军DW车架!P:P)</f>
        <v>8.5</v>
      </c>
      <c r="Q194" s="12">
        <f ca="1">SUMIF(奚云军DW车架!$A:$AL,$B194,奚云军DW车架!Q:Q)</f>
        <v>8.5</v>
      </c>
      <c r="R194" s="12">
        <f ca="1">SUMIF(奚云军DW车架!$A:$AL,$B194,奚云军DW车架!R:R)</f>
        <v>13</v>
      </c>
      <c r="S194" s="12">
        <f ca="1">SUMIF(奚云军DW车架!$A:$AL,$B194,奚云军DW车架!S:S)</f>
        <v>7</v>
      </c>
      <c r="T194" s="12">
        <f ca="1">SUMIF(奚云军DW车架!$A:$AL,$B194,奚云军DW车架!T:T)</f>
        <v>8.5</v>
      </c>
      <c r="U194" s="12">
        <f ca="1">SUMIF(奚云军DW车架!$A:$AL,$B194,奚云军DW车架!U:U)</f>
        <v>8.5</v>
      </c>
      <c r="V194" s="12">
        <f ca="1">SUMIF(奚云军DW车架!$A:$AL,$B194,奚云军DW车架!V:V)</f>
        <v>8.5</v>
      </c>
      <c r="W194" s="12">
        <f ca="1">SUMIF(奚云军DW车架!$A:$AL,$B194,奚云军DW车架!W:W)</f>
        <v>0</v>
      </c>
      <c r="X194" s="12">
        <f ca="1">SUMIF(奚云军DW车架!$A:$AL,$B194,奚云军DW车架!X:X)</f>
        <v>8.5</v>
      </c>
      <c r="Y194" s="12">
        <f ca="1">SUMIF(奚云军DW车架!$A:$AL,$B194,奚云军DW车架!Y:Y)</f>
        <v>8.5</v>
      </c>
      <c r="Z194" s="12">
        <f ca="1">SUMIF(奚云军DW车架!$A:$AL,$B194,奚云军DW车架!Z:Z)</f>
        <v>8.5</v>
      </c>
      <c r="AA194" s="12">
        <f ca="1">SUMIF(奚云军DW车架!$A:$AL,$B194,奚云军DW车架!AA:AA)</f>
        <v>8.5</v>
      </c>
      <c r="AB194" s="12">
        <f ca="1">SUMIF(奚云军DW车架!$A:$AL,$B194,奚云军DW车架!AB:AB)</f>
        <v>0</v>
      </c>
      <c r="AC194" s="12">
        <f ca="1">SUMIF(奚云军DW车架!$A:$AL,$B194,奚云军DW车架!AC:AC)</f>
        <v>0</v>
      </c>
      <c r="AD194" s="12">
        <f ca="1">SUMIF(奚云军DW车架!$A:$AL,$B194,奚云军DW车架!AD:AD)</f>
        <v>12</v>
      </c>
      <c r="AE194" s="12">
        <f ca="1">SUMIF(奚云军DW车架!$A:$AL,$B194,奚云军DW车架!AE:AE)</f>
        <v>8.5</v>
      </c>
      <c r="AF194" s="12">
        <f ca="1">SUMIF(奚云军DW车架!$A:$AL,$B194,奚云军DW车架!AF:AF)</f>
        <v>4.5</v>
      </c>
      <c r="AG194" s="12">
        <f ca="1">SUMIF(奚云军DW车架!$A:$AL,$B194,奚云军DW车架!AG:AG)</f>
        <v>8.5</v>
      </c>
      <c r="AH194" s="12">
        <f ca="1">SUMIF(奚云军DW车架!$A:$AL,$B194,奚云军DW车架!AH:AH)</f>
        <v>0</v>
      </c>
      <c r="AI194" s="21">
        <f ca="1" t="shared" ref="AI194" si="123">SUM(D194:AH194)</f>
        <v>244</v>
      </c>
      <c r="AJ194" s="22">
        <f ca="1" t="shared" si="122"/>
        <v>30.5</v>
      </c>
    </row>
    <row r="195" customHeight="1" spans="1:36">
      <c r="A195" s="32" t="s">
        <v>624</v>
      </c>
      <c r="B195" s="17" t="s">
        <v>735</v>
      </c>
      <c r="C195" s="18" t="s">
        <v>734</v>
      </c>
      <c r="D195" s="12">
        <f ca="1">SUMIF(奚云军DW车架!$A:$AL,$B195,奚云军DW车架!D:D)</f>
        <v>8.5</v>
      </c>
      <c r="E195" s="12">
        <f ca="1">SUMIF(奚云军DW车架!$A:$AL,$B195,奚云军DW车架!E:E)</f>
        <v>8.5</v>
      </c>
      <c r="F195" s="12">
        <f ca="1">SUMIF(奚云军DW车架!$A:$AL,$B195,奚云军DW车架!F:F)</f>
        <v>8.5</v>
      </c>
      <c r="G195" s="12">
        <f ca="1">SUMIF(奚云军DW车架!$A:$AL,$B195,奚云军DW车架!G:G)</f>
        <v>13</v>
      </c>
      <c r="H195" s="12">
        <f ca="1">SUMIF(奚云军DW车架!$A:$AL,$B195,奚云军DW车架!H:H)</f>
        <v>8.5</v>
      </c>
      <c r="I195" s="12">
        <f ca="1">SUMIF(奚云军DW车架!$A:$AL,$B195,奚云军DW车架!I:I)</f>
        <v>11</v>
      </c>
      <c r="J195" s="12">
        <f ca="1">SUMIF(奚云军DW车架!$A:$AL,$B195,奚云军DW车架!J:J)</f>
        <v>8.5</v>
      </c>
      <c r="K195" s="12">
        <f ca="1">SUMIF(奚云军DW车架!$A:$AL,$B195,奚云军DW车架!K:K)</f>
        <v>11</v>
      </c>
      <c r="L195" s="12">
        <f ca="1">SUMIF(奚云军DW车架!$A:$AL,$B195,奚云军DW车架!L:L)</f>
        <v>11</v>
      </c>
      <c r="M195" s="12">
        <f ca="1">SUMIF(奚云军DW车架!$A:$AL,$B195,奚云军DW车架!M:M)</f>
        <v>11</v>
      </c>
      <c r="N195" s="12">
        <f ca="1">SUMIF(奚云军DW车架!$A:$AL,$B195,奚云军DW车架!N:N)</f>
        <v>0</v>
      </c>
      <c r="O195" s="12">
        <f ca="1">SUMIF(奚云军DW车架!$A:$AL,$B195,奚云军DW车架!O:O)</f>
        <v>8.5</v>
      </c>
      <c r="P195" s="12">
        <f ca="1">SUMIF(奚云军DW车架!$A:$AL,$B195,奚云军DW车架!P:P)</f>
        <v>8.5</v>
      </c>
      <c r="Q195" s="12">
        <f ca="1">SUMIF(奚云军DW车架!$A:$AL,$B195,奚云军DW车架!Q:Q)</f>
        <v>14</v>
      </c>
      <c r="R195" s="12">
        <f ca="1">SUMIF(奚云军DW车架!$A:$AL,$B195,奚云军DW车架!R:R)</f>
        <v>13</v>
      </c>
      <c r="S195" s="12">
        <f ca="1">SUMIF(奚云军DW车架!$A:$AL,$B195,奚云军DW车架!S:S)</f>
        <v>7</v>
      </c>
      <c r="T195" s="12">
        <f ca="1">SUMIF(奚云军DW车架!$A:$AL,$B195,奚云军DW车架!T:T)</f>
        <v>8.5</v>
      </c>
      <c r="U195" s="12">
        <f ca="1">SUMIF(奚云军DW车架!$A:$AL,$B195,奚云军DW车架!U:U)</f>
        <v>0</v>
      </c>
      <c r="V195" s="12">
        <f ca="1">SUMIF(奚云军DW车架!$A:$AL,$B195,奚云军DW车架!V:V)</f>
        <v>0</v>
      </c>
      <c r="W195" s="12">
        <f ca="1">SUMIF(奚云军DW车架!$A:$AL,$B195,奚云军DW车架!W:W)</f>
        <v>0</v>
      </c>
      <c r="X195" s="12">
        <f ca="1">SUMIF(奚云军DW车架!$A:$AL,$B195,奚云军DW车架!X:X)</f>
        <v>0</v>
      </c>
      <c r="Y195" s="12">
        <f ca="1">SUMIF(奚云军DW车架!$A:$AL,$B195,奚云军DW车架!Y:Y)</f>
        <v>0</v>
      </c>
      <c r="Z195" s="12">
        <f ca="1">SUMIF(奚云军DW车架!$A:$AL,$B195,奚云军DW车架!Z:Z)</f>
        <v>0</v>
      </c>
      <c r="AA195" s="12">
        <f ca="1">SUMIF(奚云军DW车架!$A:$AL,$B195,奚云军DW车架!AA:AA)</f>
        <v>0</v>
      </c>
      <c r="AB195" s="12">
        <f ca="1">SUMIF(奚云军DW车架!$A:$AL,$B195,奚云军DW车架!AB:AB)</f>
        <v>0</v>
      </c>
      <c r="AC195" s="12">
        <f ca="1">SUMIF(奚云军DW车架!$A:$AL,$B195,奚云军DW车架!AC:AC)</f>
        <v>0</v>
      </c>
      <c r="AD195" s="12">
        <f ca="1">SUMIF(奚云军DW车架!$A:$AL,$B195,奚云军DW车架!AD:AD)</f>
        <v>13</v>
      </c>
      <c r="AE195" s="12">
        <f ca="1">SUMIF(奚云军DW车架!$A:$AL,$B195,奚云军DW车架!AE:AE)</f>
        <v>0</v>
      </c>
      <c r="AF195" s="12">
        <f ca="1">SUMIF(奚云军DW车架!$A:$AL,$B195,奚云军DW车架!AF:AF)</f>
        <v>4.5</v>
      </c>
      <c r="AG195" s="12">
        <f ca="1">SUMIF(奚云军DW车架!$A:$AL,$B195,奚云军DW车架!AG:AG)</f>
        <v>8.5</v>
      </c>
      <c r="AH195" s="12">
        <f ca="1">SUMIF(奚云军DW车架!$A:$AL,$B195,奚云军DW车架!AH:AH)</f>
        <v>0</v>
      </c>
      <c r="AI195" s="21">
        <f ca="1" t="shared" ref="AI195:AI198" si="124">SUM(D195:AH195)</f>
        <v>185</v>
      </c>
      <c r="AJ195" s="22">
        <f ca="1" t="shared" si="122"/>
        <v>23.125</v>
      </c>
    </row>
    <row r="196" customHeight="1" spans="1:36">
      <c r="A196" s="32" t="s">
        <v>624</v>
      </c>
      <c r="B196" s="17" t="s">
        <v>737</v>
      </c>
      <c r="C196" s="18" t="s">
        <v>736</v>
      </c>
      <c r="D196" s="12">
        <f ca="1">SUMIF(奚云军DW车架!$A:$AL,$B196,奚云军DW车架!D:D)</f>
        <v>8.5</v>
      </c>
      <c r="E196" s="12">
        <f ca="1">SUMIF(奚云军DW车架!$A:$AL,$B196,奚云军DW车架!E:E)</f>
        <v>8.5</v>
      </c>
      <c r="F196" s="12">
        <f ca="1">SUMIF(奚云军DW车架!$A:$AL,$B196,奚云军DW车架!F:F)</f>
        <v>8.5</v>
      </c>
      <c r="G196" s="12">
        <f ca="1">SUMIF(奚云军DW车架!$A:$AL,$B196,奚云军DW车架!G:G)</f>
        <v>12</v>
      </c>
      <c r="H196" s="12">
        <f ca="1">SUMIF(奚云军DW车架!$A:$AL,$B196,奚云军DW车架!H:H)</f>
        <v>8.5</v>
      </c>
      <c r="I196" s="12">
        <f ca="1">SUMIF(奚云军DW车架!$A:$AL,$B196,奚云军DW车架!I:I)</f>
        <v>11</v>
      </c>
      <c r="J196" s="12">
        <f ca="1">SUMIF(奚云军DW车架!$A:$AL,$B196,奚云军DW车架!J:J)</f>
        <v>8.5</v>
      </c>
      <c r="K196" s="12">
        <f ca="1">SUMIF(奚云军DW车架!$A:$AL,$B196,奚云军DW车架!K:K)</f>
        <v>11</v>
      </c>
      <c r="L196" s="12">
        <f ca="1">SUMIF(奚云军DW车架!$A:$AL,$B196,奚云军DW车架!L:L)</f>
        <v>11</v>
      </c>
      <c r="M196" s="12">
        <f ca="1">SUMIF(奚云军DW车架!$A:$AL,$B196,奚云军DW车架!M:M)</f>
        <v>11</v>
      </c>
      <c r="N196" s="12">
        <f ca="1">SUMIF(奚云军DW车架!$A:$AL,$B196,奚云军DW车架!N:N)</f>
        <v>8.5</v>
      </c>
      <c r="O196" s="12">
        <f ca="1">SUMIF(奚云军DW车架!$A:$AL,$B196,奚云军DW车架!O:O)</f>
        <v>8.5</v>
      </c>
      <c r="P196" s="12">
        <f ca="1">SUMIF(奚云军DW车架!$A:$AL,$B196,奚云军DW车架!P:P)</f>
        <v>8.5</v>
      </c>
      <c r="Q196" s="12">
        <f ca="1">SUMIF(奚云军DW车架!$A:$AL,$B196,奚云军DW车架!Q:Q)</f>
        <v>8.5</v>
      </c>
      <c r="R196" s="12">
        <f ca="1">SUMIF(奚云军DW车架!$A:$AL,$B196,奚云军DW车架!R:R)</f>
        <v>13</v>
      </c>
      <c r="S196" s="12">
        <f ca="1">SUMIF(奚云军DW车架!$A:$AL,$B196,奚云军DW车架!S:S)</f>
        <v>10</v>
      </c>
      <c r="T196" s="12">
        <f ca="1">SUMIF(奚云军DW车架!$A:$AL,$B196,奚云军DW车架!T:T)</f>
        <v>8.5</v>
      </c>
      <c r="U196" s="12">
        <f ca="1">SUMIF(奚云军DW车架!$A:$AL,$B196,奚云军DW车架!U:U)</f>
        <v>8.5</v>
      </c>
      <c r="V196" s="12">
        <f ca="1">SUMIF(奚云军DW车架!$A:$AL,$B196,奚云军DW车架!V:V)</f>
        <v>8.5</v>
      </c>
      <c r="W196" s="12">
        <f ca="1">SUMIF(奚云军DW车架!$A:$AL,$B196,奚云军DW车架!W:W)</f>
        <v>8.5</v>
      </c>
      <c r="X196" s="12">
        <f ca="1">SUMIF(奚云军DW车架!$A:$AL,$B196,奚云军DW车架!X:X)</f>
        <v>8.5</v>
      </c>
      <c r="Y196" s="12">
        <f ca="1">SUMIF(奚云军DW车架!$A:$AL,$B196,奚云军DW车架!Y:Y)</f>
        <v>8.5</v>
      </c>
      <c r="Z196" s="12">
        <f ca="1">SUMIF(奚云军DW车架!$A:$AL,$B196,奚云军DW车架!Z:Z)</f>
        <v>8.5</v>
      </c>
      <c r="AA196" s="12">
        <f ca="1">SUMIF(奚云军DW车架!$A:$AL,$B196,奚云军DW车架!AA:AA)</f>
        <v>8.5</v>
      </c>
      <c r="AB196" s="12">
        <f ca="1">SUMIF(奚云军DW车架!$A:$AL,$B196,奚云军DW车架!AB:AB)</f>
        <v>8.5</v>
      </c>
      <c r="AC196" s="12">
        <f ca="1">SUMIF(奚云军DW车架!$A:$AL,$B196,奚云军DW车架!AC:AC)</f>
        <v>0</v>
      </c>
      <c r="AD196" s="12">
        <f ca="1">SUMIF(奚云军DW车架!$A:$AL,$B196,奚云军DW车架!AD:AD)</f>
        <v>13</v>
      </c>
      <c r="AE196" s="12">
        <f ca="1">SUMIF(奚云军DW车架!$A:$AL,$B196,奚云军DW车架!AE:AE)</f>
        <v>9.5</v>
      </c>
      <c r="AF196" s="12">
        <f ca="1">SUMIF(奚云军DW车架!$A:$AL,$B196,奚云军DW车架!AF:AF)</f>
        <v>7</v>
      </c>
      <c r="AG196" s="12">
        <f ca="1">SUMIF(奚云军DW车架!$A:$AL,$B196,奚云军DW车架!AG:AG)</f>
        <v>8.5</v>
      </c>
      <c r="AH196" s="12">
        <f ca="1">SUMIF(奚云军DW车架!$A:$AL,$B196,奚云军DW车架!AH:AH)</f>
        <v>0</v>
      </c>
      <c r="AI196" s="21">
        <f ca="1" t="shared" si="124"/>
        <v>270</v>
      </c>
      <c r="AJ196" s="22">
        <f ca="1" t="shared" si="122"/>
        <v>33.75</v>
      </c>
    </row>
    <row r="197" customHeight="1" spans="1:36">
      <c r="A197" s="32" t="s">
        <v>624</v>
      </c>
      <c r="B197" s="17" t="s">
        <v>739</v>
      </c>
      <c r="C197" s="18" t="s">
        <v>738</v>
      </c>
      <c r="D197" s="12">
        <f ca="1">SUMIF(奚云军DW车架!$A:$AL,$B197,奚云军DW车架!D:D)</f>
        <v>8.5</v>
      </c>
      <c r="E197" s="12">
        <f ca="1">SUMIF(奚云军DW车架!$A:$AL,$B197,奚云军DW车架!E:E)</f>
        <v>8.5</v>
      </c>
      <c r="F197" s="12">
        <f ca="1">SUMIF(奚云军DW车架!$A:$AL,$B197,奚云军DW车架!F:F)</f>
        <v>8.5</v>
      </c>
      <c r="G197" s="12">
        <f ca="1">SUMIF(奚云军DW车架!$A:$AL,$B197,奚云军DW车架!G:G)</f>
        <v>12</v>
      </c>
      <c r="H197" s="12">
        <f ca="1">SUMIF(奚云军DW车架!$A:$AL,$B197,奚云军DW车架!H:H)</f>
        <v>11</v>
      </c>
      <c r="I197" s="12">
        <f ca="1">SUMIF(奚云军DW车架!$A:$AL,$B197,奚云军DW车架!I:I)</f>
        <v>11</v>
      </c>
      <c r="J197" s="12">
        <f ca="1">SUMIF(奚云军DW车架!$A:$AL,$B197,奚云军DW车架!J:J)</f>
        <v>11</v>
      </c>
      <c r="K197" s="12">
        <f ca="1">SUMIF(奚云军DW车架!$A:$AL,$B197,奚云军DW车架!K:K)</f>
        <v>11</v>
      </c>
      <c r="L197" s="12">
        <f ca="1">SUMIF(奚云军DW车架!$A:$AL,$B197,奚云军DW车架!L:L)</f>
        <v>11</v>
      </c>
      <c r="M197" s="12">
        <f ca="1">SUMIF(奚云军DW车架!$A:$AL,$B197,奚云军DW车架!M:M)</f>
        <v>12</v>
      </c>
      <c r="N197" s="12">
        <f ca="1">SUMIF(奚云军DW车架!$A:$AL,$B197,奚云军DW车架!N:N)</f>
        <v>13</v>
      </c>
      <c r="O197" s="12">
        <f ca="1">SUMIF(奚云军DW车架!$A:$AL,$B197,奚云军DW车架!O:O)</f>
        <v>13</v>
      </c>
      <c r="P197" s="12">
        <f ca="1">SUMIF(奚云军DW车架!$A:$AL,$B197,奚云军DW车架!P:P)</f>
        <v>14</v>
      </c>
      <c r="Q197" s="12">
        <f ca="1">SUMIF(奚云军DW车架!$A:$AL,$B197,奚云军DW车架!Q:Q)</f>
        <v>14</v>
      </c>
      <c r="R197" s="12">
        <f ca="1">SUMIF(奚云军DW车架!$A:$AL,$B197,奚云军DW车架!R:R)</f>
        <v>13</v>
      </c>
      <c r="S197" s="12">
        <f ca="1">SUMIF(奚云军DW车架!$A:$AL,$B197,奚云军DW车架!S:S)</f>
        <v>12</v>
      </c>
      <c r="T197" s="12">
        <f ca="1">SUMIF(奚云军DW车架!$A:$AL,$B197,奚云军DW车架!T:T)</f>
        <v>13</v>
      </c>
      <c r="U197" s="12">
        <f ca="1">SUMIF(奚云军DW车架!$A:$AL,$B197,奚云军DW车架!U:U)</f>
        <v>11</v>
      </c>
      <c r="V197" s="12">
        <f ca="1">SUMIF(奚云军DW车架!$A:$AL,$B197,奚云军DW车架!V:V)</f>
        <v>8.5</v>
      </c>
      <c r="W197" s="12">
        <f ca="1">SUMIF(奚云军DW车架!$A:$AL,$B197,奚云军DW车架!W:W)</f>
        <v>13</v>
      </c>
      <c r="X197" s="12">
        <f ca="1">SUMIF(奚云军DW车架!$A:$AL,$B197,奚云军DW车架!X:X)</f>
        <v>13</v>
      </c>
      <c r="Y197" s="12">
        <f ca="1">SUMIF(奚云军DW车架!$A:$AL,$B197,奚云军DW车架!Y:Y)</f>
        <v>11</v>
      </c>
      <c r="Z197" s="12">
        <f ca="1">SUMIF(奚云军DW车架!$A:$AL,$B197,奚云军DW车架!Z:Z)</f>
        <v>11</v>
      </c>
      <c r="AA197" s="12">
        <f ca="1">SUMIF(奚云军DW车架!$A:$AL,$B197,奚云军DW车架!AA:AA)</f>
        <v>8.5</v>
      </c>
      <c r="AB197" s="12">
        <f ca="1">SUMIF(奚云军DW车架!$A:$AL,$B197,奚云军DW车架!AB:AB)</f>
        <v>0</v>
      </c>
      <c r="AC197" s="12">
        <f ca="1">SUMIF(奚云军DW车架!$A:$AL,$B197,奚云军DW车架!AC:AC)</f>
        <v>0</v>
      </c>
      <c r="AD197" s="12">
        <f ca="1">SUMIF(奚云军DW车架!$A:$AL,$B197,奚云军DW车架!AD:AD)</f>
        <v>12</v>
      </c>
      <c r="AE197" s="12">
        <f ca="1">SUMIF(奚云军DW车架!$A:$AL,$B197,奚云军DW车架!AE:AE)</f>
        <v>0</v>
      </c>
      <c r="AF197" s="12">
        <f ca="1">SUMIF(奚云军DW车架!$A:$AL,$B197,奚云军DW车架!AF:AF)</f>
        <v>7</v>
      </c>
      <c r="AG197" s="12">
        <f ca="1">SUMIF(奚云军DW车架!$A:$AL,$B197,奚云军DW车架!AG:AG)</f>
        <v>11</v>
      </c>
      <c r="AH197" s="12">
        <f ca="1">SUMIF(奚云军DW车架!$A:$AL,$B197,奚云军DW车架!AH:AH)</f>
        <v>0</v>
      </c>
      <c r="AI197" s="21">
        <f ca="1" t="shared" si="124"/>
        <v>302.5</v>
      </c>
      <c r="AJ197" s="22">
        <f ca="1" t="shared" si="122"/>
        <v>37.8125</v>
      </c>
    </row>
    <row r="198" customHeight="1" spans="1:36">
      <c r="A198" s="32" t="s">
        <v>624</v>
      </c>
      <c r="B198" s="17" t="s">
        <v>741</v>
      </c>
      <c r="C198" s="18" t="s">
        <v>740</v>
      </c>
      <c r="D198" s="12">
        <f ca="1">SUMIF(奚云军DW车架!$A:$AL,$B198,奚云军DW车架!D:D)</f>
        <v>8.5</v>
      </c>
      <c r="E198" s="12">
        <f ca="1">SUMIF(奚云军DW车架!$A:$AL,$B198,奚云军DW车架!E:E)</f>
        <v>8.5</v>
      </c>
      <c r="F198" s="12">
        <f ca="1">SUMIF(奚云军DW车架!$A:$AL,$B198,奚云军DW车架!F:F)</f>
        <v>8.5</v>
      </c>
      <c r="G198" s="12">
        <f ca="1">SUMIF(奚云军DW车架!$A:$AL,$B198,奚云军DW车架!G:G)</f>
        <v>10.5</v>
      </c>
      <c r="H198" s="12">
        <f ca="1">SUMIF(奚云军DW车架!$A:$AL,$B198,奚云军DW车架!H:H)</f>
        <v>8.5</v>
      </c>
      <c r="I198" s="12">
        <f ca="1">SUMIF(奚云军DW车架!$A:$AL,$B198,奚云军DW车架!I:I)</f>
        <v>11</v>
      </c>
      <c r="J198" s="12">
        <f ca="1">SUMIF(奚云军DW车架!$A:$AL,$B198,奚云军DW车架!J:J)</f>
        <v>8.5</v>
      </c>
      <c r="K198" s="12">
        <f ca="1">SUMIF(奚云军DW车架!$A:$AL,$B198,奚云军DW车架!K:K)</f>
        <v>11</v>
      </c>
      <c r="L198" s="12">
        <f ca="1">SUMIF(奚云军DW车架!$A:$AL,$B198,奚云军DW车架!L:L)</f>
        <v>11</v>
      </c>
      <c r="M198" s="12">
        <f ca="1">SUMIF(奚云军DW车架!$A:$AL,$B198,奚云军DW车架!M:M)</f>
        <v>11</v>
      </c>
      <c r="N198" s="12">
        <f ca="1">SUMIF(奚云军DW车架!$A:$AL,$B198,奚云军DW车架!N:N)</f>
        <v>8.5</v>
      </c>
      <c r="O198" s="12">
        <f ca="1">SUMIF(奚云军DW车架!$A:$AL,$B198,奚云军DW车架!O:O)</f>
        <v>8.5</v>
      </c>
      <c r="P198" s="12">
        <f ca="1">SUMIF(奚云军DW车架!$A:$AL,$B198,奚云军DW车架!P:P)</f>
        <v>8.5</v>
      </c>
      <c r="Q198" s="12">
        <f ca="1">SUMIF(奚云军DW车架!$A:$AL,$B198,奚云军DW车架!Q:Q)</f>
        <v>8.5</v>
      </c>
      <c r="R198" s="12">
        <f ca="1">SUMIF(奚云军DW车架!$A:$AL,$B198,奚云军DW车架!R:R)</f>
        <v>13</v>
      </c>
      <c r="S198" s="12">
        <f ca="1">SUMIF(奚云军DW车架!$A:$AL,$B198,奚云军DW车架!S:S)</f>
        <v>10</v>
      </c>
      <c r="T198" s="12">
        <f ca="1">SUMIF(奚云军DW车架!$A:$AL,$B198,奚云军DW车架!T:T)</f>
        <v>8.5</v>
      </c>
      <c r="U198" s="12">
        <f ca="1">SUMIF(奚云军DW车架!$A:$AL,$B198,奚云军DW车架!U:U)</f>
        <v>8.5</v>
      </c>
      <c r="V198" s="12">
        <f ca="1">SUMIF(奚云军DW车架!$A:$AL,$B198,奚云军DW车架!V:V)</f>
        <v>8.5</v>
      </c>
      <c r="W198" s="12">
        <f ca="1">SUMIF(奚云军DW车架!$A:$AL,$B198,奚云军DW车架!W:W)</f>
        <v>8.5</v>
      </c>
      <c r="X198" s="12">
        <f ca="1">SUMIF(奚云军DW车架!$A:$AL,$B198,奚云军DW车架!X:X)</f>
        <v>8.5</v>
      </c>
      <c r="Y198" s="12">
        <f ca="1">SUMIF(奚云军DW车架!$A:$AL,$B198,奚云军DW车架!Y:Y)</f>
        <v>8.5</v>
      </c>
      <c r="Z198" s="12">
        <f ca="1">SUMIF(奚云军DW车架!$A:$AL,$B198,奚云军DW车架!Z:Z)</f>
        <v>8.5</v>
      </c>
      <c r="AA198" s="12">
        <f ca="1">SUMIF(奚云军DW车架!$A:$AL,$B198,奚云军DW车架!AA:AA)</f>
        <v>8.5</v>
      </c>
      <c r="AB198" s="12">
        <f ca="1">SUMIF(奚云军DW车架!$A:$AL,$B198,奚云军DW车架!AB:AB)</f>
        <v>0</v>
      </c>
      <c r="AC198" s="12">
        <f ca="1">SUMIF(奚云军DW车架!$A:$AL,$B198,奚云军DW车架!AC:AC)</f>
        <v>0</v>
      </c>
      <c r="AD198" s="12">
        <f ca="1">SUMIF(奚云军DW车架!$A:$AL,$B198,奚云军DW车架!AD:AD)</f>
        <v>13</v>
      </c>
      <c r="AE198" s="12">
        <f ca="1">SUMIF(奚云军DW车架!$A:$AL,$B198,奚云军DW车架!AE:AE)</f>
        <v>0</v>
      </c>
      <c r="AF198" s="12">
        <f ca="1">SUMIF(奚云军DW车架!$A:$AL,$B198,奚云军DW车架!AF:AF)</f>
        <v>7</v>
      </c>
      <c r="AG198" s="12">
        <f ca="1">SUMIF(奚云军DW车架!$A:$AL,$B198,奚云军DW车架!AG:AG)</f>
        <v>8.5</v>
      </c>
      <c r="AH198" s="12">
        <f ca="1">SUMIF(奚云军DW车架!$A:$AL,$B198,奚云军DW车架!AH:AH)</f>
        <v>0</v>
      </c>
      <c r="AI198" s="21">
        <f ca="1" t="shared" si="124"/>
        <v>250.5</v>
      </c>
      <c r="AJ198" s="22">
        <f ca="1" t="shared" si="122"/>
        <v>31.3125</v>
      </c>
    </row>
    <row r="199" customHeight="1" spans="1:36">
      <c r="A199" s="32" t="s">
        <v>624</v>
      </c>
      <c r="B199" s="17" t="s">
        <v>743</v>
      </c>
      <c r="C199" s="18" t="s">
        <v>742</v>
      </c>
      <c r="D199" s="12">
        <f ca="1">SUMIF(奚云军DW车架!$A:$AL,$B199,奚云军DW车架!D:D)</f>
        <v>8.5</v>
      </c>
      <c r="E199" s="12">
        <f ca="1">SUMIF(奚云军DW车架!$A:$AL,$B199,奚云军DW车架!E:E)</f>
        <v>8.5</v>
      </c>
      <c r="F199" s="12">
        <f ca="1">SUMIF(奚云军DW车架!$A:$AL,$B199,奚云军DW车架!F:F)</f>
        <v>8.5</v>
      </c>
      <c r="G199" s="12">
        <f ca="1">SUMIF(奚云军DW车架!$A:$AL,$B199,奚云军DW车架!G:G)</f>
        <v>12</v>
      </c>
      <c r="H199" s="12">
        <f ca="1">SUMIF(奚云军DW车架!$A:$AL,$B199,奚云军DW车架!H:H)</f>
        <v>8.5</v>
      </c>
      <c r="I199" s="12">
        <f ca="1">SUMIF(奚云军DW车架!$A:$AL,$B199,奚云军DW车架!I:I)</f>
        <v>11</v>
      </c>
      <c r="J199" s="12">
        <f ca="1">SUMIF(奚云军DW车架!$A:$AL,$B199,奚云军DW车架!J:J)</f>
        <v>8.5</v>
      </c>
      <c r="K199" s="12">
        <f ca="1">SUMIF(奚云军DW车架!$A:$AL,$B199,奚云军DW车架!K:K)</f>
        <v>11</v>
      </c>
      <c r="L199" s="12">
        <f ca="1">SUMIF(奚云军DW车架!$A:$AL,$B199,奚云军DW车架!L:L)</f>
        <v>0</v>
      </c>
      <c r="M199" s="12">
        <f ca="1">SUMIF(奚云军DW车架!$A:$AL,$B199,奚云军DW车架!M:M)</f>
        <v>11</v>
      </c>
      <c r="N199" s="12">
        <f ca="1">SUMIF(奚云军DW车架!$A:$AL,$B199,奚云军DW车架!N:N)</f>
        <v>8.5</v>
      </c>
      <c r="O199" s="12">
        <f ca="1">SUMIF(奚云军DW车架!$A:$AL,$B199,奚云军DW车架!O:O)</f>
        <v>8.5</v>
      </c>
      <c r="P199" s="12">
        <f ca="1">SUMIF(奚云军DW车架!$A:$AL,$B199,奚云军DW车架!P:P)</f>
        <v>8.5</v>
      </c>
      <c r="Q199" s="12">
        <f ca="1">SUMIF(奚云军DW车架!$A:$AL,$B199,奚云军DW车架!Q:Q)</f>
        <v>8.5</v>
      </c>
      <c r="R199" s="12">
        <f ca="1">SUMIF(奚云军DW车架!$A:$AL,$B199,奚云军DW车架!R:R)</f>
        <v>13</v>
      </c>
      <c r="S199" s="12">
        <f ca="1">SUMIF(奚云军DW车架!$A:$AL,$B199,奚云军DW车架!S:S)</f>
        <v>0</v>
      </c>
      <c r="T199" s="12">
        <f ca="1">SUMIF(奚云军DW车架!$A:$AL,$B199,奚云军DW车架!T:T)</f>
        <v>8.5</v>
      </c>
      <c r="U199" s="12">
        <f ca="1">SUMIF(奚云军DW车架!$A:$AL,$B199,奚云军DW车架!U:U)</f>
        <v>8.5</v>
      </c>
      <c r="V199" s="12">
        <f ca="1">SUMIF(奚云军DW车架!$A:$AL,$B199,奚云军DW车架!V:V)</f>
        <v>8.5</v>
      </c>
      <c r="W199" s="12">
        <f ca="1">SUMIF(奚云军DW车架!$A:$AL,$B199,奚云军DW车架!W:W)</f>
        <v>8.5</v>
      </c>
      <c r="X199" s="12">
        <f ca="1">SUMIF(奚云军DW车架!$A:$AL,$B199,奚云军DW车架!X:X)</f>
        <v>8.5</v>
      </c>
      <c r="Y199" s="12">
        <f ca="1">SUMIF(奚云军DW车架!$A:$AL,$B199,奚云军DW车架!Y:Y)</f>
        <v>8.5</v>
      </c>
      <c r="Z199" s="12">
        <f ca="1">SUMIF(奚云军DW车架!$A:$AL,$B199,奚云军DW车架!Z:Z)</f>
        <v>8.5</v>
      </c>
      <c r="AA199" s="12">
        <f ca="1">SUMIF(奚云军DW车架!$A:$AL,$B199,奚云军DW车架!AA:AA)</f>
        <v>8.5</v>
      </c>
      <c r="AB199" s="12">
        <f ca="1">SUMIF(奚云军DW车架!$A:$AL,$B199,奚云军DW车架!AB:AB)</f>
        <v>0</v>
      </c>
      <c r="AC199" s="12">
        <f ca="1">SUMIF(奚云军DW车架!$A:$AL,$B199,奚云军DW车架!AC:AC)</f>
        <v>0</v>
      </c>
      <c r="AD199" s="12">
        <f ca="1">SUMIF(奚云军DW车架!$A:$AL,$B199,奚云军DW车架!AD:AD)</f>
        <v>4</v>
      </c>
      <c r="AE199" s="12">
        <f ca="1">SUMIF(奚云军DW车架!$A:$AL,$B199,奚云军DW车架!AE:AE)</f>
        <v>0</v>
      </c>
      <c r="AF199" s="12">
        <f ca="1">SUMIF(奚云军DW车架!$A:$AL,$B199,奚云军DW车架!AF:AF)</f>
        <v>0</v>
      </c>
      <c r="AG199" s="12">
        <f ca="1">SUMIF(奚云军DW车架!$A:$AL,$B199,奚云军DW车架!AG:AG)</f>
        <v>8.5</v>
      </c>
      <c r="AH199" s="12">
        <f ca="1">SUMIF(奚云军DW车架!$A:$AL,$B199,奚云军DW车架!AH:AH)</f>
        <v>0</v>
      </c>
      <c r="AI199" s="21">
        <f ca="1" t="shared" ref="AI199:AI201" si="125">SUM(D199:AH199)</f>
        <v>215</v>
      </c>
      <c r="AJ199" s="22">
        <f ca="1" t="shared" si="122"/>
        <v>26.875</v>
      </c>
    </row>
    <row r="200" customHeight="1" spans="1:36">
      <c r="A200" s="32" t="s">
        <v>624</v>
      </c>
      <c r="B200" s="17" t="s">
        <v>348</v>
      </c>
      <c r="C200" s="18" t="s">
        <v>744</v>
      </c>
      <c r="D200" s="12">
        <f ca="1">SUMIF(奚云军DW车架!$A:$AL,$B200,奚云军DW车架!D:D)</f>
        <v>8.5</v>
      </c>
      <c r="E200" s="12">
        <f ca="1">SUMIF(奚云军DW车架!$A:$AL,$B200,奚云军DW车架!E:E)</f>
        <v>8.5</v>
      </c>
      <c r="F200" s="12">
        <f ca="1">SUMIF(奚云军DW车架!$A:$AL,$B200,奚云军DW车架!F:F)</f>
        <v>8.5</v>
      </c>
      <c r="G200" s="12">
        <f ca="1">SUMIF(奚云军DW车架!$A:$AL,$B200,奚云军DW车架!G:G)</f>
        <v>13</v>
      </c>
      <c r="H200" s="12">
        <f ca="1">SUMIF(奚云军DW车架!$A:$AL,$B200,奚云军DW车架!H:H)</f>
        <v>8.5</v>
      </c>
      <c r="I200" s="12">
        <f ca="1">SUMIF(奚云军DW车架!$A:$AL,$B200,奚云军DW车架!I:I)</f>
        <v>11</v>
      </c>
      <c r="J200" s="12">
        <f ca="1">SUMIF(奚云军DW车架!$A:$AL,$B200,奚云军DW车架!J:J)</f>
        <v>8.5</v>
      </c>
      <c r="K200" s="12">
        <f ca="1">SUMIF(奚云军DW车架!$A:$AL,$B200,奚云军DW车架!K:K)</f>
        <v>11</v>
      </c>
      <c r="L200" s="12">
        <f ca="1">SUMIF(奚云军DW车架!$A:$AL,$B200,奚云军DW车架!L:L)</f>
        <v>11</v>
      </c>
      <c r="M200" s="12">
        <f ca="1">SUMIF(奚云军DW车架!$A:$AL,$B200,奚云军DW车架!M:M)</f>
        <v>11</v>
      </c>
      <c r="N200" s="12">
        <f ca="1">SUMIF(奚云军DW车架!$A:$AL,$B200,奚云军DW车架!N:N)</f>
        <v>8.5</v>
      </c>
      <c r="O200" s="12">
        <f ca="1">SUMIF(奚云军DW车架!$A:$AL,$B200,奚云军DW车架!O:O)</f>
        <v>8.5</v>
      </c>
      <c r="P200" s="12">
        <f ca="1">SUMIF(奚云军DW车架!$A:$AL,$B200,奚云军DW车架!P:P)</f>
        <v>14</v>
      </c>
      <c r="Q200" s="12">
        <f ca="1">SUMIF(奚云军DW车架!$A:$AL,$B200,奚云军DW车架!Q:Q)</f>
        <v>14</v>
      </c>
      <c r="R200" s="12">
        <f ca="1">SUMIF(奚云军DW车架!$A:$AL,$B200,奚云军DW车架!R:R)</f>
        <v>13</v>
      </c>
      <c r="S200" s="12">
        <f ca="1">SUMIF(奚云军DW车架!$A:$AL,$B200,奚云军DW车架!S:S)</f>
        <v>0</v>
      </c>
      <c r="T200" s="12">
        <f ca="1">SUMIF(奚云军DW车架!$A:$AL,$B200,奚云军DW车架!T:T)</f>
        <v>8.5</v>
      </c>
      <c r="U200" s="12">
        <f ca="1">SUMIF(奚云军DW车架!$A:$AL,$B200,奚云军DW车架!U:U)</f>
        <v>8.5</v>
      </c>
      <c r="V200" s="12">
        <f ca="1">SUMIF(奚云军DW车架!$A:$AL,$B200,奚云军DW车架!V:V)</f>
        <v>8.5</v>
      </c>
      <c r="W200" s="12">
        <f ca="1">SUMIF(奚云军DW车架!$A:$AL,$B200,奚云军DW车架!W:W)</f>
        <v>13</v>
      </c>
      <c r="X200" s="12">
        <f ca="1">SUMIF(奚云军DW车架!$A:$AL,$B200,奚云军DW车架!X:X)</f>
        <v>8.5</v>
      </c>
      <c r="Y200" s="12">
        <f ca="1">SUMIF(奚云军DW车架!$A:$AL,$B200,奚云军DW车架!Y:Y)</f>
        <v>8.5</v>
      </c>
      <c r="Z200" s="12">
        <f ca="1">SUMIF(奚云军DW车架!$A:$AL,$B200,奚云军DW车架!Z:Z)</f>
        <v>8.5</v>
      </c>
      <c r="AA200" s="12">
        <f ca="1">SUMIF(奚云军DW车架!$A:$AL,$B200,奚云军DW车架!AA:AA)</f>
        <v>8.5</v>
      </c>
      <c r="AB200" s="12">
        <f ca="1">SUMIF(奚云军DW车架!$A:$AL,$B200,奚云军DW车架!AB:AB)</f>
        <v>0</v>
      </c>
      <c r="AC200" s="12">
        <f ca="1">SUMIF(奚云军DW车架!$A:$AL,$B200,奚云军DW车架!AC:AC)</f>
        <v>0</v>
      </c>
      <c r="AD200" s="12">
        <f ca="1">SUMIF(奚云军DW车架!$A:$AL,$B200,奚云军DW车架!AD:AD)</f>
        <v>13</v>
      </c>
      <c r="AE200" s="12">
        <f ca="1">SUMIF(奚云军DW车架!$A:$AL,$B200,奚云军DW车架!AE:AE)</f>
        <v>0</v>
      </c>
      <c r="AF200" s="12">
        <f ca="1">SUMIF(奚云军DW车架!$A:$AL,$B200,奚云军DW车架!AF:AF)</f>
        <v>0</v>
      </c>
      <c r="AG200" s="12">
        <f ca="1">SUMIF(奚云军DW车架!$A:$AL,$B200,奚云军DW车架!AG:AG)</f>
        <v>8.5</v>
      </c>
      <c r="AH200" s="12">
        <f ca="1">SUMIF(奚云军DW车架!$A:$AL,$B200,奚云军DW车架!AH:AH)</f>
        <v>0</v>
      </c>
      <c r="AI200" s="21">
        <f ca="1" t="shared" si="125"/>
        <v>251.5</v>
      </c>
      <c r="AJ200" s="22">
        <f ca="1" t="shared" si="122"/>
        <v>31.4375</v>
      </c>
    </row>
    <row r="201" customHeight="1" spans="1:36">
      <c r="A201" s="32" t="s">
        <v>624</v>
      </c>
      <c r="B201" s="17" t="s">
        <v>746</v>
      </c>
      <c r="C201" s="18" t="s">
        <v>745</v>
      </c>
      <c r="D201" s="12">
        <f ca="1">SUMIF(奚云军DW车架!$A:$AL,$B201,奚云军DW车架!D:D)</f>
        <v>8.5</v>
      </c>
      <c r="E201" s="12">
        <f ca="1">SUMIF(奚云军DW车架!$A:$AL,$B201,奚云军DW车架!E:E)</f>
        <v>8.5</v>
      </c>
      <c r="F201" s="12">
        <f ca="1">SUMIF(奚云军DW车架!$A:$AL,$B201,奚云军DW车架!F:F)</f>
        <v>8.5</v>
      </c>
      <c r="G201" s="12">
        <f ca="1">SUMIF(奚云军DW车架!$A:$AL,$B201,奚云军DW车架!G:G)</f>
        <v>12</v>
      </c>
      <c r="H201" s="12">
        <f ca="1">SUMIF(奚云军DW车架!$A:$AL,$B201,奚云军DW车架!H:H)</f>
        <v>8.5</v>
      </c>
      <c r="I201" s="12">
        <f ca="1">SUMIF(奚云军DW车架!$A:$AL,$B201,奚云军DW车架!I:I)</f>
        <v>11</v>
      </c>
      <c r="J201" s="12">
        <f ca="1">SUMIF(奚云军DW车架!$A:$AL,$B201,奚云军DW车架!J:J)</f>
        <v>8.5</v>
      </c>
      <c r="K201" s="12">
        <f ca="1">SUMIF(奚云军DW车架!$A:$AL,$B201,奚云军DW车架!K:K)</f>
        <v>11</v>
      </c>
      <c r="L201" s="12">
        <f ca="1">SUMIF(奚云军DW车架!$A:$AL,$B201,奚云军DW车架!L:L)</f>
        <v>11</v>
      </c>
      <c r="M201" s="12">
        <f ca="1">SUMIF(奚云军DW车架!$A:$AL,$B201,奚云军DW车架!M:M)</f>
        <v>11</v>
      </c>
      <c r="N201" s="12">
        <f ca="1">SUMIF(奚云军DW车架!$A:$AL,$B201,奚云军DW车架!N:N)</f>
        <v>8.5</v>
      </c>
      <c r="O201" s="12">
        <f ca="1">SUMIF(奚云军DW车架!$A:$AL,$B201,奚云军DW车架!O:O)</f>
        <v>8.5</v>
      </c>
      <c r="P201" s="12">
        <f ca="1">SUMIF(奚云军DW车架!$A:$AL,$B201,奚云军DW车架!P:P)</f>
        <v>8.5</v>
      </c>
      <c r="Q201" s="12">
        <f ca="1">SUMIF(奚云军DW车架!$A:$AL,$B201,奚云军DW车架!Q:Q)</f>
        <v>8.5</v>
      </c>
      <c r="R201" s="12">
        <f ca="1">SUMIF(奚云军DW车架!$A:$AL,$B201,奚云军DW车架!R:R)</f>
        <v>13</v>
      </c>
      <c r="S201" s="12">
        <f ca="1">SUMIF(奚云军DW车架!$A:$AL,$B201,奚云军DW车架!S:S)</f>
        <v>7</v>
      </c>
      <c r="T201" s="12">
        <f ca="1">SUMIF(奚云军DW车架!$A:$AL,$B201,奚云军DW车架!T:T)</f>
        <v>8.5</v>
      </c>
      <c r="U201" s="12">
        <f ca="1">SUMIF(奚云军DW车架!$A:$AL,$B201,奚云军DW车架!U:U)</f>
        <v>8.5</v>
      </c>
      <c r="V201" s="12">
        <f ca="1">SUMIF(奚云军DW车架!$A:$AL,$B201,奚云军DW车架!V:V)</f>
        <v>8.5</v>
      </c>
      <c r="W201" s="12">
        <f ca="1">SUMIF(奚云军DW车架!$A:$AL,$B201,奚云军DW车架!W:W)</f>
        <v>8.5</v>
      </c>
      <c r="X201" s="12">
        <f ca="1">SUMIF(奚云军DW车架!$A:$AL,$B201,奚云军DW车架!X:X)</f>
        <v>8.5</v>
      </c>
      <c r="Y201" s="12">
        <f ca="1">SUMIF(奚云军DW车架!$A:$AL,$B201,奚云军DW车架!Y:Y)</f>
        <v>8.5</v>
      </c>
      <c r="Z201" s="12">
        <f ca="1">SUMIF(奚云军DW车架!$A:$AL,$B201,奚云军DW车架!Z:Z)</f>
        <v>8.5</v>
      </c>
      <c r="AA201" s="12">
        <f ca="1">SUMIF(奚云军DW车架!$A:$AL,$B201,奚云军DW车架!AA:AA)</f>
        <v>16</v>
      </c>
      <c r="AB201" s="12">
        <f ca="1">SUMIF(奚云军DW车架!$A:$AL,$B201,奚云军DW车架!AB:AB)</f>
        <v>13</v>
      </c>
      <c r="AC201" s="12">
        <f ca="1">SUMIF(奚云军DW车架!$A:$AL,$B201,奚云军DW车架!AC:AC)</f>
        <v>14</v>
      </c>
      <c r="AD201" s="12">
        <f ca="1">SUMIF(奚云军DW车架!$A:$AL,$B201,奚云军DW车架!AD:AD)</f>
        <v>14</v>
      </c>
      <c r="AE201" s="12">
        <f ca="1">SUMIF(奚云军DW车架!$A:$AL,$B201,奚云军DW车架!AE:AE)</f>
        <v>14</v>
      </c>
      <c r="AF201" s="12">
        <f ca="1">SUMIF(奚云军DW车架!$A:$AL,$B201,奚云军DW车架!AF:AF)</f>
        <v>14</v>
      </c>
      <c r="AG201" s="12">
        <f ca="1">SUMIF(奚云军DW车架!$A:$AL,$B201,奚云军DW车架!AG:AG)</f>
        <v>0</v>
      </c>
      <c r="AH201" s="12">
        <f ca="1">SUMIF(奚云军DW车架!$A:$AL,$B201,奚云军DW车架!AH:AH)</f>
        <v>0</v>
      </c>
      <c r="AI201" s="21">
        <f ca="1" t="shared" si="125"/>
        <v>297</v>
      </c>
      <c r="AJ201" s="22">
        <f ca="1" t="shared" si="122"/>
        <v>37.125</v>
      </c>
    </row>
    <row r="202" customHeight="1" spans="1:36">
      <c r="A202" s="32" t="s">
        <v>624</v>
      </c>
      <c r="B202" s="17" t="s">
        <v>748</v>
      </c>
      <c r="C202" s="18" t="s">
        <v>747</v>
      </c>
      <c r="D202" s="12">
        <f ca="1">SUMIF(奚云军DW车架!$A:$AL,$B202,奚云军DW车架!D:D)</f>
        <v>8.5</v>
      </c>
      <c r="E202" s="12">
        <f ca="1">SUMIF(奚云军DW车架!$A:$AL,$B202,奚云军DW车架!E:E)</f>
        <v>9.5</v>
      </c>
      <c r="F202" s="12">
        <f ca="1">SUMIF(奚云军DW车架!$A:$AL,$B202,奚云军DW车架!F:F)</f>
        <v>8.5</v>
      </c>
      <c r="G202" s="12">
        <f ca="1">SUMIF(奚云军DW车架!$A:$AL,$B202,奚云军DW车架!G:G)</f>
        <v>12</v>
      </c>
      <c r="H202" s="12">
        <f ca="1">SUMIF(奚云军DW车架!$A:$AL,$B202,奚云军DW车架!H:H)</f>
        <v>8.5</v>
      </c>
      <c r="I202" s="12">
        <f ca="1">SUMIF(奚云军DW车架!$A:$AL,$B202,奚云军DW车架!I:I)</f>
        <v>11</v>
      </c>
      <c r="J202" s="12">
        <f ca="1">SUMIF(奚云军DW车架!$A:$AL,$B202,奚云军DW车架!J:J)</f>
        <v>8.5</v>
      </c>
      <c r="K202" s="12">
        <f ca="1">SUMIF(奚云军DW车架!$A:$AL,$B202,奚云军DW车架!K:K)</f>
        <v>11</v>
      </c>
      <c r="L202" s="12">
        <f ca="1">SUMIF(奚云军DW车架!$A:$AL,$B202,奚云军DW车架!L:L)</f>
        <v>11</v>
      </c>
      <c r="M202" s="12">
        <f ca="1">SUMIF(奚云军DW车架!$A:$AL,$B202,奚云军DW车架!M:M)</f>
        <v>11</v>
      </c>
      <c r="N202" s="12">
        <f ca="1">SUMIF(奚云军DW车架!$A:$AL,$B202,奚云军DW车架!N:N)</f>
        <v>8.5</v>
      </c>
      <c r="O202" s="12">
        <f ca="1">SUMIF(奚云军DW车架!$A:$AL,$B202,奚云军DW车架!O:O)</f>
        <v>8.5</v>
      </c>
      <c r="P202" s="12">
        <f ca="1">SUMIF(奚云军DW车架!$A:$AL,$B202,奚云军DW车架!P:P)</f>
        <v>8.5</v>
      </c>
      <c r="Q202" s="12">
        <f ca="1">SUMIF(奚云军DW车架!$A:$AL,$B202,奚云军DW车架!Q:Q)</f>
        <v>8.5</v>
      </c>
      <c r="R202" s="12">
        <f ca="1">SUMIF(奚云军DW车架!$A:$AL,$B202,奚云军DW车架!R:R)</f>
        <v>13</v>
      </c>
      <c r="S202" s="12">
        <f ca="1">SUMIF(奚云军DW车架!$A:$AL,$B202,奚云军DW车架!S:S)</f>
        <v>7</v>
      </c>
      <c r="T202" s="12">
        <f ca="1">SUMIF(奚云军DW车架!$A:$AL,$B202,奚云军DW车架!T:T)</f>
        <v>8.5</v>
      </c>
      <c r="U202" s="12">
        <f ca="1">SUMIF(奚云军DW车架!$A:$AL,$B202,奚云军DW车架!U:U)</f>
        <v>8.5</v>
      </c>
      <c r="V202" s="12">
        <f ca="1">SUMIF(奚云军DW车架!$A:$AL,$B202,奚云军DW车架!V:V)</f>
        <v>8.5</v>
      </c>
      <c r="W202" s="12">
        <f ca="1">SUMIF(奚云军DW车架!$A:$AL,$B202,奚云军DW车架!W:W)</f>
        <v>8.5</v>
      </c>
      <c r="X202" s="12">
        <f ca="1">SUMIF(奚云军DW车架!$A:$AL,$B202,奚云军DW车架!X:X)</f>
        <v>8.5</v>
      </c>
      <c r="Y202" s="12">
        <f ca="1">SUMIF(奚云军DW车架!$A:$AL,$B202,奚云军DW车架!Y:Y)</f>
        <v>8.5</v>
      </c>
      <c r="Z202" s="12">
        <f ca="1">SUMIF(奚云军DW车架!$A:$AL,$B202,奚云军DW车架!Z:Z)</f>
        <v>8.5</v>
      </c>
      <c r="AA202" s="12">
        <f ca="1">SUMIF(奚云军DW车架!$A:$AL,$B202,奚云军DW车架!AA:AA)</f>
        <v>8.5</v>
      </c>
      <c r="AB202" s="12">
        <f ca="1">SUMIF(奚云军DW车架!$A:$AL,$B202,奚云军DW车架!AB:AB)</f>
        <v>0</v>
      </c>
      <c r="AC202" s="12">
        <f ca="1">SUMIF(奚云军DW车架!$A:$AL,$B202,奚云军DW车架!AC:AC)</f>
        <v>0</v>
      </c>
      <c r="AD202" s="12">
        <f ca="1">SUMIF(奚云军DW车架!$A:$AL,$B202,奚云军DW车架!AD:AD)</f>
        <v>12</v>
      </c>
      <c r="AE202" s="12">
        <f ca="1">SUMIF(奚云军DW车架!$A:$AL,$B202,奚云军DW车架!AE:AE)</f>
        <v>11</v>
      </c>
      <c r="AF202" s="12">
        <f ca="1">SUMIF(奚云军DW车架!$A:$AL,$B202,奚云军DW车架!AF:AF)</f>
        <v>5.5</v>
      </c>
      <c r="AG202" s="12">
        <f ca="1">SUMIF(奚云军DW车架!$A:$AL,$B202,奚云军DW车架!AG:AG)</f>
        <v>8.5</v>
      </c>
      <c r="AH202" s="12">
        <f ca="1">SUMIF(奚云军DW车架!$A:$AL,$B202,奚云军DW车架!AH:AH)</f>
        <v>0</v>
      </c>
      <c r="AI202" s="21">
        <f ca="1" t="shared" ref="AI202:AI204" si="126">SUM(D202:AH202)</f>
        <v>258.5</v>
      </c>
      <c r="AJ202" s="22">
        <f ca="1" t="shared" si="122"/>
        <v>32.3125</v>
      </c>
    </row>
    <row r="203" customHeight="1" spans="1:36">
      <c r="A203" s="32" t="s">
        <v>624</v>
      </c>
      <c r="B203" s="17" t="s">
        <v>750</v>
      </c>
      <c r="C203" s="18" t="s">
        <v>749</v>
      </c>
      <c r="D203" s="12">
        <f ca="1">SUMIF(奚云军DW车架!$A:$AL,$B203,奚云军DW车架!D:D)</f>
        <v>11</v>
      </c>
      <c r="E203" s="12">
        <f ca="1">SUMIF(奚云军DW车架!$A:$AL,$B203,奚云军DW车架!E:E)</f>
        <v>11</v>
      </c>
      <c r="F203" s="12">
        <f ca="1">SUMIF(奚云军DW车架!$A:$AL,$B203,奚云军DW车架!F:F)</f>
        <v>11</v>
      </c>
      <c r="G203" s="12">
        <f ca="1">SUMIF(奚云军DW车架!$A:$AL,$B203,奚云军DW车架!G:G)</f>
        <v>12</v>
      </c>
      <c r="H203" s="12">
        <f ca="1">SUMIF(奚云军DW车架!$A:$AL,$B203,奚云军DW车架!H:H)</f>
        <v>11</v>
      </c>
      <c r="I203" s="12">
        <f ca="1">SUMIF(奚云军DW车架!$A:$AL,$B203,奚云军DW车架!I:I)</f>
        <v>12</v>
      </c>
      <c r="J203" s="12">
        <f ca="1">SUMIF(奚云军DW车架!$A:$AL,$B203,奚云军DW车架!J:J)</f>
        <v>10</v>
      </c>
      <c r="K203" s="12">
        <f ca="1">SUMIF(奚云军DW车架!$A:$AL,$B203,奚云军DW车架!K:K)</f>
        <v>12</v>
      </c>
      <c r="L203" s="12">
        <f ca="1">SUMIF(奚云军DW车架!$A:$AL,$B203,奚云军DW车架!L:L)</f>
        <v>14</v>
      </c>
      <c r="M203" s="12">
        <f ca="1">SUMIF(奚云军DW车架!$A:$AL,$B203,奚云军DW车架!M:M)</f>
        <v>14</v>
      </c>
      <c r="N203" s="12">
        <f ca="1">SUMIF(奚云军DW车架!$A:$AL,$B203,奚云军DW车架!N:N)</f>
        <v>13</v>
      </c>
      <c r="O203" s="12">
        <f ca="1">SUMIF(奚云军DW车架!$A:$AL,$B203,奚云军DW车架!O:O)</f>
        <v>11</v>
      </c>
      <c r="P203" s="12">
        <f ca="1">SUMIF(奚云军DW车架!$A:$AL,$B203,奚云军DW车架!P:P)</f>
        <v>13</v>
      </c>
      <c r="Q203" s="12">
        <f ca="1">SUMIF(奚云军DW车架!$A:$AL,$B203,奚云军DW车架!Q:Q)</f>
        <v>14</v>
      </c>
      <c r="R203" s="12">
        <f ca="1">SUMIF(奚云军DW车架!$A:$AL,$B203,奚云军DW车架!R:R)</f>
        <v>14</v>
      </c>
      <c r="S203" s="12">
        <f ca="1">SUMIF(奚云军DW车架!$A:$AL,$B203,奚云军DW车架!S:S)</f>
        <v>13</v>
      </c>
      <c r="T203" s="12">
        <f ca="1">SUMIF(奚云军DW车架!$A:$AL,$B203,奚云军DW车架!T:T)</f>
        <v>12</v>
      </c>
      <c r="U203" s="12">
        <f ca="1">SUMIF(奚云军DW车架!$A:$AL,$B203,奚云军DW车架!U:U)</f>
        <v>12</v>
      </c>
      <c r="V203" s="12">
        <f ca="1">SUMIF(奚云军DW车架!$A:$AL,$B203,奚云军DW车架!V:V)</f>
        <v>11</v>
      </c>
      <c r="W203" s="12">
        <f ca="1">SUMIF(奚云军DW车架!$A:$AL,$B203,奚云军DW车架!W:W)</f>
        <v>10</v>
      </c>
      <c r="X203" s="12">
        <f ca="1">SUMIF(奚云军DW车架!$A:$AL,$B203,奚云军DW车架!X:X)</f>
        <v>11</v>
      </c>
      <c r="Y203" s="12">
        <f ca="1">SUMIF(奚云军DW车架!$A:$AL,$B203,奚云军DW车架!Y:Y)</f>
        <v>13</v>
      </c>
      <c r="Z203" s="12">
        <f ca="1">SUMIF(奚云军DW车架!$A:$AL,$B203,奚云军DW车架!Z:Z)</f>
        <v>13</v>
      </c>
      <c r="AA203" s="12">
        <f ca="1">SUMIF(奚云军DW车架!$A:$AL,$B203,奚云军DW车架!AA:AA)</f>
        <v>8.5</v>
      </c>
      <c r="AB203" s="12">
        <f ca="1">SUMIF(奚云军DW车架!$A:$AL,$B203,奚云军DW车架!AB:AB)</f>
        <v>0</v>
      </c>
      <c r="AC203" s="12">
        <f ca="1">SUMIF(奚云军DW车架!$A:$AL,$B203,奚云军DW车架!AC:AC)</f>
        <v>0</v>
      </c>
      <c r="AD203" s="12">
        <f ca="1">SUMIF(奚云军DW车架!$A:$AL,$B203,奚云军DW车架!AD:AD)</f>
        <v>13</v>
      </c>
      <c r="AE203" s="12">
        <f ca="1">SUMIF(奚云军DW车架!$A:$AL,$B203,奚云军DW车架!AE:AE)</f>
        <v>0</v>
      </c>
      <c r="AF203" s="12">
        <f ca="1">SUMIF(奚云军DW车架!$A:$AL,$B203,奚云军DW车架!AF:AF)</f>
        <v>4.5</v>
      </c>
      <c r="AG203" s="12">
        <f ca="1">SUMIF(奚云军DW车架!$A:$AL,$B203,奚云军DW车架!AG:AG)</f>
        <v>11</v>
      </c>
      <c r="AH203" s="12">
        <f ca="1">SUMIF(奚云军DW车架!$A:$AL,$B203,奚云军DW车架!AH:AH)</f>
        <v>0</v>
      </c>
      <c r="AI203" s="21">
        <f ca="1" t="shared" si="126"/>
        <v>315</v>
      </c>
      <c r="AJ203" s="22">
        <f ca="1" t="shared" si="122"/>
        <v>39.375</v>
      </c>
    </row>
    <row r="204" customHeight="1" spans="1:36">
      <c r="A204" s="32" t="s">
        <v>624</v>
      </c>
      <c r="B204" s="17" t="s">
        <v>752</v>
      </c>
      <c r="C204" s="18" t="s">
        <v>751</v>
      </c>
      <c r="D204" s="12">
        <f ca="1">SUMIF(奚云军DW车架!$A:$AL,$B204,奚云军DW车架!D:D)</f>
        <v>8.5</v>
      </c>
      <c r="E204" s="12">
        <f ca="1">SUMIF(奚云军DW车架!$A:$AL,$B204,奚云军DW车架!E:E)</f>
        <v>11</v>
      </c>
      <c r="F204" s="12">
        <f ca="1">SUMIF(奚云军DW车架!$A:$AL,$B204,奚云军DW车架!F:F)</f>
        <v>8.5</v>
      </c>
      <c r="G204" s="12">
        <f ca="1">SUMIF(奚云军DW车架!$A:$AL,$B204,奚云军DW车架!G:G)</f>
        <v>10.5</v>
      </c>
      <c r="H204" s="12">
        <f ca="1">SUMIF(奚云军DW车架!$A:$AL,$B204,奚云军DW车架!H:H)</f>
        <v>8.5</v>
      </c>
      <c r="I204" s="12">
        <f ca="1">SUMIF(奚云军DW车架!$A:$AL,$B204,奚云军DW车架!I:I)</f>
        <v>11</v>
      </c>
      <c r="J204" s="12">
        <f ca="1">SUMIF(奚云军DW车架!$A:$AL,$B204,奚云军DW车架!J:J)</f>
        <v>8.5</v>
      </c>
      <c r="K204" s="12">
        <f ca="1">SUMIF(奚云军DW车架!$A:$AL,$B204,奚云军DW车架!K:K)</f>
        <v>11</v>
      </c>
      <c r="L204" s="12">
        <f ca="1">SUMIF(奚云军DW车架!$A:$AL,$B204,奚云军DW车架!L:L)</f>
        <v>11</v>
      </c>
      <c r="M204" s="12">
        <f ca="1">SUMIF(奚云军DW车架!$A:$AL,$B204,奚云军DW车架!M:M)</f>
        <v>4</v>
      </c>
      <c r="N204" s="12">
        <f ca="1">SUMIF(奚云军DW车架!$A:$AL,$B204,奚云军DW车架!N:N)</f>
        <v>0</v>
      </c>
      <c r="O204" s="12">
        <f ca="1">SUMIF(奚云军DW车架!$A:$AL,$B204,奚云军DW车架!O:O)</f>
        <v>8.5</v>
      </c>
      <c r="P204" s="12">
        <f ca="1">SUMIF(奚云军DW车架!$A:$AL,$B204,奚云军DW车架!P:P)</f>
        <v>8.5</v>
      </c>
      <c r="Q204" s="12">
        <f ca="1">SUMIF(奚云军DW车架!$A:$AL,$B204,奚云军DW车架!Q:Q)</f>
        <v>8.5</v>
      </c>
      <c r="R204" s="12">
        <f ca="1">SUMIF(奚云军DW车架!$A:$AL,$B204,奚云军DW车架!R:R)</f>
        <v>13</v>
      </c>
      <c r="S204" s="12">
        <f ca="1">SUMIF(奚云军DW车架!$A:$AL,$B204,奚云军DW车架!S:S)</f>
        <v>11</v>
      </c>
      <c r="T204" s="12">
        <f ca="1">SUMIF(奚云军DW车架!$A:$AL,$B204,奚云军DW车架!T:T)</f>
        <v>8.5</v>
      </c>
      <c r="U204" s="12">
        <f ca="1">SUMIF(奚云军DW车架!$A:$AL,$B204,奚云军DW车架!U:U)</f>
        <v>8.5</v>
      </c>
      <c r="V204" s="12">
        <f ca="1">SUMIF(奚云军DW车架!$A:$AL,$B204,奚云军DW车架!V:V)</f>
        <v>8.5</v>
      </c>
      <c r="W204" s="12">
        <f ca="1">SUMIF(奚云军DW车架!$A:$AL,$B204,奚云军DW车架!W:W)</f>
        <v>8.5</v>
      </c>
      <c r="X204" s="12">
        <f ca="1">SUMIF(奚云军DW车架!$A:$AL,$B204,奚云军DW车架!X:X)</f>
        <v>8.5</v>
      </c>
      <c r="Y204" s="12">
        <f ca="1">SUMIF(奚云军DW车架!$A:$AL,$B204,奚云军DW车架!Y:Y)</f>
        <v>8.5</v>
      </c>
      <c r="Z204" s="12">
        <f ca="1">SUMIF(奚云军DW车架!$A:$AL,$B204,奚云军DW车架!Z:Z)</f>
        <v>8.5</v>
      </c>
      <c r="AA204" s="12">
        <f ca="1">SUMIF(奚云军DW车架!$A:$AL,$B204,奚云军DW车架!AA:AA)</f>
        <v>8.5</v>
      </c>
      <c r="AB204" s="12">
        <f ca="1">SUMIF(奚云军DW车架!$A:$AL,$B204,奚云军DW车架!AB:AB)</f>
        <v>0</v>
      </c>
      <c r="AC204" s="12">
        <f ca="1">SUMIF(奚云军DW车架!$A:$AL,$B204,奚云军DW车架!AC:AC)</f>
        <v>0</v>
      </c>
      <c r="AD204" s="12">
        <f ca="1">SUMIF(奚云军DW车架!$A:$AL,$B204,奚云军DW车架!AD:AD)</f>
        <v>13</v>
      </c>
      <c r="AE204" s="12">
        <f ca="1">SUMIF(奚云军DW车架!$A:$AL,$B204,奚云军DW车架!AE:AE)</f>
        <v>0</v>
      </c>
      <c r="AF204" s="12">
        <f ca="1">SUMIF(奚云军DW车架!$A:$AL,$B204,奚云军DW车架!AF:AF)</f>
        <v>8.5</v>
      </c>
      <c r="AG204" s="12">
        <f ca="1">SUMIF(奚云军DW车架!$A:$AL,$B204,奚云军DW车架!AG:AG)</f>
        <v>8.5</v>
      </c>
      <c r="AH204" s="12">
        <f ca="1">SUMIF(奚云军DW车架!$A:$AL,$B204,奚云军DW车架!AH:AH)</f>
        <v>0</v>
      </c>
      <c r="AI204" s="21">
        <f ca="1" t="shared" si="126"/>
        <v>240</v>
      </c>
      <c r="AJ204" s="22">
        <f ca="1" t="shared" si="122"/>
        <v>30</v>
      </c>
    </row>
    <row r="205" customHeight="1" spans="1:36">
      <c r="A205" s="32" t="s">
        <v>624</v>
      </c>
      <c r="B205" s="17" t="s">
        <v>357</v>
      </c>
      <c r="C205" s="18" t="s">
        <v>753</v>
      </c>
      <c r="D205" s="12">
        <f ca="1">SUMIF(奚云军DW车架!$A:$AL,$B205,奚云军DW车架!D:D)</f>
        <v>0</v>
      </c>
      <c r="E205" s="12">
        <f ca="1">SUMIF(奚云军DW车架!$A:$AL,$B205,奚云军DW车架!E:E)</f>
        <v>0</v>
      </c>
      <c r="F205" s="12">
        <f ca="1">SUMIF(奚云军DW车架!$A:$AL,$B205,奚云军DW车架!F:F)</f>
        <v>0</v>
      </c>
      <c r="G205" s="12">
        <f ca="1">SUMIF(奚云军DW车架!$A:$AL,$B205,奚云军DW车架!G:G)</f>
        <v>0</v>
      </c>
      <c r="H205" s="12">
        <f ca="1">SUMIF(奚云军DW车架!$A:$AL,$B205,奚云军DW车架!H:H)</f>
        <v>8.5</v>
      </c>
      <c r="I205" s="12">
        <f ca="1">SUMIF(奚云军DW车架!$A:$AL,$B205,奚云军DW车架!I:I)</f>
        <v>11</v>
      </c>
      <c r="J205" s="12">
        <f ca="1">SUMIF(奚云军DW车架!$A:$AL,$B205,奚云军DW车架!J:J)</f>
        <v>8.5</v>
      </c>
      <c r="K205" s="12">
        <f ca="1">SUMIF(奚云军DW车架!$A:$AL,$B205,奚云军DW车架!K:K)</f>
        <v>11</v>
      </c>
      <c r="L205" s="12">
        <f ca="1">SUMIF(奚云军DW车架!$A:$AL,$B205,奚云军DW车架!L:L)</f>
        <v>11</v>
      </c>
      <c r="M205" s="12">
        <f ca="1">SUMIF(奚云军DW车架!$A:$AL,$B205,奚云军DW车架!M:M)</f>
        <v>0</v>
      </c>
      <c r="N205" s="12">
        <f ca="1">SUMIF(奚云军DW车架!$A:$AL,$B205,奚云军DW车架!N:N)</f>
        <v>0</v>
      </c>
      <c r="O205" s="12">
        <f ca="1">SUMIF(奚云军DW车架!$A:$AL,$B205,奚云军DW车架!O:O)</f>
        <v>0</v>
      </c>
      <c r="P205" s="12">
        <f ca="1">SUMIF(奚云军DW车架!$A:$AL,$B205,奚云军DW车架!P:P)</f>
        <v>0</v>
      </c>
      <c r="Q205" s="12">
        <f ca="1">SUMIF(奚云军DW车架!$A:$AL,$B205,奚云军DW车架!Q:Q)</f>
        <v>0</v>
      </c>
      <c r="R205" s="12">
        <f ca="1">SUMIF(奚云军DW车架!$A:$AL,$B205,奚云军DW车架!R:R)</f>
        <v>0</v>
      </c>
      <c r="S205" s="12">
        <f ca="1">SUMIF(奚云军DW车架!$A:$AL,$B205,奚云军DW车架!S:S)</f>
        <v>0</v>
      </c>
      <c r="T205" s="12">
        <f ca="1">SUMIF(奚云军DW车架!$A:$AL,$B205,奚云军DW车架!T:T)</f>
        <v>0</v>
      </c>
      <c r="U205" s="12">
        <f ca="1">SUMIF(奚云军DW车架!$A:$AL,$B205,奚云军DW车架!U:U)</f>
        <v>0</v>
      </c>
      <c r="V205" s="12">
        <f ca="1">SUMIF(奚云军DW车架!$A:$AL,$B205,奚云军DW车架!V:V)</f>
        <v>0</v>
      </c>
      <c r="W205" s="12">
        <f ca="1">SUMIF(奚云军DW车架!$A:$AL,$B205,奚云军DW车架!W:W)</f>
        <v>0</v>
      </c>
      <c r="X205" s="12">
        <f ca="1">SUMIF(奚云军DW车架!$A:$AL,$B205,奚云军DW车架!X:X)</f>
        <v>0</v>
      </c>
      <c r="Y205" s="12">
        <f ca="1">SUMIF(奚云军DW车架!$A:$AL,$B205,奚云军DW车架!Y:Y)</f>
        <v>0</v>
      </c>
      <c r="Z205" s="12">
        <f ca="1">SUMIF(奚云军DW车架!$A:$AL,$B205,奚云军DW车架!Z:Z)</f>
        <v>0</v>
      </c>
      <c r="AA205" s="12">
        <f ca="1">SUMIF(奚云军DW车架!$A:$AL,$B205,奚云军DW车架!AA:AA)</f>
        <v>0</v>
      </c>
      <c r="AB205" s="12">
        <f ca="1">SUMIF(奚云军DW车架!$A:$AL,$B205,奚云军DW车架!AB:AB)</f>
        <v>0</v>
      </c>
      <c r="AC205" s="12">
        <f ca="1">SUMIF(奚云军DW车架!$A:$AL,$B205,奚云军DW车架!AC:AC)</f>
        <v>0</v>
      </c>
      <c r="AD205" s="12">
        <f ca="1">SUMIF(奚云军DW车架!$A:$AL,$B205,奚云军DW车架!AD:AD)</f>
        <v>0</v>
      </c>
      <c r="AE205" s="12">
        <f ca="1">SUMIF(奚云军DW车架!$A:$AL,$B205,奚云军DW车架!AE:AE)</f>
        <v>0</v>
      </c>
      <c r="AF205" s="12">
        <f ca="1">SUMIF(奚云军DW车架!$A:$AL,$B205,奚云军DW车架!AF:AF)</f>
        <v>0</v>
      </c>
      <c r="AG205" s="12">
        <f ca="1">SUMIF(奚云军DW车架!$A:$AL,$B205,奚云军DW车架!AG:AG)</f>
        <v>0</v>
      </c>
      <c r="AH205" s="12">
        <f ca="1">SUMIF(奚云军DW车架!$A:$AL,$B205,奚云军DW车架!AH:AH)</f>
        <v>0</v>
      </c>
      <c r="AI205" s="21">
        <f ca="1" t="shared" ref="AI205:AI207" si="127">SUM(D205:AH205)</f>
        <v>50</v>
      </c>
      <c r="AJ205" s="22">
        <f ca="1" t="shared" si="122"/>
        <v>6.25</v>
      </c>
    </row>
    <row r="206" customHeight="1" spans="1:36">
      <c r="A206" s="32" t="s">
        <v>624</v>
      </c>
      <c r="B206" s="17" t="s">
        <v>755</v>
      </c>
      <c r="C206" s="18" t="s">
        <v>754</v>
      </c>
      <c r="D206" s="12">
        <f ca="1">SUMIF(奚云军DW车架!$A:$AL,$B206,奚云军DW车架!D:D)</f>
        <v>8.5</v>
      </c>
      <c r="E206" s="12">
        <f ca="1">SUMIF(奚云军DW车架!$A:$AL,$B206,奚云军DW车架!E:E)</f>
        <v>13</v>
      </c>
      <c r="F206" s="12">
        <f ca="1">SUMIF(奚云军DW车架!$A:$AL,$B206,奚云军DW车架!F:F)</f>
        <v>8.5</v>
      </c>
      <c r="G206" s="12">
        <f ca="1">SUMIF(奚云军DW车架!$A:$AL,$B206,奚云军DW车架!G:G)</f>
        <v>10.5</v>
      </c>
      <c r="H206" s="12">
        <f ca="1">SUMIF(奚云军DW车架!$A:$AL,$B206,奚云军DW车架!H:H)</f>
        <v>8.5</v>
      </c>
      <c r="I206" s="12">
        <f ca="1">SUMIF(奚云军DW车架!$A:$AL,$B206,奚云军DW车架!I:I)</f>
        <v>11</v>
      </c>
      <c r="J206" s="12">
        <f ca="1">SUMIF(奚云军DW车架!$A:$AL,$B206,奚云军DW车架!J:J)</f>
        <v>8.5</v>
      </c>
      <c r="K206" s="12">
        <f ca="1">SUMIF(奚云军DW车架!$A:$AL,$B206,奚云军DW车架!K:K)</f>
        <v>11</v>
      </c>
      <c r="L206" s="12">
        <f ca="1">SUMIF(奚云军DW车架!$A:$AL,$B206,奚云军DW车架!L:L)</f>
        <v>11</v>
      </c>
      <c r="M206" s="12">
        <f ca="1">SUMIF(奚云军DW车架!$A:$AL,$B206,奚云军DW车架!M:M)</f>
        <v>11</v>
      </c>
      <c r="N206" s="12">
        <f ca="1">SUMIF(奚云军DW车架!$A:$AL,$B206,奚云军DW车架!N:N)</f>
        <v>8.5</v>
      </c>
      <c r="O206" s="12">
        <f ca="1">SUMIF(奚云军DW车架!$A:$AL,$B206,奚云军DW车架!O:O)</f>
        <v>8.5</v>
      </c>
      <c r="P206" s="12">
        <f ca="1">SUMIF(奚云军DW车架!$A:$AL,$B206,奚云军DW车架!P:P)</f>
        <v>8.5</v>
      </c>
      <c r="Q206" s="12">
        <f ca="1">SUMIF(奚云军DW车架!$A:$AL,$B206,奚云军DW车架!Q:Q)</f>
        <v>8.5</v>
      </c>
      <c r="R206" s="12">
        <f ca="1">SUMIF(奚云军DW车架!$A:$AL,$B206,奚云军DW车架!R:R)</f>
        <v>13</v>
      </c>
      <c r="S206" s="12">
        <f ca="1">SUMIF(奚云军DW车架!$A:$AL,$B206,奚云军DW车架!S:S)</f>
        <v>11</v>
      </c>
      <c r="T206" s="12">
        <f ca="1">SUMIF(奚云军DW车架!$A:$AL,$B206,奚云军DW车架!T:T)</f>
        <v>8.5</v>
      </c>
      <c r="U206" s="12">
        <f ca="1">SUMIF(奚云军DW车架!$A:$AL,$B206,奚云军DW车架!U:U)</f>
        <v>8.5</v>
      </c>
      <c r="V206" s="12">
        <f ca="1">SUMIF(奚云军DW车架!$A:$AL,$B206,奚云军DW车架!V:V)</f>
        <v>8.5</v>
      </c>
      <c r="W206" s="12">
        <f ca="1">SUMIF(奚云军DW车架!$A:$AL,$B206,奚云军DW车架!W:W)</f>
        <v>8.5</v>
      </c>
      <c r="X206" s="12">
        <f ca="1">SUMIF(奚云军DW车架!$A:$AL,$B206,奚云军DW车架!X:X)</f>
        <v>8.5</v>
      </c>
      <c r="Y206" s="12">
        <f ca="1">SUMIF(奚云军DW车架!$A:$AL,$B206,奚云军DW车架!Y:Y)</f>
        <v>8.5</v>
      </c>
      <c r="Z206" s="12">
        <f ca="1">SUMIF(奚云军DW车架!$A:$AL,$B206,奚云军DW车架!Z:Z)</f>
        <v>8.5</v>
      </c>
      <c r="AA206" s="12">
        <f ca="1">SUMIF(奚云军DW车架!$A:$AL,$B206,奚云军DW车架!AA:AA)</f>
        <v>8.5</v>
      </c>
      <c r="AB206" s="12">
        <f ca="1">SUMIF(奚云军DW车架!$A:$AL,$B206,奚云军DW车架!AB:AB)</f>
        <v>0</v>
      </c>
      <c r="AC206" s="12">
        <f ca="1">SUMIF(奚云军DW车架!$A:$AL,$B206,奚云军DW车架!AC:AC)</f>
        <v>0</v>
      </c>
      <c r="AD206" s="12">
        <f ca="1">SUMIF(奚云军DW车架!$A:$AL,$B206,奚云军DW车架!AD:AD)</f>
        <v>4</v>
      </c>
      <c r="AE206" s="12">
        <f ca="1">SUMIF(奚云军DW车架!$A:$AL,$B206,奚云军DW车架!AE:AE)</f>
        <v>0</v>
      </c>
      <c r="AF206" s="12">
        <f ca="1">SUMIF(奚云军DW车架!$A:$AL,$B206,奚云军DW车架!AF:AF)</f>
        <v>8.5</v>
      </c>
      <c r="AG206" s="12">
        <f ca="1">SUMIF(奚云军DW车架!$A:$AL,$B206,奚云军DW车架!AG:AG)</f>
        <v>8.5</v>
      </c>
      <c r="AH206" s="12">
        <f ca="1">SUMIF(奚云军DW车架!$A:$AL,$B206,奚云军DW车架!AH:AH)</f>
        <v>0</v>
      </c>
      <c r="AI206" s="21">
        <f ca="1" t="shared" si="127"/>
        <v>248.5</v>
      </c>
      <c r="AJ206" s="22">
        <f ca="1" t="shared" ref="AJ206:AJ207" si="128">AI206/8</f>
        <v>31.0625</v>
      </c>
    </row>
    <row r="207" customHeight="1" spans="1:36">
      <c r="A207" s="32" t="s">
        <v>624</v>
      </c>
      <c r="B207" s="17" t="s">
        <v>757</v>
      </c>
      <c r="C207" s="18" t="s">
        <v>756</v>
      </c>
      <c r="D207" s="12">
        <f ca="1">SUMIF(奚云军DW车架!$A:$AL,$B207,奚云军DW车架!D:D)</f>
        <v>8.5</v>
      </c>
      <c r="E207" s="12">
        <f ca="1">SUMIF(奚云军DW车架!$A:$AL,$B207,奚云军DW车架!E:E)</f>
        <v>8.5</v>
      </c>
      <c r="F207" s="12">
        <f ca="1">SUMIF(奚云军DW车架!$A:$AL,$B207,奚云军DW车架!F:F)</f>
        <v>8.5</v>
      </c>
      <c r="G207" s="12">
        <f ca="1">SUMIF(奚云军DW车架!$A:$AL,$B207,奚云军DW车架!G:G)</f>
        <v>8.5</v>
      </c>
      <c r="H207" s="12">
        <f ca="1">SUMIF(奚云军DW车架!$A:$AL,$B207,奚云军DW车架!H:H)</f>
        <v>0</v>
      </c>
      <c r="I207" s="12">
        <f ca="1">SUMIF(奚云军DW车架!$A:$AL,$B207,奚云军DW车架!I:I)</f>
        <v>0</v>
      </c>
      <c r="J207" s="12">
        <f ca="1">SUMIF(奚云军DW车架!$A:$AL,$B207,奚云军DW车架!J:J)</f>
        <v>0</v>
      </c>
      <c r="K207" s="12">
        <f ca="1">SUMIF(奚云军DW车架!$A:$AL,$B207,奚云军DW车架!K:K)</f>
        <v>0</v>
      </c>
      <c r="L207" s="12">
        <f ca="1">SUMIF(奚云军DW车架!$A:$AL,$B207,奚云军DW车架!L:L)</f>
        <v>0</v>
      </c>
      <c r="M207" s="12">
        <f ca="1">SUMIF(奚云军DW车架!$A:$AL,$B207,奚云军DW车架!M:M)</f>
        <v>0</v>
      </c>
      <c r="N207" s="12">
        <f ca="1">SUMIF(奚云军DW车架!$A:$AL,$B207,奚云军DW车架!N:N)</f>
        <v>0</v>
      </c>
      <c r="O207" s="12">
        <f ca="1">SUMIF(奚云军DW车架!$A:$AL,$B207,奚云军DW车架!O:O)</f>
        <v>0</v>
      </c>
      <c r="P207" s="12">
        <f ca="1">SUMIF(奚云军DW车架!$A:$AL,$B207,奚云军DW车架!P:P)</f>
        <v>0</v>
      </c>
      <c r="Q207" s="12">
        <f ca="1">SUMIF(奚云军DW车架!$A:$AL,$B207,奚云军DW车架!Q:Q)</f>
        <v>0</v>
      </c>
      <c r="R207" s="12">
        <f ca="1">SUMIF(奚云军DW车架!$A:$AL,$B207,奚云军DW车架!R:R)</f>
        <v>0</v>
      </c>
      <c r="S207" s="12">
        <f ca="1">SUMIF(奚云军DW车架!$A:$AL,$B207,奚云军DW车架!S:S)</f>
        <v>0</v>
      </c>
      <c r="T207" s="12">
        <f ca="1">SUMIF(奚云军DW车架!$A:$AL,$B207,奚云军DW车架!T:T)</f>
        <v>0</v>
      </c>
      <c r="U207" s="12">
        <f ca="1">SUMIF(奚云军DW车架!$A:$AL,$B207,奚云军DW车架!U:U)</f>
        <v>0</v>
      </c>
      <c r="V207" s="12">
        <f ca="1">SUMIF(奚云军DW车架!$A:$AL,$B207,奚云军DW车架!V:V)</f>
        <v>0</v>
      </c>
      <c r="W207" s="12">
        <f ca="1">SUMIF(奚云军DW车架!$A:$AL,$B207,奚云军DW车架!W:W)</f>
        <v>0</v>
      </c>
      <c r="X207" s="12">
        <f ca="1">SUMIF(奚云军DW车架!$A:$AL,$B207,奚云军DW车架!X:X)</f>
        <v>0</v>
      </c>
      <c r="Y207" s="12">
        <f ca="1">SUMIF(奚云军DW车架!$A:$AL,$B207,奚云军DW车架!Y:Y)</f>
        <v>0</v>
      </c>
      <c r="Z207" s="12">
        <f ca="1">SUMIF(奚云军DW车架!$A:$AL,$B207,奚云军DW车架!Z:Z)</f>
        <v>0</v>
      </c>
      <c r="AA207" s="12">
        <f ca="1">SUMIF(奚云军DW车架!$A:$AL,$B207,奚云军DW车架!AA:AA)</f>
        <v>0</v>
      </c>
      <c r="AB207" s="12">
        <f ca="1">SUMIF(奚云军DW车架!$A:$AL,$B207,奚云军DW车架!AB:AB)</f>
        <v>0</v>
      </c>
      <c r="AC207" s="12">
        <f ca="1">SUMIF(奚云军DW车架!$A:$AL,$B207,奚云军DW车架!AC:AC)</f>
        <v>0</v>
      </c>
      <c r="AD207" s="12">
        <f ca="1">SUMIF(奚云军DW车架!$A:$AL,$B207,奚云军DW车架!AD:AD)</f>
        <v>0</v>
      </c>
      <c r="AE207" s="12">
        <f ca="1">SUMIF(奚云军DW车架!$A:$AL,$B207,奚云军DW车架!AE:AE)</f>
        <v>0</v>
      </c>
      <c r="AF207" s="12">
        <f ca="1">SUMIF(奚云军DW车架!$A:$AL,$B207,奚云军DW车架!AF:AF)</f>
        <v>0</v>
      </c>
      <c r="AG207" s="12">
        <f ca="1">SUMIF(奚云军DW车架!$A:$AL,$B207,奚云军DW车架!AG:AG)</f>
        <v>0</v>
      </c>
      <c r="AH207" s="12">
        <f ca="1">SUMIF(奚云军DW车架!$A:$AL,$B207,奚云军DW车架!AH:AH)</f>
        <v>0</v>
      </c>
      <c r="AI207" s="21">
        <f ca="1" t="shared" si="127"/>
        <v>34</v>
      </c>
      <c r="AJ207" s="22">
        <f ca="1" t="shared" si="128"/>
        <v>4.25</v>
      </c>
    </row>
    <row r="208" customHeight="1" spans="1:36">
      <c r="A208" s="10" t="s">
        <v>629</v>
      </c>
      <c r="B208" s="25" t="s">
        <v>386</v>
      </c>
      <c r="C208" s="15" t="s">
        <v>833</v>
      </c>
      <c r="D208" s="12">
        <f ca="1">SUMIF(刘金金DW仪表!$A:$AL,$B208,刘金金DW仪表!D:D)</f>
        <v>0</v>
      </c>
      <c r="E208" s="12">
        <f ca="1">SUMIF(刘金金DW仪表!$A:$AL,$B208,刘金金DW仪表!E:E)</f>
        <v>4.5</v>
      </c>
      <c r="F208" s="12">
        <f ca="1">SUMIF(刘金金DW仪表!$A:$AL,$B208,刘金金DW仪表!F:F)</f>
        <v>12</v>
      </c>
      <c r="G208" s="12">
        <f ca="1">SUMIF(刘金金DW仪表!$A:$AL,$B208,刘金金DW仪表!G:G)</f>
        <v>12</v>
      </c>
      <c r="H208" s="12">
        <f ca="1">SUMIF(刘金金DW仪表!$A:$AL,$B208,刘金金DW仪表!H:H)</f>
        <v>11</v>
      </c>
      <c r="I208" s="12">
        <f ca="1">SUMIF(刘金金DW仪表!$A:$AL,$B208,刘金金DW仪表!I:I)</f>
        <v>12</v>
      </c>
      <c r="J208" s="12">
        <f ca="1">SUMIF(刘金金DW仪表!$A:$AL,$B208,刘金金DW仪表!J:J)</f>
        <v>12</v>
      </c>
      <c r="K208" s="12">
        <f ca="1">SUMIF(刘金金DW仪表!$A:$AL,$B208,刘金金DW仪表!K:K)</f>
        <v>12</v>
      </c>
      <c r="L208" s="12">
        <f ca="1">SUMIF(刘金金DW仪表!$A:$AL,$B208,刘金金DW仪表!L:L)</f>
        <v>12</v>
      </c>
      <c r="M208" s="12">
        <f ca="1">SUMIF(刘金金DW仪表!$A:$AL,$B208,刘金金DW仪表!M:M)</f>
        <v>8.5</v>
      </c>
      <c r="N208" s="12">
        <f ca="1">SUMIF(刘金金DW仪表!$A:$AL,$B208,刘金金DW仪表!N:N)</f>
        <v>11</v>
      </c>
      <c r="O208" s="12">
        <f ca="1">SUMIF(刘金金DW仪表!$A:$AL,$B208,刘金金DW仪表!O:O)</f>
        <v>8.5</v>
      </c>
      <c r="P208" s="12">
        <f ca="1">SUMIF(刘金金DW仪表!$A:$AL,$B208,刘金金DW仪表!P:P)</f>
        <v>14</v>
      </c>
      <c r="Q208" s="12">
        <f ca="1">SUMIF(刘金金DW仪表!$A:$AL,$B208,刘金金DW仪表!Q:Q)</f>
        <v>12</v>
      </c>
      <c r="R208" s="12">
        <f ca="1">SUMIF(刘金金DW仪表!$A:$AL,$B208,刘金金DW仪表!R:R)</f>
        <v>8.5</v>
      </c>
      <c r="S208" s="12">
        <f ca="1">SUMIF(刘金金DW仪表!$A:$AL,$B208,刘金金DW仪表!S:S)</f>
        <v>11</v>
      </c>
      <c r="T208" s="12">
        <f ca="1">SUMIF(刘金金DW仪表!$A:$AL,$B208,刘金金DW仪表!T:T)</f>
        <v>7.5</v>
      </c>
      <c r="U208" s="12">
        <f ca="1">SUMIF(刘金金DW仪表!$A:$AL,$B208,刘金金DW仪表!U:U)</f>
        <v>8.5</v>
      </c>
      <c r="V208" s="12">
        <f ca="1">SUMIF(刘金金DW仪表!$A:$AL,$B208,刘金金DW仪表!V:V)</f>
        <v>0</v>
      </c>
      <c r="W208" s="12">
        <f ca="1">SUMIF(刘金金DW仪表!$A:$AL,$B208,刘金金DW仪表!W:W)</f>
        <v>0</v>
      </c>
      <c r="X208" s="12">
        <f ca="1">SUMIF(刘金金DW仪表!$A:$AL,$B208,刘金金DW仪表!X:X)</f>
        <v>0</v>
      </c>
      <c r="Y208" s="12">
        <f ca="1">SUMIF(刘金金DW仪表!$A:$AL,$B208,刘金金DW仪表!Y:Y)</f>
        <v>11</v>
      </c>
      <c r="Z208" s="12">
        <f ca="1">SUMIF(刘金金DW仪表!$A:$AL,$B208,刘金金DW仪表!Z:Z)</f>
        <v>11</v>
      </c>
      <c r="AA208" s="12">
        <f ca="1">SUMIF(刘金金DW仪表!$A:$AL,$B208,刘金金DW仪表!AA:AA)</f>
        <v>14</v>
      </c>
      <c r="AB208" s="12">
        <f ca="1">SUMIF(刘金金DW仪表!$A:$AL,$B208,刘金金DW仪表!AB:AB)</f>
        <v>8.5</v>
      </c>
      <c r="AC208" s="12">
        <f ca="1">SUMIF(刘金金DW仪表!$A:$AL,$B208,刘金金DW仪表!AC:AC)</f>
        <v>8</v>
      </c>
      <c r="AD208" s="12">
        <f ca="1">SUMIF(刘金金DW仪表!$A:$AL,$B208,刘金金DW仪表!AD:AD)</f>
        <v>12</v>
      </c>
      <c r="AE208" s="12">
        <f ca="1">SUMIF(刘金金DW仪表!$A:$AL,$B208,刘金金DW仪表!AE:AE)</f>
        <v>8.5</v>
      </c>
      <c r="AF208" s="12">
        <f ca="1">SUMIF(刘金金DW仪表!$A:$AL,$B208,刘金金DW仪表!AF:AF)</f>
        <v>13.5</v>
      </c>
      <c r="AG208" s="12">
        <f ca="1">SUMIF(刘金金DW仪表!$A:$AL,$B208,刘金金DW仪表!AG:AG)</f>
        <v>11</v>
      </c>
      <c r="AH208" s="12">
        <f ca="1">SUMIF(刘金金DW仪表!$A:$AL,$B208,刘金金DW仪表!AH:AH)</f>
        <v>0</v>
      </c>
      <c r="AI208" s="21">
        <f ca="1" t="shared" ref="AI208:AI216" si="129">SUM(D208:AH208)</f>
        <v>274.5</v>
      </c>
      <c r="AJ208" s="22">
        <f ca="1" t="shared" ref="AJ208:AJ216" si="130">AI208/8</f>
        <v>34.3125</v>
      </c>
    </row>
    <row r="209" customHeight="1" spans="1:36">
      <c r="A209" s="10" t="s">
        <v>629</v>
      </c>
      <c r="B209" s="25" t="s">
        <v>388</v>
      </c>
      <c r="C209" s="15" t="s">
        <v>631</v>
      </c>
      <c r="D209" s="12">
        <f ca="1">SUMIF(刘金金DW仪表!$A:$AL,$B209,刘金金DW仪表!D:D)</f>
        <v>0</v>
      </c>
      <c r="E209" s="12">
        <f ca="1">SUMIF(刘金金DW仪表!$A:$AL,$B209,刘金金DW仪表!E:E)</f>
        <v>8.5</v>
      </c>
      <c r="F209" s="12">
        <f ca="1">SUMIF(刘金金DW仪表!$A:$AL,$B209,刘金金DW仪表!F:F)</f>
        <v>8.5</v>
      </c>
      <c r="G209" s="12">
        <f ca="1">SUMIF(刘金金DW仪表!$A:$AL,$B209,刘金金DW仪表!G:G)</f>
        <v>12</v>
      </c>
      <c r="H209" s="12">
        <f ca="1">SUMIF(刘金金DW仪表!$A:$AL,$B209,刘金金DW仪表!H:H)</f>
        <v>11</v>
      </c>
      <c r="I209" s="12">
        <f ca="1">SUMIF(刘金金DW仪表!$A:$AL,$B209,刘金金DW仪表!I:I)</f>
        <v>11</v>
      </c>
      <c r="J209" s="12">
        <f ca="1">SUMIF(刘金金DW仪表!$A:$AL,$B209,刘金金DW仪表!J:J)</f>
        <v>11</v>
      </c>
      <c r="K209" s="12">
        <f ca="1">SUMIF(刘金金DW仪表!$A:$AL,$B209,刘金金DW仪表!K:K)</f>
        <v>11</v>
      </c>
      <c r="L209" s="12">
        <f ca="1">SUMIF(刘金金DW仪表!$A:$AL,$B209,刘金金DW仪表!L:L)</f>
        <v>11</v>
      </c>
      <c r="M209" s="12">
        <f ca="1">SUMIF(刘金金DW仪表!$A:$AL,$B209,刘金金DW仪表!M:M)</f>
        <v>13</v>
      </c>
      <c r="N209" s="12">
        <f ca="1">SUMIF(刘金金DW仪表!$A:$AL,$B209,刘金金DW仪表!N:N)</f>
        <v>13</v>
      </c>
      <c r="O209" s="12">
        <f ca="1">SUMIF(刘金金DW仪表!$A:$AL,$B209,刘金金DW仪表!O:O)</f>
        <v>13</v>
      </c>
      <c r="P209" s="12">
        <f ca="1">SUMIF(刘金金DW仪表!$A:$AL,$B209,刘金金DW仪表!P:P)</f>
        <v>14</v>
      </c>
      <c r="Q209" s="12">
        <f ca="1">SUMIF(刘金金DW仪表!$A:$AL,$B209,刘金金DW仪表!Q:Q)</f>
        <v>13</v>
      </c>
      <c r="R209" s="12">
        <f ca="1">SUMIF(刘金金DW仪表!$A:$AL,$B209,刘金金DW仪表!R:R)</f>
        <v>13</v>
      </c>
      <c r="S209" s="12">
        <f ca="1">SUMIF(刘金金DW仪表!$A:$AL,$B209,刘金金DW仪表!S:S)</f>
        <v>13</v>
      </c>
      <c r="T209" s="12">
        <f ca="1">SUMIF(刘金金DW仪表!$A:$AL,$B209,刘金金DW仪表!T:T)</f>
        <v>13</v>
      </c>
      <c r="U209" s="12">
        <f ca="1">SUMIF(刘金金DW仪表!$A:$AL,$B209,刘金金DW仪表!U:U)</f>
        <v>11</v>
      </c>
      <c r="V209" s="12">
        <f ca="1">SUMIF(刘金金DW仪表!$A:$AL,$B209,刘金金DW仪表!V:V)</f>
        <v>8.5</v>
      </c>
      <c r="W209" s="12">
        <f ca="1">SUMIF(刘金金DW仪表!$A:$AL,$B209,刘金金DW仪表!W:W)</f>
        <v>13</v>
      </c>
      <c r="X209" s="12">
        <f ca="1">SUMIF(刘金金DW仪表!$A:$AL,$B209,刘金金DW仪表!X:X)</f>
        <v>13</v>
      </c>
      <c r="Y209" s="12">
        <f ca="1">SUMIF(刘金金DW仪表!$A:$AL,$B209,刘金金DW仪表!Y:Y)</f>
        <v>0</v>
      </c>
      <c r="Z209" s="12">
        <f ca="1">SUMIF(刘金金DW仪表!$A:$AL,$B209,刘金金DW仪表!Z:Z)</f>
        <v>0</v>
      </c>
      <c r="AA209" s="12">
        <f ca="1">SUMIF(刘金金DW仪表!$A:$AL,$B209,刘金金DW仪表!AA:AA)</f>
        <v>8.5</v>
      </c>
      <c r="AB209" s="12">
        <f ca="1">SUMIF(刘金金DW仪表!$A:$AL,$B209,刘金金DW仪表!AB:AB)</f>
        <v>14</v>
      </c>
      <c r="AC209" s="12">
        <f ca="1">SUMIF(刘金金DW仪表!$A:$AL,$B209,刘金金DW仪表!AC:AC)</f>
        <v>13</v>
      </c>
      <c r="AD209" s="12">
        <f ca="1">SUMIF(刘金金DW仪表!$A:$AL,$B209,刘金金DW仪表!AD:AD)</f>
        <v>13</v>
      </c>
      <c r="AE209" s="12">
        <f ca="1">SUMIF(刘金金DW仪表!$A:$AL,$B209,刘金金DW仪表!AE:AE)</f>
        <v>13</v>
      </c>
      <c r="AF209" s="12">
        <f ca="1">SUMIF(刘金金DW仪表!$A:$AL,$B209,刘金金DW仪表!AF:AF)</f>
        <v>13</v>
      </c>
      <c r="AG209" s="12">
        <f ca="1">SUMIF(刘金金DW仪表!$A:$AL,$B209,刘金金DW仪表!AG:AG)</f>
        <v>13</v>
      </c>
      <c r="AH209" s="12">
        <f ca="1">SUMIF(刘金金DW仪表!$A:$AL,$B209,刘金金DW仪表!AH:AH)</f>
        <v>0</v>
      </c>
      <c r="AI209" s="21">
        <f ca="1" t="shared" si="129"/>
        <v>322</v>
      </c>
      <c r="AJ209" s="22">
        <f ca="1" t="shared" si="130"/>
        <v>40.25</v>
      </c>
    </row>
    <row r="210" customHeight="1" spans="1:36">
      <c r="A210" s="10" t="s">
        <v>629</v>
      </c>
      <c r="B210" s="25" t="s">
        <v>634</v>
      </c>
      <c r="C210" s="15" t="s">
        <v>633</v>
      </c>
      <c r="D210" s="12">
        <f ca="1">SUMIF(刘金金DW仪表!$A:$AL,$B210,刘金金DW仪表!D:D)</f>
        <v>11</v>
      </c>
      <c r="E210" s="12">
        <f ca="1">SUMIF(刘金金DW仪表!$A:$AL,$B210,刘金金DW仪表!E:E)</f>
        <v>12</v>
      </c>
      <c r="F210" s="12">
        <f ca="1">SUMIF(刘金金DW仪表!$A:$AL,$B210,刘金金DW仪表!F:F)</f>
        <v>11</v>
      </c>
      <c r="G210" s="12">
        <f ca="1">SUMIF(刘金金DW仪表!$A:$AL,$B210,刘金金DW仪表!G:G)</f>
        <v>12.5</v>
      </c>
      <c r="H210" s="12">
        <f ca="1">SUMIF(刘金金DW仪表!$A:$AL,$B210,刘金金DW仪表!H:H)</f>
        <v>8.5</v>
      </c>
      <c r="I210" s="12">
        <f ca="1">SUMIF(刘金金DW仪表!$A:$AL,$B210,刘金金DW仪表!I:I)</f>
        <v>12</v>
      </c>
      <c r="J210" s="12">
        <f ca="1">SUMIF(刘金金DW仪表!$A:$AL,$B210,刘金金DW仪表!J:J)</f>
        <v>12.5</v>
      </c>
      <c r="K210" s="12">
        <f ca="1">SUMIF(刘金金DW仪表!$A:$AL,$B210,刘金金DW仪表!K:K)</f>
        <v>9.5</v>
      </c>
      <c r="L210" s="12">
        <f ca="1">SUMIF(刘金金DW仪表!$A:$AL,$B210,刘金金DW仪表!L:L)</f>
        <v>12</v>
      </c>
      <c r="M210" s="12">
        <f ca="1">SUMIF(刘金金DW仪表!$A:$AL,$B210,刘金金DW仪表!M:M)</f>
        <v>14</v>
      </c>
      <c r="N210" s="12">
        <f ca="1">SUMIF(刘金金DW仪表!$A:$AL,$B210,刘金金DW仪表!N:N)</f>
        <v>13</v>
      </c>
      <c r="O210" s="12">
        <f ca="1">SUMIF(刘金金DW仪表!$A:$AL,$B210,刘金金DW仪表!O:O)</f>
        <v>13</v>
      </c>
      <c r="P210" s="12">
        <f ca="1">SUMIF(刘金金DW仪表!$A:$AL,$B210,刘金金DW仪表!P:P)</f>
        <v>14</v>
      </c>
      <c r="Q210" s="12">
        <f ca="1">SUMIF(刘金金DW仪表!$A:$AL,$B210,刘金金DW仪表!Q:Q)</f>
        <v>14</v>
      </c>
      <c r="R210" s="12">
        <f ca="1">SUMIF(刘金金DW仪表!$A:$AL,$B210,刘金金DW仪表!R:R)</f>
        <v>13.5</v>
      </c>
      <c r="S210" s="12">
        <f ca="1">SUMIF(刘金金DW仪表!$A:$AL,$B210,刘金金DW仪表!S:S)</f>
        <v>13</v>
      </c>
      <c r="T210" s="12">
        <f ca="1">SUMIF(刘金金DW仪表!$A:$AL,$B210,刘金金DW仪表!T:T)</f>
        <v>13</v>
      </c>
      <c r="U210" s="12">
        <f ca="1">SUMIF(刘金金DW仪表!$A:$AL,$B210,刘金金DW仪表!U:U)</f>
        <v>8.5</v>
      </c>
      <c r="V210" s="12">
        <f ca="1">SUMIF(刘金金DW仪表!$A:$AL,$B210,刘金金DW仪表!V:V)</f>
        <v>8.5</v>
      </c>
      <c r="W210" s="12">
        <f ca="1">SUMIF(刘金金DW仪表!$A:$AL,$B210,刘金金DW仪表!W:W)</f>
        <v>8.5</v>
      </c>
      <c r="X210" s="12">
        <f ca="1">SUMIF(刘金金DW仪表!$A:$AL,$B210,刘金金DW仪表!X:X)</f>
        <v>13</v>
      </c>
      <c r="Y210" s="12">
        <f ca="1">SUMIF(刘金金DW仪表!$A:$AL,$B210,刘金金DW仪表!Y:Y)</f>
        <v>12</v>
      </c>
      <c r="Z210" s="12">
        <f ca="1">SUMIF(刘金金DW仪表!$A:$AL,$B210,刘金金DW仪表!Z:Z)</f>
        <v>9</v>
      </c>
      <c r="AA210" s="12">
        <f ca="1">SUMIF(刘金金DW仪表!$A:$AL,$B210,刘金金DW仪表!AA:AA)</f>
        <v>11</v>
      </c>
      <c r="AB210" s="12">
        <f ca="1">SUMIF(刘金金DW仪表!$A:$AL,$B210,刘金金DW仪表!AB:AB)</f>
        <v>9</v>
      </c>
      <c r="AC210" s="12">
        <f ca="1">SUMIF(刘金金DW仪表!$A:$AL,$B210,刘金金DW仪表!AC:AC)</f>
        <v>0</v>
      </c>
      <c r="AD210" s="12">
        <f ca="1">SUMIF(刘金金DW仪表!$A:$AL,$B210,刘金金DW仪表!AD:AD)</f>
        <v>13.5</v>
      </c>
      <c r="AE210" s="12">
        <f ca="1">SUMIF(刘金金DW仪表!$A:$AL,$B210,刘金金DW仪表!AE:AE)</f>
        <v>13</v>
      </c>
      <c r="AF210" s="12">
        <f ca="1">SUMIF(刘金金DW仪表!$A:$AL,$B210,刘金金DW仪表!AF:AF)</f>
        <v>13</v>
      </c>
      <c r="AG210" s="12">
        <f ca="1">SUMIF(刘金金DW仪表!$A:$AL,$B210,刘金金DW仪表!AG:AG)</f>
        <v>13</v>
      </c>
      <c r="AH210" s="12">
        <f ca="1">SUMIF(刘金金DW仪表!$A:$AL,$B210,刘金金DW仪表!AH:AH)</f>
        <v>0</v>
      </c>
      <c r="AI210" s="21">
        <f ca="1" t="shared" ref="AI210" si="131">SUM(D210:AH210)</f>
        <v>340.5</v>
      </c>
      <c r="AJ210" s="22">
        <f ca="1" t="shared" ref="AJ210" si="132">AI210/8</f>
        <v>42.5625</v>
      </c>
    </row>
    <row r="211" customHeight="1" spans="1:36">
      <c r="A211" s="10" t="s">
        <v>629</v>
      </c>
      <c r="B211" s="25">
        <v>2311054</v>
      </c>
      <c r="C211" s="15" t="s">
        <v>632</v>
      </c>
      <c r="D211" s="12">
        <f ca="1">SUMIF(刘金金DW仪表!$A:$AL,$B211,刘金金DW仪表!D:D)</f>
        <v>0</v>
      </c>
      <c r="E211" s="12">
        <f ca="1">SUMIF(刘金金DW仪表!$A:$AL,$B211,刘金金DW仪表!E:E)</f>
        <v>0</v>
      </c>
      <c r="F211" s="12">
        <f ca="1">SUMIF(刘金金DW仪表!$A:$AL,$B211,刘金金DW仪表!F:F)</f>
        <v>0</v>
      </c>
      <c r="G211" s="12">
        <f ca="1">SUMIF(刘金金DW仪表!$A:$AL,$B211,刘金金DW仪表!G:G)</f>
        <v>0</v>
      </c>
      <c r="H211" s="12">
        <f ca="1">SUMIF(刘金金DW仪表!$A:$AL,$B211,刘金金DW仪表!H:H)</f>
        <v>0</v>
      </c>
      <c r="I211" s="12">
        <f ca="1">SUMIF(刘金金DW仪表!$A:$AL,$B211,刘金金DW仪表!I:I)</f>
        <v>0</v>
      </c>
      <c r="J211" s="12">
        <f ca="1">SUMIF(刘金金DW仪表!$A:$AL,$B211,刘金金DW仪表!J:J)</f>
        <v>0</v>
      </c>
      <c r="K211" s="12">
        <f ca="1">SUMIF(刘金金DW仪表!$A:$AL,$B211,刘金金DW仪表!K:K)</f>
        <v>0</v>
      </c>
      <c r="L211" s="12">
        <f ca="1">SUMIF(刘金金DW仪表!$A:$AL,$B211,刘金金DW仪表!L:L)</f>
        <v>0</v>
      </c>
      <c r="M211" s="12">
        <f ca="1">SUMIF(刘金金DW仪表!$A:$AL,$B211,刘金金DW仪表!M:M)</f>
        <v>0</v>
      </c>
      <c r="N211" s="12">
        <f ca="1">SUMIF(刘金金DW仪表!$A:$AL,$B211,刘金金DW仪表!N:N)</f>
        <v>0</v>
      </c>
      <c r="O211" s="12">
        <f ca="1">SUMIF(刘金金DW仪表!$A:$AL,$B211,刘金金DW仪表!O:O)</f>
        <v>0</v>
      </c>
      <c r="P211" s="12">
        <f ca="1">SUMIF(刘金金DW仪表!$A:$AL,$B211,刘金金DW仪表!P:P)</f>
        <v>0</v>
      </c>
      <c r="Q211" s="12">
        <f ca="1">SUMIF(刘金金DW仪表!$A:$AL,$B211,刘金金DW仪表!Q:Q)</f>
        <v>0</v>
      </c>
      <c r="R211" s="12">
        <f ca="1">SUMIF(刘金金DW仪表!$A:$AL,$B211,刘金金DW仪表!R:R)</f>
        <v>0</v>
      </c>
      <c r="S211" s="12">
        <f ca="1">SUMIF(刘金金DW仪表!$A:$AL,$B211,刘金金DW仪表!S:S)</f>
        <v>0</v>
      </c>
      <c r="T211" s="12">
        <f ca="1">SUMIF(刘金金DW仪表!$A:$AL,$B211,刘金金DW仪表!T:T)</f>
        <v>0</v>
      </c>
      <c r="U211" s="12">
        <f ca="1">SUMIF(刘金金DW仪表!$A:$AL,$B211,刘金金DW仪表!U:U)</f>
        <v>0</v>
      </c>
      <c r="V211" s="12">
        <f ca="1">SUMIF(刘金金DW仪表!$A:$AL,$B211,刘金金DW仪表!V:V)</f>
        <v>0</v>
      </c>
      <c r="W211" s="12">
        <f ca="1">SUMIF(刘金金DW仪表!$A:$AL,$B211,刘金金DW仪表!W:W)</f>
        <v>0</v>
      </c>
      <c r="X211" s="12">
        <f ca="1">SUMIF(刘金金DW仪表!$A:$AL,$B211,刘金金DW仪表!X:X)</f>
        <v>0</v>
      </c>
      <c r="Y211" s="12">
        <f ca="1">SUMIF(刘金金DW仪表!$A:$AL,$B211,刘金金DW仪表!Y:Y)</f>
        <v>0</v>
      </c>
      <c r="Z211" s="12">
        <f ca="1">SUMIF(刘金金DW仪表!$A:$AL,$B211,刘金金DW仪表!Z:Z)</f>
        <v>0</v>
      </c>
      <c r="AA211" s="12">
        <f ca="1">SUMIF(刘金金DW仪表!$A:$AL,$B211,刘金金DW仪表!AA:AA)</f>
        <v>0</v>
      </c>
      <c r="AB211" s="12">
        <f ca="1">SUMIF(刘金金DW仪表!$A:$AL,$B211,刘金金DW仪表!AB:AB)</f>
        <v>0</v>
      </c>
      <c r="AC211" s="12">
        <f ca="1">SUMIF(刘金金DW仪表!$A:$AL,$B211,刘金金DW仪表!AC:AC)</f>
        <v>0</v>
      </c>
      <c r="AD211" s="12">
        <f ca="1">SUMIF(刘金金DW仪表!$A:$AL,$B211,刘金金DW仪表!AD:AD)</f>
        <v>0</v>
      </c>
      <c r="AE211" s="26">
        <v>8</v>
      </c>
      <c r="AF211" s="12">
        <f ca="1">SUMIF(刘金金DW仪表!$A:$AL,$B211,刘金金DW仪表!AF:AF)</f>
        <v>8.5</v>
      </c>
      <c r="AG211" s="12">
        <f ca="1">SUMIF(刘金金DW仪表!$A:$AL,$B211,刘金金DW仪表!AG:AG)</f>
        <v>8.5</v>
      </c>
      <c r="AH211" s="12">
        <f ca="1">SUMIF(刘金金DW仪表!$A:$AL,$B211,刘金金DW仪表!AH:AH)</f>
        <v>0</v>
      </c>
      <c r="AI211" s="21">
        <f ca="1" t="shared" si="129"/>
        <v>25</v>
      </c>
      <c r="AJ211" s="22">
        <f ca="1" t="shared" si="130"/>
        <v>3.125</v>
      </c>
    </row>
    <row r="212" s="2" customFormat="1" customHeight="1" spans="1:36">
      <c r="A212" s="10" t="s">
        <v>629</v>
      </c>
      <c r="B212" s="17" t="s">
        <v>759</v>
      </c>
      <c r="C212" s="18" t="s">
        <v>758</v>
      </c>
      <c r="D212" s="12">
        <f ca="1">SUMIF(刘金金DW仪表!$A:$AL,$B212,刘金金DW仪表!D:D)</f>
        <v>8.5</v>
      </c>
      <c r="E212" s="12">
        <f ca="1">SUMIF(刘金金DW仪表!$A:$AL,$B212,刘金金DW仪表!E:E)</f>
        <v>4.5</v>
      </c>
      <c r="F212" s="12">
        <f ca="1">SUMIF(刘金金DW仪表!$A:$AL,$B212,刘金金DW仪表!F:F)</f>
        <v>8.5</v>
      </c>
      <c r="G212" s="12">
        <f ca="1">SUMIF(刘金金DW仪表!$A:$AL,$B212,刘金金DW仪表!G:G)</f>
        <v>12</v>
      </c>
      <c r="H212" s="12">
        <f ca="1">SUMIF(刘金金DW仪表!$A:$AL,$B212,刘金金DW仪表!H:H)</f>
        <v>8.5</v>
      </c>
      <c r="I212" s="12">
        <f ca="1">SUMIF(刘金金DW仪表!$A:$AL,$B212,刘金金DW仪表!I:I)</f>
        <v>12</v>
      </c>
      <c r="J212" s="12">
        <f ca="1">SUMIF(刘金金DW仪表!$A:$AL,$B212,刘金金DW仪表!J:J)</f>
        <v>8.5</v>
      </c>
      <c r="K212" s="12">
        <f ca="1">SUMIF(刘金金DW仪表!$A:$AL,$B212,刘金金DW仪表!K:K)</f>
        <v>0</v>
      </c>
      <c r="L212" s="12">
        <f ca="1">SUMIF(刘金金DW仪表!$A:$AL,$B212,刘金金DW仪表!L:L)</f>
        <v>9</v>
      </c>
      <c r="M212" s="12">
        <f ca="1">SUMIF(刘金金DW仪表!$A:$AL,$B212,刘金金DW仪表!M:M)</f>
        <v>11</v>
      </c>
      <c r="N212" s="12">
        <f ca="1">SUMIF(刘金金DW仪表!$A:$AL,$B212,刘金金DW仪表!N:N)</f>
        <v>13</v>
      </c>
      <c r="O212" s="12">
        <f ca="1">SUMIF(刘金金DW仪表!$A:$AL,$B212,刘金金DW仪表!O:O)</f>
        <v>13</v>
      </c>
      <c r="P212" s="12">
        <f ca="1">SUMIF(刘金金DW仪表!$A:$AL,$B212,刘金金DW仪表!P:P)</f>
        <v>14</v>
      </c>
      <c r="Q212" s="12">
        <f ca="1">SUMIF(刘金金DW仪表!$A:$AL,$B212,刘金金DW仪表!Q:Q)</f>
        <v>12</v>
      </c>
      <c r="R212" s="12">
        <f ca="1">SUMIF(刘金金DW仪表!$A:$AL,$B212,刘金金DW仪表!R:R)</f>
        <v>12.5</v>
      </c>
      <c r="S212" s="12">
        <f ca="1">SUMIF(刘金金DW仪表!$A:$AL,$B212,刘金金DW仪表!S:S)</f>
        <v>11</v>
      </c>
      <c r="T212" s="12">
        <f ca="1">SUMIF(刘金金DW仪表!$A:$AL,$B212,刘金金DW仪表!T:T)</f>
        <v>13</v>
      </c>
      <c r="U212" s="12">
        <f ca="1">SUMIF(刘金金DW仪表!$A:$AL,$B212,刘金金DW仪表!U:U)</f>
        <v>11</v>
      </c>
      <c r="V212" s="12">
        <f ca="1">SUMIF(刘金金DW仪表!$A:$AL,$B212,刘金金DW仪表!V:V)</f>
        <v>0</v>
      </c>
      <c r="W212" s="12">
        <f ca="1">SUMIF(刘金金DW仪表!$A:$AL,$B212,刘金金DW仪表!W:W)</f>
        <v>0</v>
      </c>
      <c r="X212" s="12">
        <f ca="1">SUMIF(刘金金DW仪表!$A:$AL,$B212,刘金金DW仪表!X:X)</f>
        <v>0</v>
      </c>
      <c r="Y212" s="12">
        <f ca="1">SUMIF(刘金金DW仪表!$A:$AL,$B212,刘金金DW仪表!Y:Y)</f>
        <v>8.5</v>
      </c>
      <c r="Z212" s="12">
        <f ca="1">SUMIF(刘金金DW仪表!$A:$AL,$B212,刘金金DW仪表!Z:Z)</f>
        <v>8.5</v>
      </c>
      <c r="AA212" s="12">
        <f ca="1">SUMIF(刘金金DW仪表!$A:$AL,$B212,刘金金DW仪表!AA:AA)</f>
        <v>8.5</v>
      </c>
      <c r="AB212" s="12">
        <f ca="1">SUMIF(刘金金DW仪表!$A:$AL,$B212,刘金金DW仪表!AB:AB)</f>
        <v>12</v>
      </c>
      <c r="AC212" s="12">
        <f ca="1">SUMIF(刘金金DW仪表!$A:$AL,$B212,刘金金DW仪表!AC:AC)</f>
        <v>11</v>
      </c>
      <c r="AD212" s="12">
        <f ca="1">SUMIF(刘金金DW仪表!$A:$AL,$B212,刘金金DW仪表!AD:AD)</f>
        <v>13</v>
      </c>
      <c r="AE212" s="12">
        <f ca="1">SUMIF(刘金金DW仪表!$A:$AL,$B212,刘金金DW仪表!AE:AE)</f>
        <v>13</v>
      </c>
      <c r="AF212" s="12">
        <f ca="1">SUMIF(刘金金DW仪表!$A:$AL,$B212,刘金金DW仪表!AF:AF)</f>
        <v>13</v>
      </c>
      <c r="AG212" s="12">
        <f ca="1">SUMIF(刘金金DW仪表!$A:$AL,$B212,刘金金DW仪表!AG:AG)</f>
        <v>13</v>
      </c>
      <c r="AH212" s="12">
        <f ca="1">SUMIF(刘金金DW仪表!$A:$AL,$B212,刘金金DW仪表!AH:AH)</f>
        <v>0</v>
      </c>
      <c r="AI212" s="21">
        <f ca="1" t="shared" ref="AI212" si="133">SUM(D212:AH212)</f>
        <v>282.5</v>
      </c>
      <c r="AJ212" s="22">
        <f ca="1" t="shared" si="130"/>
        <v>35.3125</v>
      </c>
    </row>
    <row r="213" customHeight="1" spans="1:36">
      <c r="A213" s="10" t="s">
        <v>629</v>
      </c>
      <c r="B213" s="17" t="s">
        <v>761</v>
      </c>
      <c r="C213" s="18" t="s">
        <v>760</v>
      </c>
      <c r="D213" s="12">
        <f ca="1">SUMIF(刘金金DW仪表!$A:$AL,$B213,刘金金DW仪表!D:D)</f>
        <v>8.5</v>
      </c>
      <c r="E213" s="12">
        <f ca="1">SUMIF(刘金金DW仪表!$A:$AL,$B213,刘金金DW仪表!E:E)</f>
        <v>4.5</v>
      </c>
      <c r="F213" s="12">
        <f ca="1">SUMIF(刘金金DW仪表!$A:$AL,$B213,刘金金DW仪表!F:F)</f>
        <v>8.5</v>
      </c>
      <c r="G213" s="12">
        <f ca="1">SUMIF(刘金金DW仪表!$A:$AL,$B213,刘金金DW仪表!G:G)</f>
        <v>11</v>
      </c>
      <c r="H213" s="12">
        <f ca="1">SUMIF(刘金金DW仪表!$A:$AL,$B213,刘金金DW仪表!H:H)</f>
        <v>8.5</v>
      </c>
      <c r="I213" s="12">
        <f ca="1">SUMIF(刘金金DW仪表!$A:$AL,$B213,刘金金DW仪表!I:I)</f>
        <v>12</v>
      </c>
      <c r="J213" s="12">
        <f ca="1">SUMIF(刘金金DW仪表!$A:$AL,$B213,刘金金DW仪表!J:J)</f>
        <v>12</v>
      </c>
      <c r="K213" s="12">
        <f ca="1">SUMIF(刘金金DW仪表!$A:$AL,$B213,刘金金DW仪表!K:K)</f>
        <v>0</v>
      </c>
      <c r="L213" s="12">
        <f ca="1">SUMIF(刘金金DW仪表!$A:$AL,$B213,刘金金DW仪表!L:L)</f>
        <v>8.5</v>
      </c>
      <c r="M213" s="12">
        <f ca="1">SUMIF(刘金金DW仪表!$A:$AL,$B213,刘金金DW仪表!M:M)</f>
        <v>11</v>
      </c>
      <c r="N213" s="12">
        <f ca="1">SUMIF(刘金金DW仪表!$A:$AL,$B213,刘金金DW仪表!N:N)</f>
        <v>13</v>
      </c>
      <c r="O213" s="12">
        <f ca="1">SUMIF(刘金金DW仪表!$A:$AL,$B213,刘金金DW仪表!O:O)</f>
        <v>13</v>
      </c>
      <c r="P213" s="12">
        <f ca="1">SUMIF(刘金金DW仪表!$A:$AL,$B213,刘金金DW仪表!P:P)</f>
        <v>14</v>
      </c>
      <c r="Q213" s="12">
        <f ca="1">SUMIF(刘金金DW仪表!$A:$AL,$B213,刘金金DW仪表!Q:Q)</f>
        <v>12</v>
      </c>
      <c r="R213" s="12">
        <f ca="1">SUMIF(刘金金DW仪表!$A:$AL,$B213,刘金金DW仪表!R:R)</f>
        <v>12</v>
      </c>
      <c r="S213" s="12">
        <f ca="1">SUMIF(刘金金DW仪表!$A:$AL,$B213,刘金金DW仪表!S:S)</f>
        <v>13</v>
      </c>
      <c r="T213" s="12">
        <f ca="1">SUMIF(刘金金DW仪表!$A:$AL,$B213,刘金金DW仪表!T:T)</f>
        <v>13</v>
      </c>
      <c r="U213" s="12">
        <f ca="1">SUMIF(刘金金DW仪表!$A:$AL,$B213,刘金金DW仪表!U:U)</f>
        <v>11</v>
      </c>
      <c r="V213" s="12">
        <f ca="1">SUMIF(刘金金DW仪表!$A:$AL,$B213,刘金金DW仪表!V:V)</f>
        <v>8.5</v>
      </c>
      <c r="W213" s="12">
        <f ca="1">SUMIF(刘金金DW仪表!$A:$AL,$B213,刘金金DW仪表!W:W)</f>
        <v>8.5</v>
      </c>
      <c r="X213" s="12">
        <f ca="1">SUMIF(刘金金DW仪表!$A:$AL,$B213,刘金金DW仪表!X:X)</f>
        <v>0</v>
      </c>
      <c r="Y213" s="12">
        <f ca="1">SUMIF(刘金金DW仪表!$A:$AL,$B213,刘金金DW仪表!Y:Y)</f>
        <v>8.5</v>
      </c>
      <c r="Z213" s="12">
        <f ca="1">SUMIF(刘金金DW仪表!$A:$AL,$B213,刘金金DW仪表!Z:Z)</f>
        <v>11</v>
      </c>
      <c r="AA213" s="12">
        <f ca="1">SUMIF(刘金金DW仪表!$A:$AL,$B213,刘金金DW仪表!AA:AA)</f>
        <v>8.5</v>
      </c>
      <c r="AB213" s="12">
        <f ca="1">SUMIF(刘金金DW仪表!$A:$AL,$B213,刘金金DW仪表!AB:AB)</f>
        <v>14</v>
      </c>
      <c r="AC213" s="12">
        <f ca="1">SUMIF(刘金金DW仪表!$A:$AL,$B213,刘金金DW仪表!AC:AC)</f>
        <v>13</v>
      </c>
      <c r="AD213" s="12">
        <f ca="1">SUMIF(刘金金DW仪表!$A:$AL,$B213,刘金金DW仪表!AD:AD)</f>
        <v>13</v>
      </c>
      <c r="AE213" s="12">
        <f ca="1">SUMIF(刘金金DW仪表!$A:$AL,$B213,刘金金DW仪表!AE:AE)</f>
        <v>13</v>
      </c>
      <c r="AF213" s="12">
        <f ca="1">SUMIF(刘金金DW仪表!$A:$AL,$B213,刘金金DW仪表!AF:AF)</f>
        <v>13</v>
      </c>
      <c r="AG213" s="12">
        <f ca="1">SUMIF(刘金金DW仪表!$A:$AL,$B213,刘金金DW仪表!AG:AG)</f>
        <v>13</v>
      </c>
      <c r="AH213" s="12">
        <f ca="1">SUMIF(刘金金DW仪表!$A:$AL,$B213,刘金金DW仪表!AH:AH)</f>
        <v>0</v>
      </c>
      <c r="AI213" s="21">
        <f ca="1" t="shared" ref="AI213" si="134">SUM(D213:AH213)</f>
        <v>309.5</v>
      </c>
      <c r="AJ213" s="22">
        <f ca="1" t="shared" ref="AJ213" si="135">AI213/8</f>
        <v>38.6875</v>
      </c>
    </row>
    <row r="214" customHeight="1" spans="1:36">
      <c r="A214" s="10" t="s">
        <v>629</v>
      </c>
      <c r="B214" s="17" t="s">
        <v>763</v>
      </c>
      <c r="C214" s="18" t="s">
        <v>762</v>
      </c>
      <c r="D214" s="12">
        <f ca="1">SUMIF(刘金金DW仪表!$A:$AL,$B214,刘金金DW仪表!D:D)</f>
        <v>0</v>
      </c>
      <c r="E214" s="12">
        <f ca="1">SUMIF(刘金金DW仪表!$A:$AL,$B214,刘金金DW仪表!E:E)</f>
        <v>4.5</v>
      </c>
      <c r="F214" s="12">
        <f ca="1">SUMIF(刘金金DW仪表!$A:$AL,$B214,刘金金DW仪表!F:F)</f>
        <v>8.5</v>
      </c>
      <c r="G214" s="12">
        <f ca="1">SUMIF(刘金金DW仪表!$A:$AL,$B214,刘金金DW仪表!G:G)</f>
        <v>12</v>
      </c>
      <c r="H214" s="12">
        <f ca="1">SUMIF(刘金金DW仪表!$A:$AL,$B214,刘金金DW仪表!H:H)</f>
        <v>11</v>
      </c>
      <c r="I214" s="12">
        <f ca="1">SUMIF(刘金金DW仪表!$A:$AL,$B214,刘金金DW仪表!I:I)</f>
        <v>11</v>
      </c>
      <c r="J214" s="12">
        <f ca="1">SUMIF(刘金金DW仪表!$A:$AL,$B214,刘金金DW仪表!J:J)</f>
        <v>11</v>
      </c>
      <c r="K214" s="12">
        <f ca="1">SUMIF(刘金金DW仪表!$A:$AL,$B214,刘金金DW仪表!K:K)</f>
        <v>11</v>
      </c>
      <c r="L214" s="12">
        <f ca="1">SUMIF(刘金金DW仪表!$A:$AL,$B214,刘金金DW仪表!L:L)</f>
        <v>13</v>
      </c>
      <c r="M214" s="12">
        <f ca="1">SUMIF(刘金金DW仪表!$A:$AL,$B214,刘金金DW仪表!M:M)</f>
        <v>13</v>
      </c>
      <c r="N214" s="12">
        <f ca="1">SUMIF(刘金金DW仪表!$A:$AL,$B214,刘金金DW仪表!N:N)</f>
        <v>13</v>
      </c>
      <c r="O214" s="12">
        <f ca="1">SUMIF(刘金金DW仪表!$A:$AL,$B214,刘金金DW仪表!O:O)</f>
        <v>13</v>
      </c>
      <c r="P214" s="12">
        <f ca="1">SUMIF(刘金金DW仪表!$A:$AL,$B214,刘金金DW仪表!P:P)</f>
        <v>14</v>
      </c>
      <c r="Q214" s="12">
        <f ca="1">SUMIF(刘金金DW仪表!$A:$AL,$B214,刘金金DW仪表!Q:Q)</f>
        <v>13</v>
      </c>
      <c r="R214" s="12">
        <f ca="1">SUMIF(刘金金DW仪表!$A:$AL,$B214,刘金金DW仪表!R:R)</f>
        <v>13</v>
      </c>
      <c r="S214" s="12">
        <f ca="1">SUMIF(刘金金DW仪表!$A:$AL,$B214,刘金金DW仪表!S:S)</f>
        <v>13</v>
      </c>
      <c r="T214" s="12">
        <f ca="1">SUMIF(刘金金DW仪表!$A:$AL,$B214,刘金金DW仪表!T:T)</f>
        <v>13</v>
      </c>
      <c r="U214" s="12">
        <f ca="1">SUMIF(刘金金DW仪表!$A:$AL,$B214,刘金金DW仪表!U:U)</f>
        <v>11</v>
      </c>
      <c r="V214" s="12">
        <f ca="1">SUMIF(刘金金DW仪表!$A:$AL,$B214,刘金金DW仪表!V:V)</f>
        <v>8.5</v>
      </c>
      <c r="W214" s="12">
        <f ca="1">SUMIF(刘金金DW仪表!$A:$AL,$B214,刘金金DW仪表!W:W)</f>
        <v>13</v>
      </c>
      <c r="X214" s="12">
        <f ca="1">SUMIF(刘金金DW仪表!$A:$AL,$B214,刘金金DW仪表!X:X)</f>
        <v>13</v>
      </c>
      <c r="Y214" s="12">
        <f ca="1">SUMIF(刘金金DW仪表!$A:$AL,$B214,刘金金DW仪表!Y:Y)</f>
        <v>13</v>
      </c>
      <c r="Z214" s="12">
        <f ca="1">SUMIF(刘金金DW仪表!$A:$AL,$B214,刘金金DW仪表!Z:Z)</f>
        <v>11</v>
      </c>
      <c r="AA214" s="12">
        <f ca="1">SUMIF(刘金金DW仪表!$A:$AL,$B214,刘金金DW仪表!AA:AA)</f>
        <v>8.5</v>
      </c>
      <c r="AB214" s="12">
        <f ca="1">SUMIF(刘金金DW仪表!$A:$AL,$B214,刘金金DW仪表!AB:AB)</f>
        <v>13</v>
      </c>
      <c r="AC214" s="12">
        <f ca="1">SUMIF(刘金金DW仪表!$A:$AL,$B214,刘金金DW仪表!AC:AC)</f>
        <v>8.5</v>
      </c>
      <c r="AD214" s="12">
        <f ca="1">SUMIF(刘金金DW仪表!$A:$AL,$B214,刘金金DW仪表!AD:AD)</f>
        <v>13</v>
      </c>
      <c r="AE214" s="12">
        <f ca="1">SUMIF(刘金金DW仪表!$A:$AL,$B214,刘金金DW仪表!AE:AE)</f>
        <v>13</v>
      </c>
      <c r="AF214" s="12">
        <f ca="1">SUMIF(刘金金DW仪表!$A:$AL,$B214,刘金金DW仪表!AF:AF)</f>
        <v>13</v>
      </c>
      <c r="AG214" s="12">
        <f ca="1">SUMIF(刘金金DW仪表!$A:$AL,$B214,刘金金DW仪表!AG:AG)</f>
        <v>13</v>
      </c>
      <c r="AH214" s="12">
        <f ca="1">SUMIF(刘金金DW仪表!$A:$AL,$B214,刘金金DW仪表!AH:AH)</f>
        <v>0</v>
      </c>
      <c r="AI214" s="21">
        <f ca="1" t="shared" si="129"/>
        <v>338.5</v>
      </c>
      <c r="AJ214" s="22">
        <f ca="1" t="shared" si="130"/>
        <v>42.3125</v>
      </c>
    </row>
    <row r="215" customHeight="1" spans="1:36">
      <c r="A215" s="10" t="s">
        <v>629</v>
      </c>
      <c r="B215" s="17" t="s">
        <v>765</v>
      </c>
      <c r="C215" s="18" t="s">
        <v>764</v>
      </c>
      <c r="D215" s="12">
        <f ca="1">SUMIF(刘金金DW仪表!$A:$AL,$B215,刘金金DW仪表!D:D)</f>
        <v>0</v>
      </c>
      <c r="E215" s="12">
        <f ca="1">SUMIF(刘金金DW仪表!$A:$AL,$B215,刘金金DW仪表!E:E)</f>
        <v>4.5</v>
      </c>
      <c r="F215" s="12">
        <f ca="1">SUMIF(刘金金DW仪表!$A:$AL,$B215,刘金金DW仪表!F:F)</f>
        <v>8.5</v>
      </c>
      <c r="G215" s="12">
        <f ca="1">SUMIF(刘金金DW仪表!$A:$AL,$B215,刘金金DW仪表!G:G)</f>
        <v>12</v>
      </c>
      <c r="H215" s="12">
        <f ca="1">SUMIF(刘金金DW仪表!$A:$AL,$B215,刘金金DW仪表!H:H)</f>
        <v>11</v>
      </c>
      <c r="I215" s="12">
        <f ca="1">SUMIF(刘金金DW仪表!$A:$AL,$B215,刘金金DW仪表!I:I)</f>
        <v>11</v>
      </c>
      <c r="J215" s="12">
        <f ca="1">SUMIF(刘金金DW仪表!$A:$AL,$B215,刘金金DW仪表!J:J)</f>
        <v>8.5</v>
      </c>
      <c r="K215" s="12">
        <f ca="1">SUMIF(刘金金DW仪表!$A:$AL,$B215,刘金金DW仪表!K:K)</f>
        <v>11</v>
      </c>
      <c r="L215" s="12">
        <f ca="1">SUMIF(刘金金DW仪表!$A:$AL,$B215,刘金金DW仪表!L:L)</f>
        <v>11</v>
      </c>
      <c r="M215" s="12">
        <f ca="1">SUMIF(刘金金DW仪表!$A:$AL,$B215,刘金金DW仪表!M:M)</f>
        <v>13</v>
      </c>
      <c r="N215" s="12">
        <f ca="1">SUMIF(刘金金DW仪表!$A:$AL,$B215,刘金金DW仪表!N:N)</f>
        <v>0</v>
      </c>
      <c r="O215" s="12">
        <f ca="1">SUMIF(刘金金DW仪表!$A:$AL,$B215,刘金金DW仪表!O:O)</f>
        <v>13</v>
      </c>
      <c r="P215" s="12">
        <f ca="1">SUMIF(刘金金DW仪表!$A:$AL,$B215,刘金金DW仪表!P:P)</f>
        <v>14</v>
      </c>
      <c r="Q215" s="12">
        <f ca="1">SUMIF(刘金金DW仪表!$A:$AL,$B215,刘金金DW仪表!Q:Q)</f>
        <v>13</v>
      </c>
      <c r="R215" s="12">
        <f ca="1">SUMIF(刘金金DW仪表!$A:$AL,$B215,刘金金DW仪表!R:R)</f>
        <v>13</v>
      </c>
      <c r="S215" s="12">
        <f ca="1">SUMIF(刘金金DW仪表!$A:$AL,$B215,刘金金DW仪表!S:S)</f>
        <v>13</v>
      </c>
      <c r="T215" s="12">
        <f ca="1">SUMIF(刘金金DW仪表!$A:$AL,$B215,刘金金DW仪表!T:T)</f>
        <v>13</v>
      </c>
      <c r="U215" s="12">
        <f ca="1">SUMIF(刘金金DW仪表!$A:$AL,$B215,刘金金DW仪表!U:U)</f>
        <v>11</v>
      </c>
      <c r="V215" s="12">
        <f ca="1">SUMIF(刘金金DW仪表!$A:$AL,$B215,刘金金DW仪表!V:V)</f>
        <v>8.5</v>
      </c>
      <c r="W215" s="12">
        <f ca="1">SUMIF(刘金金DW仪表!$A:$AL,$B215,刘金金DW仪表!W:W)</f>
        <v>13</v>
      </c>
      <c r="X215" s="12">
        <f ca="1">SUMIF(刘金金DW仪表!$A:$AL,$B215,刘金金DW仪表!X:X)</f>
        <v>13</v>
      </c>
      <c r="Y215" s="12">
        <f ca="1">SUMIF(刘金金DW仪表!$A:$AL,$B215,刘金金DW仪表!Y:Y)</f>
        <v>11</v>
      </c>
      <c r="Z215" s="12">
        <f ca="1">SUMIF(刘金金DW仪表!$A:$AL,$B215,刘金金DW仪表!Z:Z)</f>
        <v>11</v>
      </c>
      <c r="AA215" s="12">
        <f ca="1">SUMIF(刘金金DW仪表!$A:$AL,$B215,刘金金DW仪表!AA:AA)</f>
        <v>0</v>
      </c>
      <c r="AB215" s="12">
        <f ca="1">SUMIF(刘金金DW仪表!$A:$AL,$B215,刘金金DW仪表!AB:AB)</f>
        <v>0</v>
      </c>
      <c r="AC215" s="12">
        <f ca="1">SUMIF(刘金金DW仪表!$A:$AL,$B215,刘金金DW仪表!AC:AC)</f>
        <v>0</v>
      </c>
      <c r="AD215" s="12">
        <f ca="1">SUMIF(刘金金DW仪表!$A:$AL,$B215,刘金金DW仪表!AD:AD)</f>
        <v>13</v>
      </c>
      <c r="AE215" s="12">
        <f ca="1">SUMIF(刘金金DW仪表!$A:$AL,$B215,刘金金DW仪表!AE:AE)</f>
        <v>13</v>
      </c>
      <c r="AF215" s="12">
        <f ca="1">SUMIF(刘金金DW仪表!$A:$AL,$B215,刘金金DW仪表!AF:AF)</f>
        <v>13</v>
      </c>
      <c r="AG215" s="12">
        <f ca="1">SUMIF(刘金金DW仪表!$A:$AL,$B215,刘金金DW仪表!AG:AG)</f>
        <v>13</v>
      </c>
      <c r="AH215" s="12">
        <f ca="1">SUMIF(刘金金DW仪表!$A:$AL,$B215,刘金金DW仪表!AH:AH)</f>
        <v>0</v>
      </c>
      <c r="AI215" s="21">
        <f ca="1" t="shared" si="129"/>
        <v>289</v>
      </c>
      <c r="AJ215" s="22">
        <f ca="1" t="shared" si="130"/>
        <v>36.125</v>
      </c>
    </row>
    <row r="216" customHeight="1" spans="1:36">
      <c r="A216" s="10" t="s">
        <v>629</v>
      </c>
      <c r="B216" s="17" t="s">
        <v>767</v>
      </c>
      <c r="C216" s="18" t="s">
        <v>766</v>
      </c>
      <c r="D216" s="12">
        <f ca="1">SUMIF(刘金金DW仪表!$A:$AL,$B216,刘金金DW仪表!D:D)</f>
        <v>0</v>
      </c>
      <c r="E216" s="12">
        <f ca="1">SUMIF(刘金金DW仪表!$A:$AL,$B216,刘金金DW仪表!E:E)</f>
        <v>0</v>
      </c>
      <c r="F216" s="12">
        <f ca="1">SUMIF(刘金金DW仪表!$A:$AL,$B216,刘金金DW仪表!F:F)</f>
        <v>8.5</v>
      </c>
      <c r="G216" s="12">
        <f ca="1">SUMIF(刘金金DW仪表!$A:$AL,$B216,刘金金DW仪表!G:G)</f>
        <v>11</v>
      </c>
      <c r="H216" s="12">
        <f ca="1">SUMIF(刘金金DW仪表!$A:$AL,$B216,刘金金DW仪表!H:H)</f>
        <v>8.5</v>
      </c>
      <c r="I216" s="12">
        <f ca="1">SUMIF(刘金金DW仪表!$A:$AL,$B216,刘金金DW仪表!I:I)</f>
        <v>8.5</v>
      </c>
      <c r="J216" s="12">
        <f ca="1">SUMIF(刘金金DW仪表!$A:$AL,$B216,刘金金DW仪表!J:J)</f>
        <v>8.5</v>
      </c>
      <c r="K216" s="12">
        <f ca="1">SUMIF(刘金金DW仪表!$A:$AL,$B216,刘金金DW仪表!K:K)</f>
        <v>0</v>
      </c>
      <c r="L216" s="12">
        <f ca="1">SUMIF(刘金金DW仪表!$A:$AL,$B216,刘金金DW仪表!L:L)</f>
        <v>0</v>
      </c>
      <c r="M216" s="12">
        <f ca="1">SUMIF(刘金金DW仪表!$A:$AL,$B216,刘金金DW仪表!M:M)</f>
        <v>11</v>
      </c>
      <c r="N216" s="12">
        <f ca="1">SUMIF(刘金金DW仪表!$A:$AL,$B216,刘金金DW仪表!N:N)</f>
        <v>11</v>
      </c>
      <c r="O216" s="12">
        <f ca="1">SUMIF(刘金金DW仪表!$A:$AL,$B216,刘金金DW仪表!O:O)</f>
        <v>8.5</v>
      </c>
      <c r="P216" s="12">
        <f ca="1">SUMIF(刘金金DW仪表!$A:$AL,$B216,刘金金DW仪表!P:P)</f>
        <v>8.5</v>
      </c>
      <c r="Q216" s="12">
        <f ca="1">SUMIF(刘金金DW仪表!$A:$AL,$B216,刘金金DW仪表!Q:Q)</f>
        <v>12</v>
      </c>
      <c r="R216" s="12">
        <f ca="1">SUMIF(刘金金DW仪表!$A:$AL,$B216,刘金金DW仪表!R:R)</f>
        <v>0</v>
      </c>
      <c r="S216" s="12">
        <f ca="1">SUMIF(刘金金DW仪表!$A:$AL,$B216,刘金金DW仪表!S:S)</f>
        <v>11</v>
      </c>
      <c r="T216" s="12">
        <f ca="1">SUMIF(刘金金DW仪表!$A:$AL,$B216,刘金金DW仪表!T:T)</f>
        <v>8.5</v>
      </c>
      <c r="U216" s="12">
        <f ca="1">SUMIF(刘金金DW仪表!$A:$AL,$B216,刘金金DW仪表!U:U)</f>
        <v>4</v>
      </c>
      <c r="V216" s="12">
        <f ca="1">SUMIF(刘金金DW仪表!$A:$AL,$B216,刘金金DW仪表!V:V)</f>
        <v>0</v>
      </c>
      <c r="W216" s="12">
        <f ca="1">SUMIF(刘金金DW仪表!$A:$AL,$B216,刘金金DW仪表!W:W)</f>
        <v>0</v>
      </c>
      <c r="X216" s="12">
        <f ca="1">SUMIF(刘金金DW仪表!$A:$AL,$B216,刘金金DW仪表!X:X)</f>
        <v>0</v>
      </c>
      <c r="Y216" s="12">
        <f ca="1">SUMIF(刘金金DW仪表!$A:$AL,$B216,刘金金DW仪表!Y:Y)</f>
        <v>8.5</v>
      </c>
      <c r="Z216" s="12">
        <f ca="1">SUMIF(刘金金DW仪表!$A:$AL,$B216,刘金金DW仪表!Z:Z)</f>
        <v>8.5</v>
      </c>
      <c r="AA216" s="12">
        <f ca="1">SUMIF(刘金金DW仪表!$A:$AL,$B216,刘金金DW仪表!AA:AA)</f>
        <v>8.5</v>
      </c>
      <c r="AB216" s="12">
        <f ca="1">SUMIF(刘金金DW仪表!$A:$AL,$B216,刘金金DW仪表!AB:AB)</f>
        <v>13</v>
      </c>
      <c r="AC216" s="12">
        <f ca="1">SUMIF(刘金金DW仪表!$A:$AL,$B216,刘金金DW仪表!AC:AC)</f>
        <v>13</v>
      </c>
      <c r="AD216" s="12">
        <f ca="1">SUMIF(刘金金DW仪表!$A:$AL,$B216,刘金金DW仪表!AD:AD)</f>
        <v>0</v>
      </c>
      <c r="AE216" s="12">
        <f ca="1">SUMIF(刘金金DW仪表!$A:$AL,$B216,刘金金DW仪表!AE:AE)</f>
        <v>9</v>
      </c>
      <c r="AF216" s="12">
        <f ca="1">SUMIF(刘金金DW仪表!$A:$AL,$B216,刘金金DW仪表!AF:AF)</f>
        <v>13</v>
      </c>
      <c r="AG216" s="12">
        <f ca="1">SUMIF(刘金金DW仪表!$A:$AL,$B216,刘金金DW仪表!AG:AG)</f>
        <v>11.5</v>
      </c>
      <c r="AH216" s="12">
        <f ca="1">SUMIF(刘金金DW仪表!$A:$AL,$B216,刘金金DW仪表!AH:AH)</f>
        <v>0</v>
      </c>
      <c r="AI216" s="21">
        <f ca="1" t="shared" si="129"/>
        <v>204.5</v>
      </c>
      <c r="AJ216" s="22">
        <f ca="1" t="shared" si="130"/>
        <v>25.5625</v>
      </c>
    </row>
    <row r="217" customHeight="1" spans="1:36">
      <c r="A217" s="10" t="s">
        <v>629</v>
      </c>
      <c r="B217" s="17" t="s">
        <v>769</v>
      </c>
      <c r="C217" s="18" t="s">
        <v>768</v>
      </c>
      <c r="D217" s="12">
        <f ca="1">SUMIF(刘金金DW仪表!$A:$AL,$B217,刘金金DW仪表!D:D)</f>
        <v>0</v>
      </c>
      <c r="E217" s="12">
        <f ca="1">SUMIF(刘金金DW仪表!$A:$AL,$B217,刘金金DW仪表!E:E)</f>
        <v>0</v>
      </c>
      <c r="F217" s="12">
        <f ca="1">SUMIF(刘金金DW仪表!$A:$AL,$B217,刘金金DW仪表!F:F)</f>
        <v>8.5</v>
      </c>
      <c r="G217" s="12">
        <f ca="1">SUMIF(刘金金DW仪表!$A:$AL,$B217,刘金金DW仪表!G:G)</f>
        <v>11</v>
      </c>
      <c r="H217" s="12">
        <f ca="1">SUMIF(刘金金DW仪表!$A:$AL,$B217,刘金金DW仪表!H:H)</f>
        <v>8.5</v>
      </c>
      <c r="I217" s="12">
        <f ca="1">SUMIF(刘金金DW仪表!$A:$AL,$B217,刘金金DW仪表!I:I)</f>
        <v>8.5</v>
      </c>
      <c r="J217" s="12">
        <f ca="1">SUMIF(刘金金DW仪表!$A:$AL,$B217,刘金金DW仪表!J:J)</f>
        <v>8.5</v>
      </c>
      <c r="K217" s="12">
        <f ca="1">SUMIF(刘金金DW仪表!$A:$AL,$B217,刘金金DW仪表!K:K)</f>
        <v>0</v>
      </c>
      <c r="L217" s="12">
        <f ca="1">SUMIF(刘金金DW仪表!$A:$AL,$B217,刘金金DW仪表!L:L)</f>
        <v>0</v>
      </c>
      <c r="M217" s="12">
        <f ca="1">SUMIF(刘金金DW仪表!$A:$AL,$B217,刘金金DW仪表!M:M)</f>
        <v>11</v>
      </c>
      <c r="N217" s="12">
        <f ca="1">SUMIF(刘金金DW仪表!$A:$AL,$B217,刘金金DW仪表!N:N)</f>
        <v>11</v>
      </c>
      <c r="O217" s="12">
        <f ca="1">SUMIF(刘金金DW仪表!$A:$AL,$B217,刘金金DW仪表!O:O)</f>
        <v>8.5</v>
      </c>
      <c r="P217" s="12">
        <f ca="1">SUMIF(刘金金DW仪表!$A:$AL,$B217,刘金金DW仪表!P:P)</f>
        <v>12</v>
      </c>
      <c r="Q217" s="12">
        <f ca="1">SUMIF(刘金金DW仪表!$A:$AL,$B217,刘金金DW仪表!Q:Q)</f>
        <v>12</v>
      </c>
      <c r="R217" s="12">
        <f ca="1">SUMIF(刘金金DW仪表!$A:$AL,$B217,刘金金DW仪表!R:R)</f>
        <v>12</v>
      </c>
      <c r="S217" s="12">
        <f ca="1">SUMIF(刘金金DW仪表!$A:$AL,$B217,刘金金DW仪表!S:S)</f>
        <v>12</v>
      </c>
      <c r="T217" s="12">
        <f ca="1">SUMIF(刘金金DW仪表!$A:$AL,$B217,刘金金DW仪表!T:T)</f>
        <v>8.5</v>
      </c>
      <c r="U217" s="12">
        <f ca="1">SUMIF(刘金金DW仪表!$A:$AL,$B217,刘金金DW仪表!U:U)</f>
        <v>4</v>
      </c>
      <c r="V217" s="12">
        <f ca="1">SUMIF(刘金金DW仪表!$A:$AL,$B217,刘金金DW仪表!V:V)</f>
        <v>0</v>
      </c>
      <c r="W217" s="12">
        <f ca="1">SUMIF(刘金金DW仪表!$A:$AL,$B217,刘金金DW仪表!W:W)</f>
        <v>0</v>
      </c>
      <c r="X217" s="12">
        <f ca="1">SUMIF(刘金金DW仪表!$A:$AL,$B217,刘金金DW仪表!X:X)</f>
        <v>0</v>
      </c>
      <c r="Y217" s="12">
        <f ca="1">SUMIF(刘金金DW仪表!$A:$AL,$B217,刘金金DW仪表!Y:Y)</f>
        <v>8.5</v>
      </c>
      <c r="Z217" s="12">
        <f ca="1">SUMIF(刘金金DW仪表!$A:$AL,$B217,刘金金DW仪表!Z:Z)</f>
        <v>8.5</v>
      </c>
      <c r="AA217" s="12">
        <f ca="1">SUMIF(刘金金DW仪表!$A:$AL,$B217,刘金金DW仪表!AA:AA)</f>
        <v>0</v>
      </c>
      <c r="AB217" s="12">
        <f ca="1">SUMIF(刘金金DW仪表!$A:$AL,$B217,刘金金DW仪表!AB:AB)</f>
        <v>12</v>
      </c>
      <c r="AC217" s="12">
        <f ca="1">SUMIF(刘金金DW仪表!$A:$AL,$B217,刘金金DW仪表!AC:AC)</f>
        <v>11</v>
      </c>
      <c r="AD217" s="12">
        <f ca="1">SUMIF(刘金金DW仪表!$A:$AL,$B217,刘金金DW仪表!AD:AD)</f>
        <v>12</v>
      </c>
      <c r="AE217" s="12">
        <f ca="1">SUMIF(刘金金DW仪表!$A:$AL,$B217,刘金金DW仪表!AE:AE)</f>
        <v>12</v>
      </c>
      <c r="AF217" s="12">
        <f ca="1">SUMIF(刘金金DW仪表!$A:$AL,$B217,刘金金DW仪表!AF:AF)</f>
        <v>12</v>
      </c>
      <c r="AG217" s="12">
        <f ca="1">SUMIF(刘金金DW仪表!$A:$AL,$B217,刘金金DW仪表!AG:AG)</f>
        <v>12</v>
      </c>
      <c r="AH217" s="12">
        <f ca="1">SUMIF(刘金金DW仪表!$A:$AL,$B217,刘金金DW仪表!AH:AH)</f>
        <v>0</v>
      </c>
      <c r="AI217" s="21">
        <f ca="1" t="shared" ref="AI217:AI221" si="136">SUM(D217:AH217)</f>
        <v>224</v>
      </c>
      <c r="AJ217" s="22">
        <f ca="1" t="shared" si="108"/>
        <v>28</v>
      </c>
    </row>
    <row r="218" customHeight="1" spans="1:36">
      <c r="A218" s="10" t="s">
        <v>629</v>
      </c>
      <c r="B218" s="17" t="s">
        <v>771</v>
      </c>
      <c r="C218" s="18" t="s">
        <v>770</v>
      </c>
      <c r="D218" s="12">
        <f ca="1">SUMIF(刘金金DW仪表!$A:$AL,$B218,刘金金DW仪表!D:D)</f>
        <v>0</v>
      </c>
      <c r="E218" s="12">
        <f ca="1">SUMIF(刘金金DW仪表!$A:$AL,$B218,刘金金DW仪表!E:E)</f>
        <v>0</v>
      </c>
      <c r="F218" s="12">
        <f ca="1">SUMIF(刘金金DW仪表!$A:$AL,$B218,刘金金DW仪表!F:F)</f>
        <v>8.5</v>
      </c>
      <c r="G218" s="12">
        <f ca="1">SUMIF(刘金金DW仪表!$A:$AL,$B218,刘金金DW仪表!G:G)</f>
        <v>0</v>
      </c>
      <c r="H218" s="12">
        <f ca="1">SUMIF(刘金金DW仪表!$A:$AL,$B218,刘金金DW仪表!H:H)</f>
        <v>8.5</v>
      </c>
      <c r="I218" s="12">
        <f ca="1">SUMIF(刘金金DW仪表!$A:$AL,$B218,刘金金DW仪表!I:I)</f>
        <v>8.5</v>
      </c>
      <c r="J218" s="12">
        <f ca="1">SUMIF(刘金金DW仪表!$A:$AL,$B218,刘金金DW仪表!J:J)</f>
        <v>10.5</v>
      </c>
      <c r="K218" s="12">
        <f ca="1">SUMIF(刘金金DW仪表!$A:$AL,$B218,刘金金DW仪表!K:K)</f>
        <v>10</v>
      </c>
      <c r="L218" s="12">
        <f ca="1">SUMIF(刘金金DW仪表!$A:$AL,$B218,刘金金DW仪表!L:L)</f>
        <v>8.5</v>
      </c>
      <c r="M218" s="12">
        <f ca="1">SUMIF(刘金金DW仪表!$A:$AL,$B218,刘金金DW仪表!M:M)</f>
        <v>8.5</v>
      </c>
      <c r="N218" s="12">
        <f ca="1">SUMIF(刘金金DW仪表!$A:$AL,$B218,刘金金DW仪表!N:N)</f>
        <v>8.5</v>
      </c>
      <c r="O218" s="12">
        <f ca="1">SUMIF(刘金金DW仪表!$A:$AL,$B218,刘金金DW仪表!O:O)</f>
        <v>8.5</v>
      </c>
      <c r="P218" s="12">
        <f ca="1">SUMIF(刘金金DW仪表!$A:$AL,$B218,刘金金DW仪表!P:P)</f>
        <v>8.5</v>
      </c>
      <c r="Q218" s="12">
        <f ca="1">SUMIF(刘金金DW仪表!$A:$AL,$B218,刘金金DW仪表!Q:Q)</f>
        <v>12</v>
      </c>
      <c r="R218" s="12">
        <f ca="1">SUMIF(刘金金DW仪表!$A:$AL,$B218,刘金金DW仪表!R:R)</f>
        <v>8.5</v>
      </c>
      <c r="S218" s="12">
        <f ca="1">SUMIF(刘金金DW仪表!$A:$AL,$B218,刘金金DW仪表!S:S)</f>
        <v>11</v>
      </c>
      <c r="T218" s="12">
        <f ca="1">SUMIF(刘金金DW仪表!$A:$AL,$B218,刘金金DW仪表!T:T)</f>
        <v>13</v>
      </c>
      <c r="U218" s="12">
        <f ca="1">SUMIF(刘金金DW仪表!$A:$AL,$B218,刘金金DW仪表!U:U)</f>
        <v>11</v>
      </c>
      <c r="V218" s="12">
        <f ca="1">SUMIF(刘金金DW仪表!$A:$AL,$B218,刘金金DW仪表!V:V)</f>
        <v>8.5</v>
      </c>
      <c r="W218" s="12">
        <f ca="1">SUMIF(刘金金DW仪表!$A:$AL,$B218,刘金金DW仪表!W:W)</f>
        <v>0</v>
      </c>
      <c r="X218" s="12">
        <f ca="1">SUMIF(刘金金DW仪表!$A:$AL,$B218,刘金金DW仪表!X:X)</f>
        <v>0</v>
      </c>
      <c r="Y218" s="12">
        <f ca="1">SUMIF(刘金金DW仪表!$A:$AL,$B218,刘金金DW仪表!Y:Y)</f>
        <v>8.5</v>
      </c>
      <c r="Z218" s="12">
        <f ca="1">SUMIF(刘金金DW仪表!$A:$AL,$B218,刘金金DW仪表!Z:Z)</f>
        <v>8.5</v>
      </c>
      <c r="AA218" s="12">
        <f ca="1">SUMIF(刘金金DW仪表!$A:$AL,$B218,刘金金DW仪表!AA:AA)</f>
        <v>8.5</v>
      </c>
      <c r="AB218" s="12">
        <f ca="1">SUMIF(刘金金DW仪表!$A:$AL,$B218,刘金金DW仪表!AB:AB)</f>
        <v>13</v>
      </c>
      <c r="AC218" s="12">
        <f ca="1">SUMIF(刘金金DW仪表!$A:$AL,$B218,刘金金DW仪表!AC:AC)</f>
        <v>13</v>
      </c>
      <c r="AD218" s="12">
        <f ca="1">SUMIF(刘金金DW仪表!$A:$AL,$B218,刘金金DW仪表!AD:AD)</f>
        <v>13</v>
      </c>
      <c r="AE218" s="12">
        <f ca="1">SUMIF(刘金金DW仪表!$A:$AL,$B218,刘金金DW仪表!AE:AE)</f>
        <v>13</v>
      </c>
      <c r="AF218" s="12">
        <f ca="1">SUMIF(刘金金DW仪表!$A:$AL,$B218,刘金金DW仪表!AF:AF)</f>
        <v>13</v>
      </c>
      <c r="AG218" s="12">
        <f ca="1">SUMIF(刘金金DW仪表!$A:$AL,$B218,刘金金DW仪表!AG:AG)</f>
        <v>13</v>
      </c>
      <c r="AH218" s="12">
        <f ca="1">SUMIF(刘金金DW仪表!$A:$AL,$B218,刘金金DW仪表!AH:AH)</f>
        <v>0</v>
      </c>
      <c r="AI218" s="21">
        <f ca="1" t="shared" si="136"/>
        <v>256</v>
      </c>
      <c r="AJ218" s="22">
        <f ca="1" t="shared" si="108"/>
        <v>32</v>
      </c>
    </row>
    <row r="219" customHeight="1" spans="1:36">
      <c r="A219" s="10" t="s">
        <v>629</v>
      </c>
      <c r="B219" s="17" t="s">
        <v>773</v>
      </c>
      <c r="C219" s="18" t="s">
        <v>772</v>
      </c>
      <c r="D219" s="12">
        <f ca="1">SUMIF(刘金金DW仪表!$A:$AL,$B219,刘金金DW仪表!D:D)</f>
        <v>0</v>
      </c>
      <c r="E219" s="12">
        <f ca="1">SUMIF(刘金金DW仪表!$A:$AL,$B219,刘金金DW仪表!E:E)</f>
        <v>0</v>
      </c>
      <c r="F219" s="12">
        <f ca="1">SUMIF(刘金金DW仪表!$A:$AL,$B219,刘金金DW仪表!F:F)</f>
        <v>0</v>
      </c>
      <c r="G219" s="12">
        <f ca="1">SUMIF(刘金金DW仪表!$A:$AL,$B219,刘金金DW仪表!G:G)</f>
        <v>11</v>
      </c>
      <c r="H219" s="12">
        <f ca="1">SUMIF(刘金金DW仪表!$A:$AL,$B219,刘金金DW仪表!H:H)</f>
        <v>8.5</v>
      </c>
      <c r="I219" s="12">
        <f ca="1">SUMIF(刘金金DW仪表!$A:$AL,$B219,刘金金DW仪表!I:I)</f>
        <v>8.5</v>
      </c>
      <c r="J219" s="12">
        <f ca="1">SUMIF(刘金金DW仪表!$A:$AL,$B219,刘金金DW仪表!J:J)</f>
        <v>10.5</v>
      </c>
      <c r="K219" s="12">
        <f ca="1">SUMIF(刘金金DW仪表!$A:$AL,$B219,刘金金DW仪表!K:K)</f>
        <v>0</v>
      </c>
      <c r="L219" s="12">
        <f ca="1">SUMIF(刘金金DW仪表!$A:$AL,$B219,刘金金DW仪表!L:L)</f>
        <v>0</v>
      </c>
      <c r="M219" s="12">
        <f ca="1">SUMIF(刘金金DW仪表!$A:$AL,$B219,刘金金DW仪表!M:M)</f>
        <v>11</v>
      </c>
      <c r="N219" s="12">
        <f ca="1">SUMIF(刘金金DW仪表!$A:$AL,$B219,刘金金DW仪表!N:N)</f>
        <v>11</v>
      </c>
      <c r="O219" s="12">
        <f ca="1">SUMIF(刘金金DW仪表!$A:$AL,$B219,刘金金DW仪表!O:O)</f>
        <v>8.5</v>
      </c>
      <c r="P219" s="12">
        <f ca="1">SUMIF(刘金金DW仪表!$A:$AL,$B219,刘金金DW仪表!P:P)</f>
        <v>8.5</v>
      </c>
      <c r="Q219" s="12">
        <f ca="1">SUMIF(刘金金DW仪表!$A:$AL,$B219,刘金金DW仪表!Q:Q)</f>
        <v>12</v>
      </c>
      <c r="R219" s="12">
        <f ca="1">SUMIF(刘金金DW仪表!$A:$AL,$B219,刘金金DW仪表!R:R)</f>
        <v>12</v>
      </c>
      <c r="S219" s="12">
        <f ca="1">SUMIF(刘金金DW仪表!$A:$AL,$B219,刘金金DW仪表!S:S)</f>
        <v>11</v>
      </c>
      <c r="T219" s="12">
        <f ca="1">SUMIF(刘金金DW仪表!$A:$AL,$B219,刘金金DW仪表!T:T)</f>
        <v>8.5</v>
      </c>
      <c r="U219" s="12">
        <f ca="1">SUMIF(刘金金DW仪表!$A:$AL,$B219,刘金金DW仪表!U:U)</f>
        <v>4</v>
      </c>
      <c r="V219" s="12">
        <f ca="1">SUMIF(刘金金DW仪表!$A:$AL,$B219,刘金金DW仪表!V:V)</f>
        <v>0</v>
      </c>
      <c r="W219" s="12">
        <f ca="1">SUMIF(刘金金DW仪表!$A:$AL,$B219,刘金金DW仪表!W:W)</f>
        <v>0</v>
      </c>
      <c r="X219" s="12">
        <f ca="1">SUMIF(刘金金DW仪表!$A:$AL,$B219,刘金金DW仪表!X:X)</f>
        <v>0</v>
      </c>
      <c r="Y219" s="12">
        <f ca="1">SUMIF(刘金金DW仪表!$A:$AL,$B219,刘金金DW仪表!Y:Y)</f>
        <v>8.5</v>
      </c>
      <c r="Z219" s="12">
        <f ca="1">SUMIF(刘金金DW仪表!$A:$AL,$B219,刘金金DW仪表!Z:Z)</f>
        <v>8.5</v>
      </c>
      <c r="AA219" s="12">
        <f ca="1">SUMIF(刘金金DW仪表!$A:$AL,$B219,刘金金DW仪表!AA:AA)</f>
        <v>8.5</v>
      </c>
      <c r="AB219" s="12">
        <f ca="1">SUMIF(刘金金DW仪表!$A:$AL,$B219,刘金金DW仪表!AB:AB)</f>
        <v>8.5</v>
      </c>
      <c r="AC219" s="12">
        <f ca="1">SUMIF(刘金金DW仪表!$A:$AL,$B219,刘金金DW仪表!AC:AC)</f>
        <v>8.5</v>
      </c>
      <c r="AD219" s="12">
        <f ca="1">SUMIF(刘金金DW仪表!$A:$AL,$B219,刘金金DW仪表!AD:AD)</f>
        <v>13</v>
      </c>
      <c r="AE219" s="12">
        <f ca="1">SUMIF(刘金金DW仪表!$A:$AL,$B219,刘金金DW仪表!AE:AE)</f>
        <v>13</v>
      </c>
      <c r="AF219" s="12">
        <f ca="1">SUMIF(刘金金DW仪表!$A:$AL,$B219,刘金金DW仪表!AF:AF)</f>
        <v>13</v>
      </c>
      <c r="AG219" s="12">
        <f ca="1">SUMIF(刘金金DW仪表!$A:$AL,$B219,刘金金DW仪表!AG:AG)</f>
        <v>13</v>
      </c>
      <c r="AH219" s="12">
        <f ca="1">SUMIF(刘金金DW仪表!$A:$AL,$B219,刘金金DW仪表!AH:AH)</f>
        <v>0</v>
      </c>
      <c r="AI219" s="21">
        <f ca="1" t="shared" si="136"/>
        <v>219.5</v>
      </c>
      <c r="AJ219" s="22">
        <f ca="1" t="shared" si="108"/>
        <v>27.4375</v>
      </c>
    </row>
    <row r="220" customHeight="1" spans="1:36">
      <c r="A220" s="10" t="s">
        <v>629</v>
      </c>
      <c r="B220" s="17" t="s">
        <v>775</v>
      </c>
      <c r="C220" s="18" t="s">
        <v>774</v>
      </c>
      <c r="D220" s="12">
        <f ca="1">SUMIF(刘金金DW仪表!$A:$AL,$B220,刘金金DW仪表!D:D)</f>
        <v>8.5</v>
      </c>
      <c r="E220" s="12">
        <f ca="1">SUMIF(刘金金DW仪表!$A:$AL,$B220,刘金金DW仪表!E:E)</f>
        <v>4.5</v>
      </c>
      <c r="F220" s="12">
        <f ca="1">SUMIF(刘金金DW仪表!$A:$AL,$B220,刘金金DW仪表!F:F)</f>
        <v>8.5</v>
      </c>
      <c r="G220" s="12">
        <f ca="1">SUMIF(刘金金DW仪表!$A:$AL,$B220,刘金金DW仪表!G:G)</f>
        <v>11</v>
      </c>
      <c r="H220" s="12">
        <f ca="1">SUMIF(刘金金DW仪表!$A:$AL,$B220,刘金金DW仪表!H:H)</f>
        <v>8.5</v>
      </c>
      <c r="I220" s="12">
        <f ca="1">SUMIF(刘金金DW仪表!$A:$AL,$B220,刘金金DW仪表!I:I)</f>
        <v>8.5</v>
      </c>
      <c r="J220" s="12">
        <f ca="1">SUMIF(刘金金DW仪表!$A:$AL,$B220,刘金金DW仪表!J:J)</f>
        <v>8.5</v>
      </c>
      <c r="K220" s="12">
        <f ca="1">SUMIF(刘金金DW仪表!$A:$AL,$B220,刘金金DW仪表!K:K)</f>
        <v>0</v>
      </c>
      <c r="L220" s="12">
        <f ca="1">SUMIF(刘金金DW仪表!$A:$AL,$B220,刘金金DW仪表!L:L)</f>
        <v>8.5</v>
      </c>
      <c r="M220" s="12">
        <f ca="1">SUMIF(刘金金DW仪表!$A:$AL,$B220,刘金金DW仪表!M:M)</f>
        <v>11</v>
      </c>
      <c r="N220" s="12">
        <f ca="1">SUMIF(刘金金DW仪表!$A:$AL,$B220,刘金金DW仪表!N:N)</f>
        <v>11</v>
      </c>
      <c r="O220" s="12">
        <f ca="1">SUMIF(刘金金DW仪表!$A:$AL,$B220,刘金金DW仪表!O:O)</f>
        <v>13</v>
      </c>
      <c r="P220" s="12">
        <f ca="1">SUMIF(刘金金DW仪表!$A:$AL,$B220,刘金金DW仪表!P:P)</f>
        <v>14</v>
      </c>
      <c r="Q220" s="12">
        <f ca="1">SUMIF(刘金金DW仪表!$A:$AL,$B220,刘金金DW仪表!Q:Q)</f>
        <v>12</v>
      </c>
      <c r="R220" s="12">
        <f ca="1">SUMIF(刘金金DW仪表!$A:$AL,$B220,刘金金DW仪表!R:R)</f>
        <v>12.5</v>
      </c>
      <c r="S220" s="12">
        <f ca="1">SUMIF(刘金金DW仪表!$A:$AL,$B220,刘金金DW仪表!S:S)</f>
        <v>11</v>
      </c>
      <c r="T220" s="12">
        <f ca="1">SUMIF(刘金金DW仪表!$A:$AL,$B220,刘金金DW仪表!T:T)</f>
        <v>8.5</v>
      </c>
      <c r="U220" s="12">
        <f ca="1">SUMIF(刘金金DW仪表!$A:$AL,$B220,刘金金DW仪表!U:U)</f>
        <v>4</v>
      </c>
      <c r="V220" s="12">
        <f ca="1">SUMIF(刘金金DW仪表!$A:$AL,$B220,刘金金DW仪表!V:V)</f>
        <v>4.5</v>
      </c>
      <c r="W220" s="12">
        <f ca="1">SUMIF(刘金金DW仪表!$A:$AL,$B220,刘金金DW仪表!W:W)</f>
        <v>8.5</v>
      </c>
      <c r="X220" s="12">
        <f ca="1">SUMIF(刘金金DW仪表!$A:$AL,$B220,刘金金DW仪表!X:X)</f>
        <v>0</v>
      </c>
      <c r="Y220" s="12">
        <f ca="1">SUMIF(刘金金DW仪表!$A:$AL,$B220,刘金金DW仪表!Y:Y)</f>
        <v>8.5</v>
      </c>
      <c r="Z220" s="12">
        <f ca="1">SUMIF(刘金金DW仪表!$A:$AL,$B220,刘金金DW仪表!Z:Z)</f>
        <v>11</v>
      </c>
      <c r="AA220" s="12">
        <f ca="1">SUMIF(刘金金DW仪表!$A:$AL,$B220,刘金金DW仪表!AA:AA)</f>
        <v>8.5</v>
      </c>
      <c r="AB220" s="12">
        <f ca="1">SUMIF(刘金金DW仪表!$A:$AL,$B220,刘金金DW仪表!AB:AB)</f>
        <v>14</v>
      </c>
      <c r="AC220" s="12">
        <f ca="1">SUMIF(刘金金DW仪表!$A:$AL,$B220,刘金金DW仪表!AC:AC)</f>
        <v>13</v>
      </c>
      <c r="AD220" s="12">
        <f ca="1">SUMIF(刘金金DW仪表!$A:$AL,$B220,刘金金DW仪表!AD:AD)</f>
        <v>13</v>
      </c>
      <c r="AE220" s="12">
        <f ca="1">SUMIF(刘金金DW仪表!$A:$AL,$B220,刘金金DW仪表!AE:AE)</f>
        <v>8.5</v>
      </c>
      <c r="AF220" s="12">
        <f ca="1">SUMIF(刘金金DW仪表!$A:$AL,$B220,刘金金DW仪表!AF:AF)</f>
        <v>0</v>
      </c>
      <c r="AG220" s="12">
        <f ca="1">SUMIF(刘金金DW仪表!$A:$AL,$B220,刘金金DW仪表!AG:AG)</f>
        <v>0</v>
      </c>
      <c r="AH220" s="12">
        <f ca="1">SUMIF(刘金金DW仪表!$A:$AL,$B220,刘金金DW仪表!AH:AH)</f>
        <v>0</v>
      </c>
      <c r="AI220" s="21">
        <f ca="1" t="shared" si="136"/>
        <v>253</v>
      </c>
      <c r="AJ220" s="22">
        <f ca="1" t="shared" ref="AJ220:AJ238" si="137">AI220/8</f>
        <v>31.625</v>
      </c>
    </row>
    <row r="221" customHeight="1" spans="1:36">
      <c r="A221" s="10" t="s">
        <v>629</v>
      </c>
      <c r="B221" s="17" t="s">
        <v>777</v>
      </c>
      <c r="C221" s="18" t="s">
        <v>776</v>
      </c>
      <c r="D221" s="12">
        <f ca="1">SUMIF(刘金金DW仪表!$A:$AL,$B221,刘金金DW仪表!D:D)</f>
        <v>1</v>
      </c>
      <c r="E221" s="12">
        <f ca="1">SUMIF(刘金金DW仪表!$A:$AL,$B221,刘金金DW仪表!E:E)</f>
        <v>4.5</v>
      </c>
      <c r="F221" s="12">
        <f ca="1">SUMIF(刘金金DW仪表!$A:$AL,$B221,刘金金DW仪表!F:F)</f>
        <v>8.5</v>
      </c>
      <c r="G221" s="12">
        <f ca="1">SUMIF(刘金金DW仪表!$A:$AL,$B221,刘金金DW仪表!G:G)</f>
        <v>11</v>
      </c>
      <c r="H221" s="12">
        <f ca="1">SUMIF(刘金金DW仪表!$A:$AL,$B221,刘金金DW仪表!H:H)</f>
        <v>8</v>
      </c>
      <c r="I221" s="12">
        <f ca="1">SUMIF(刘金金DW仪表!$A:$AL,$B221,刘金金DW仪表!I:I)</f>
        <v>8.5</v>
      </c>
      <c r="J221" s="12">
        <f ca="1">SUMIF(刘金金DW仪表!$A:$AL,$B221,刘金金DW仪表!J:J)</f>
        <v>10</v>
      </c>
      <c r="K221" s="12">
        <f ca="1">SUMIF(刘金金DW仪表!$A:$AL,$B221,刘金金DW仪表!K:K)</f>
        <v>0</v>
      </c>
      <c r="L221" s="12">
        <f ca="1">SUMIF(刘金金DW仪表!$A:$AL,$B221,刘金金DW仪表!L:L)</f>
        <v>0</v>
      </c>
      <c r="M221" s="12">
        <f ca="1">SUMIF(刘金金DW仪表!$A:$AL,$B221,刘金金DW仪表!M:M)</f>
        <v>11</v>
      </c>
      <c r="N221" s="12">
        <f ca="1">SUMIF(刘金金DW仪表!$A:$AL,$B221,刘金金DW仪表!N:N)</f>
        <v>11</v>
      </c>
      <c r="O221" s="12">
        <f ca="1">SUMIF(刘金金DW仪表!$A:$AL,$B221,刘金金DW仪表!O:O)</f>
        <v>8.5</v>
      </c>
      <c r="P221" s="12">
        <f ca="1">SUMIF(刘金金DW仪表!$A:$AL,$B221,刘金金DW仪表!P:P)</f>
        <v>8.5</v>
      </c>
      <c r="Q221" s="12">
        <f ca="1">SUMIF(刘金金DW仪表!$A:$AL,$B221,刘金金DW仪表!Q:Q)</f>
        <v>12</v>
      </c>
      <c r="R221" s="12">
        <f ca="1">SUMIF(刘金金DW仪表!$A:$AL,$B221,刘金金DW仪表!R:R)</f>
        <v>12</v>
      </c>
      <c r="S221" s="12">
        <f ca="1">SUMIF(刘金金DW仪表!$A:$AL,$B221,刘金金DW仪表!S:S)</f>
        <v>4</v>
      </c>
      <c r="T221" s="12">
        <f ca="1">SUMIF(刘金金DW仪表!$A:$AL,$B221,刘金金DW仪表!T:T)</f>
        <v>8.5</v>
      </c>
      <c r="U221" s="12">
        <f ca="1">SUMIF(刘金金DW仪表!$A:$AL,$B221,刘金金DW仪表!U:U)</f>
        <v>4</v>
      </c>
      <c r="V221" s="12">
        <f ca="1">SUMIF(刘金金DW仪表!$A:$AL,$B221,刘金金DW仪表!V:V)</f>
        <v>0</v>
      </c>
      <c r="W221" s="12">
        <f ca="1">SUMIF(刘金金DW仪表!$A:$AL,$B221,刘金金DW仪表!W:W)</f>
        <v>0</v>
      </c>
      <c r="X221" s="12">
        <f ca="1">SUMIF(刘金金DW仪表!$A:$AL,$B221,刘金金DW仪表!X:X)</f>
        <v>0</v>
      </c>
      <c r="Y221" s="12">
        <f ca="1">SUMIF(刘金金DW仪表!$A:$AL,$B221,刘金金DW仪表!Y:Y)</f>
        <v>8.5</v>
      </c>
      <c r="Z221" s="12">
        <f ca="1">SUMIF(刘金金DW仪表!$A:$AL,$B221,刘金金DW仪表!Z:Z)</f>
        <v>8.5</v>
      </c>
      <c r="AA221" s="12">
        <f ca="1">SUMIF(刘金金DW仪表!$A:$AL,$B221,刘金金DW仪表!AA:AA)</f>
        <v>8.5</v>
      </c>
      <c r="AB221" s="12">
        <f ca="1">SUMIF(刘金金DW仪表!$A:$AL,$B221,刘金金DW仪表!AB:AB)</f>
        <v>12</v>
      </c>
      <c r="AC221" s="12">
        <f ca="1">SUMIF(刘金金DW仪表!$A:$AL,$B221,刘金金DW仪表!AC:AC)</f>
        <v>11</v>
      </c>
      <c r="AD221" s="12">
        <f ca="1">SUMIF(刘金金DW仪表!$A:$AL,$B221,刘金金DW仪表!AD:AD)</f>
        <v>12</v>
      </c>
      <c r="AE221" s="12">
        <f ca="1">SUMIF(刘金金DW仪表!$A:$AL,$B221,刘金金DW仪表!AE:AE)</f>
        <v>11</v>
      </c>
      <c r="AF221" s="12">
        <f ca="1">SUMIF(刘金金DW仪表!$A:$AL,$B221,刘金金DW仪表!AF:AF)</f>
        <v>13</v>
      </c>
      <c r="AG221" s="12">
        <f ca="1">SUMIF(刘金金DW仪表!$A:$AL,$B221,刘金金DW仪表!AG:AG)</f>
        <v>8.5</v>
      </c>
      <c r="AH221" s="12">
        <f ca="1">SUMIF(刘金金DW仪表!$A:$AL,$B221,刘金金DW仪表!AH:AH)</f>
        <v>0</v>
      </c>
      <c r="AI221" s="21">
        <f ca="1" t="shared" si="136"/>
        <v>224</v>
      </c>
      <c r="AJ221" s="22">
        <f ca="1" t="shared" si="137"/>
        <v>28</v>
      </c>
    </row>
    <row r="222" customHeight="1" spans="1:36">
      <c r="A222" s="10" t="s">
        <v>629</v>
      </c>
      <c r="B222" s="17" t="s">
        <v>779</v>
      </c>
      <c r="C222" s="18" t="s">
        <v>778</v>
      </c>
      <c r="D222" s="12">
        <f ca="1">SUMIF(刘金金DW仪表!$A:$AL,$B222,刘金金DW仪表!D:D)</f>
        <v>0</v>
      </c>
      <c r="E222" s="12">
        <f ca="1">SUMIF(刘金金DW仪表!$A:$AL,$B222,刘金金DW仪表!E:E)</f>
        <v>4.5</v>
      </c>
      <c r="F222" s="12">
        <f ca="1">SUMIF(刘金金DW仪表!$A:$AL,$B222,刘金金DW仪表!F:F)</f>
        <v>8.5</v>
      </c>
      <c r="G222" s="12">
        <f ca="1">SUMIF(刘金金DW仪表!$A:$AL,$B222,刘金金DW仪表!G:G)</f>
        <v>11</v>
      </c>
      <c r="H222" s="12">
        <f ca="1">SUMIF(刘金金DW仪表!$A:$AL,$B222,刘金金DW仪表!H:H)</f>
        <v>8.5</v>
      </c>
      <c r="I222" s="12">
        <f ca="1">SUMIF(刘金金DW仪表!$A:$AL,$B222,刘金金DW仪表!I:I)</f>
        <v>8.5</v>
      </c>
      <c r="J222" s="12">
        <f ca="1">SUMIF(刘金金DW仪表!$A:$AL,$B222,刘金金DW仪表!J:J)</f>
        <v>10</v>
      </c>
      <c r="K222" s="12">
        <f ca="1">SUMIF(刘金金DW仪表!$A:$AL,$B222,刘金金DW仪表!K:K)</f>
        <v>0</v>
      </c>
      <c r="L222" s="12">
        <f ca="1">SUMIF(刘金金DW仪表!$A:$AL,$B222,刘金金DW仪表!L:L)</f>
        <v>0</v>
      </c>
      <c r="M222" s="12">
        <f ca="1">SUMIF(刘金金DW仪表!$A:$AL,$B222,刘金金DW仪表!M:M)</f>
        <v>11</v>
      </c>
      <c r="N222" s="12">
        <f ca="1">SUMIF(刘金金DW仪表!$A:$AL,$B222,刘金金DW仪表!N:N)</f>
        <v>11</v>
      </c>
      <c r="O222" s="12">
        <f ca="1">SUMIF(刘金金DW仪表!$A:$AL,$B222,刘金金DW仪表!O:O)</f>
        <v>8.5</v>
      </c>
      <c r="P222" s="12">
        <f ca="1">SUMIF(刘金金DW仪表!$A:$AL,$B222,刘金金DW仪表!P:P)</f>
        <v>8.5</v>
      </c>
      <c r="Q222" s="12">
        <f ca="1">SUMIF(刘金金DW仪表!$A:$AL,$B222,刘金金DW仪表!Q:Q)</f>
        <v>12</v>
      </c>
      <c r="R222" s="12">
        <f ca="1">SUMIF(刘金金DW仪表!$A:$AL,$B222,刘金金DW仪表!R:R)</f>
        <v>12</v>
      </c>
      <c r="S222" s="12">
        <f ca="1">SUMIF(刘金金DW仪表!$A:$AL,$B222,刘金金DW仪表!S:S)</f>
        <v>11</v>
      </c>
      <c r="T222" s="12">
        <f ca="1">SUMIF(刘金金DW仪表!$A:$AL,$B222,刘金金DW仪表!T:T)</f>
        <v>8.5</v>
      </c>
      <c r="U222" s="12">
        <f ca="1">SUMIF(刘金金DW仪表!$A:$AL,$B222,刘金金DW仪表!U:U)</f>
        <v>4</v>
      </c>
      <c r="V222" s="12">
        <f ca="1">SUMIF(刘金金DW仪表!$A:$AL,$B222,刘金金DW仪表!V:V)</f>
        <v>0</v>
      </c>
      <c r="W222" s="12">
        <f ca="1">SUMIF(刘金金DW仪表!$A:$AL,$B222,刘金金DW仪表!W:W)</f>
        <v>0</v>
      </c>
      <c r="X222" s="12">
        <f ca="1">SUMIF(刘金金DW仪表!$A:$AL,$B222,刘金金DW仪表!X:X)</f>
        <v>0</v>
      </c>
      <c r="Y222" s="12">
        <f ca="1">SUMIF(刘金金DW仪表!$A:$AL,$B222,刘金金DW仪表!Y:Y)</f>
        <v>8.5</v>
      </c>
      <c r="Z222" s="12">
        <f ca="1">SUMIF(刘金金DW仪表!$A:$AL,$B222,刘金金DW仪表!Z:Z)</f>
        <v>8.5</v>
      </c>
      <c r="AA222" s="12">
        <f ca="1">SUMIF(刘金金DW仪表!$A:$AL,$B222,刘金金DW仪表!AA:AA)</f>
        <v>0</v>
      </c>
      <c r="AB222" s="12">
        <f ca="1">SUMIF(刘金金DW仪表!$A:$AL,$B222,刘金金DW仪表!AB:AB)</f>
        <v>8.5</v>
      </c>
      <c r="AC222" s="12">
        <f ca="1">SUMIF(刘金金DW仪表!$A:$AL,$B222,刘金金DW仪表!AC:AC)</f>
        <v>8.5</v>
      </c>
      <c r="AD222" s="12">
        <f ca="1">SUMIF(刘金金DW仪表!$A:$AL,$B222,刘金金DW仪表!AD:AD)</f>
        <v>13</v>
      </c>
      <c r="AE222" s="12">
        <f ca="1">SUMIF(刘金金DW仪表!$A:$AL,$B222,刘金金DW仪表!AE:AE)</f>
        <v>13</v>
      </c>
      <c r="AF222" s="12">
        <f ca="1">SUMIF(刘金金DW仪表!$A:$AL,$B222,刘金金DW仪表!AF:AF)</f>
        <v>13</v>
      </c>
      <c r="AG222" s="12">
        <f ca="1">SUMIF(刘金金DW仪表!$A:$AL,$B222,刘金金DW仪表!AG:AG)</f>
        <v>13</v>
      </c>
      <c r="AH222" s="12">
        <f ca="1">SUMIF(刘金金DW仪表!$A:$AL,$B222,刘金金DW仪表!AH:AH)</f>
        <v>0</v>
      </c>
      <c r="AI222" s="21">
        <f ca="1" t="shared" ref="AI222:AI224" si="138">SUM(D222:AH222)</f>
        <v>223.5</v>
      </c>
      <c r="AJ222" s="22">
        <f ca="1" t="shared" si="137"/>
        <v>27.9375</v>
      </c>
    </row>
    <row r="223" customHeight="1" spans="1:36">
      <c r="A223" s="10" t="s">
        <v>629</v>
      </c>
      <c r="B223" s="17" t="s">
        <v>781</v>
      </c>
      <c r="C223" s="18" t="s">
        <v>780</v>
      </c>
      <c r="D223" s="12">
        <f ca="1">SUMIF(刘金金DW仪表!$A:$AL,$B223,刘金金DW仪表!D:D)</f>
        <v>0</v>
      </c>
      <c r="E223" s="12">
        <f ca="1">SUMIF(刘金金DW仪表!$A:$AL,$B223,刘金金DW仪表!E:E)</f>
        <v>0</v>
      </c>
      <c r="F223" s="12">
        <f ca="1">SUMIF(刘金金DW仪表!$A:$AL,$B223,刘金金DW仪表!F:F)</f>
        <v>8.5</v>
      </c>
      <c r="G223" s="12">
        <f ca="1">SUMIF(刘金金DW仪表!$A:$AL,$B223,刘金金DW仪表!G:G)</f>
        <v>11</v>
      </c>
      <c r="H223" s="12">
        <f ca="1">SUMIF(刘金金DW仪表!$A:$AL,$B223,刘金金DW仪表!H:H)</f>
        <v>8.5</v>
      </c>
      <c r="I223" s="12">
        <f ca="1">SUMIF(刘金金DW仪表!$A:$AL,$B223,刘金金DW仪表!I:I)</f>
        <v>8.5</v>
      </c>
      <c r="J223" s="12">
        <f ca="1">SUMIF(刘金金DW仪表!$A:$AL,$B223,刘金金DW仪表!J:J)</f>
        <v>11</v>
      </c>
      <c r="K223" s="12">
        <f ca="1">SUMIF(刘金金DW仪表!$A:$AL,$B223,刘金金DW仪表!K:K)</f>
        <v>0</v>
      </c>
      <c r="L223" s="12">
        <f ca="1">SUMIF(刘金金DW仪表!$A:$AL,$B223,刘金金DW仪表!L:L)</f>
        <v>0</v>
      </c>
      <c r="M223" s="12">
        <f ca="1">SUMIF(刘金金DW仪表!$A:$AL,$B223,刘金金DW仪表!M:M)</f>
        <v>13</v>
      </c>
      <c r="N223" s="12">
        <f ca="1">SUMIF(刘金金DW仪表!$A:$AL,$B223,刘金金DW仪表!N:N)</f>
        <v>12</v>
      </c>
      <c r="O223" s="12">
        <f ca="1">SUMIF(刘金金DW仪表!$A:$AL,$B223,刘金金DW仪表!O:O)</f>
        <v>8.5</v>
      </c>
      <c r="P223" s="12">
        <f ca="1">SUMIF(刘金金DW仪表!$A:$AL,$B223,刘金金DW仪表!P:P)</f>
        <v>12</v>
      </c>
      <c r="Q223" s="12">
        <f ca="1">SUMIF(刘金金DW仪表!$A:$AL,$B223,刘金金DW仪表!Q:Q)</f>
        <v>13</v>
      </c>
      <c r="R223" s="12">
        <f ca="1">SUMIF(刘金金DW仪表!$A:$AL,$B223,刘金金DW仪表!R:R)</f>
        <v>13</v>
      </c>
      <c r="S223" s="12">
        <f ca="1">SUMIF(刘金金DW仪表!$A:$AL,$B223,刘金金DW仪表!S:S)</f>
        <v>11.5</v>
      </c>
      <c r="T223" s="12">
        <f ca="1">SUMIF(刘金金DW仪表!$A:$AL,$B223,刘金金DW仪表!T:T)</f>
        <v>9</v>
      </c>
      <c r="U223" s="12">
        <f ca="1">SUMIF(刘金金DW仪表!$A:$AL,$B223,刘金金DW仪表!U:U)</f>
        <v>8.5</v>
      </c>
      <c r="V223" s="12">
        <f ca="1">SUMIF(刘金金DW仪表!$A:$AL,$B223,刘金金DW仪表!V:V)</f>
        <v>0</v>
      </c>
      <c r="W223" s="12">
        <f ca="1">SUMIF(刘金金DW仪表!$A:$AL,$B223,刘金金DW仪表!W:W)</f>
        <v>0</v>
      </c>
      <c r="X223" s="12">
        <f ca="1">SUMIF(刘金金DW仪表!$A:$AL,$B223,刘金金DW仪表!X:X)</f>
        <v>0</v>
      </c>
      <c r="Y223" s="12">
        <f ca="1">SUMIF(刘金金DW仪表!$A:$AL,$B223,刘金金DW仪表!Y:Y)</f>
        <v>13</v>
      </c>
      <c r="Z223" s="12">
        <f ca="1">SUMIF(刘金金DW仪表!$A:$AL,$B223,刘金金DW仪表!Z:Z)</f>
        <v>13</v>
      </c>
      <c r="AA223" s="12">
        <f ca="1">SUMIF(刘金金DW仪表!$A:$AL,$B223,刘金金DW仪表!AA:AA)</f>
        <v>8.5</v>
      </c>
      <c r="AB223" s="12">
        <f ca="1">SUMIF(刘金金DW仪表!$A:$AL,$B223,刘金金DW仪表!AB:AB)</f>
        <v>8.5</v>
      </c>
      <c r="AC223" s="12">
        <f ca="1">SUMIF(刘金金DW仪表!$A:$AL,$B223,刘金金DW仪表!AC:AC)</f>
        <v>0</v>
      </c>
      <c r="AD223" s="12">
        <f ca="1">SUMIF(刘金金DW仪表!$A:$AL,$B223,刘金金DW仪表!AD:AD)</f>
        <v>13</v>
      </c>
      <c r="AE223" s="12">
        <f ca="1">SUMIF(刘金金DW仪表!$A:$AL,$B223,刘金金DW仪表!AE:AE)</f>
        <v>13</v>
      </c>
      <c r="AF223" s="12">
        <f ca="1">SUMIF(刘金金DW仪表!$A:$AL,$B223,刘金金DW仪表!AF:AF)</f>
        <v>13</v>
      </c>
      <c r="AG223" s="12">
        <f ca="1">SUMIF(刘金金DW仪表!$A:$AL,$B223,刘金金DW仪表!AG:AG)</f>
        <v>13</v>
      </c>
      <c r="AH223" s="12">
        <f ca="1">SUMIF(刘金金DW仪表!$A:$AL,$B223,刘金金DW仪表!AH:AH)</f>
        <v>0</v>
      </c>
      <c r="AI223" s="21">
        <f ca="1" t="shared" si="138"/>
        <v>243</v>
      </c>
      <c r="AJ223" s="22">
        <f ca="1" t="shared" si="137"/>
        <v>30.375</v>
      </c>
    </row>
    <row r="224" customHeight="1" spans="1:36">
      <c r="A224" s="10" t="s">
        <v>629</v>
      </c>
      <c r="B224" s="17" t="s">
        <v>783</v>
      </c>
      <c r="C224" s="18" t="s">
        <v>782</v>
      </c>
      <c r="D224" s="12">
        <f ca="1">SUMIF(刘金金DW仪表!$A:$AL,$B224,刘金金DW仪表!D:D)</f>
        <v>0</v>
      </c>
      <c r="E224" s="12">
        <f ca="1">SUMIF(刘金金DW仪表!$A:$AL,$B224,刘金金DW仪表!E:E)</f>
        <v>4.5</v>
      </c>
      <c r="F224" s="12">
        <f ca="1">SUMIF(刘金金DW仪表!$A:$AL,$B224,刘金金DW仪表!F:F)</f>
        <v>8.5</v>
      </c>
      <c r="G224" s="12">
        <f ca="1">SUMIF(刘金金DW仪表!$A:$AL,$B224,刘金金DW仪表!G:G)</f>
        <v>11</v>
      </c>
      <c r="H224" s="12">
        <f ca="1">SUMIF(刘金金DW仪表!$A:$AL,$B224,刘金金DW仪表!H:H)</f>
        <v>8.5</v>
      </c>
      <c r="I224" s="12">
        <f ca="1">SUMIF(刘金金DW仪表!$A:$AL,$B224,刘金金DW仪表!I:I)</f>
        <v>8.5</v>
      </c>
      <c r="J224" s="12">
        <f ca="1">SUMIF(刘金金DW仪表!$A:$AL,$B224,刘金金DW仪表!J:J)</f>
        <v>12</v>
      </c>
      <c r="K224" s="12">
        <f ca="1">SUMIF(刘金金DW仪表!$A:$AL,$B224,刘金金DW仪表!K:K)</f>
        <v>0</v>
      </c>
      <c r="L224" s="12">
        <f ca="1">SUMIF(刘金金DW仪表!$A:$AL,$B224,刘金金DW仪表!L:L)</f>
        <v>0</v>
      </c>
      <c r="M224" s="12">
        <f ca="1">SUMIF(刘金金DW仪表!$A:$AL,$B224,刘金金DW仪表!M:M)</f>
        <v>11</v>
      </c>
      <c r="N224" s="12">
        <f ca="1">SUMIF(刘金金DW仪表!$A:$AL,$B224,刘金金DW仪表!N:N)</f>
        <v>11</v>
      </c>
      <c r="O224" s="12">
        <f ca="1">SUMIF(刘金金DW仪表!$A:$AL,$B224,刘金金DW仪表!O:O)</f>
        <v>13</v>
      </c>
      <c r="P224" s="12">
        <f ca="1">SUMIF(刘金金DW仪表!$A:$AL,$B224,刘金金DW仪表!P:P)</f>
        <v>14</v>
      </c>
      <c r="Q224" s="12">
        <f ca="1">SUMIF(刘金金DW仪表!$A:$AL,$B224,刘金金DW仪表!Q:Q)</f>
        <v>12</v>
      </c>
      <c r="R224" s="12">
        <f ca="1">SUMIF(刘金金DW仪表!$A:$AL,$B224,刘金金DW仪表!R:R)</f>
        <v>12</v>
      </c>
      <c r="S224" s="12">
        <f ca="1">SUMIF(刘金金DW仪表!$A:$AL,$B224,刘金金DW仪表!S:S)</f>
        <v>11</v>
      </c>
      <c r="T224" s="12">
        <f ca="1">SUMIF(刘金金DW仪表!$A:$AL,$B224,刘金金DW仪表!T:T)</f>
        <v>8.5</v>
      </c>
      <c r="U224" s="12">
        <f ca="1">SUMIF(刘金金DW仪表!$A:$AL,$B224,刘金金DW仪表!U:U)</f>
        <v>4</v>
      </c>
      <c r="V224" s="12">
        <f ca="1">SUMIF(刘金金DW仪表!$A:$AL,$B224,刘金金DW仪表!V:V)</f>
        <v>0</v>
      </c>
      <c r="W224" s="12">
        <f ca="1">SUMIF(刘金金DW仪表!$A:$AL,$B224,刘金金DW仪表!W:W)</f>
        <v>0</v>
      </c>
      <c r="X224" s="12">
        <f ca="1">SUMIF(刘金金DW仪表!$A:$AL,$B224,刘金金DW仪表!X:X)</f>
        <v>0</v>
      </c>
      <c r="Y224" s="12">
        <f ca="1">SUMIF(刘金金DW仪表!$A:$AL,$B224,刘金金DW仪表!Y:Y)</f>
        <v>8.5</v>
      </c>
      <c r="Z224" s="12">
        <f ca="1">SUMIF(刘金金DW仪表!$A:$AL,$B224,刘金金DW仪表!Z:Z)</f>
        <v>8.5</v>
      </c>
      <c r="AA224" s="12">
        <f ca="1">SUMIF(刘金金DW仪表!$A:$AL,$B224,刘金金DW仪表!AA:AA)</f>
        <v>8.5</v>
      </c>
      <c r="AB224" s="12">
        <f ca="1">SUMIF(刘金金DW仪表!$A:$AL,$B224,刘金金DW仪表!AB:AB)</f>
        <v>13</v>
      </c>
      <c r="AC224" s="12">
        <f ca="1">SUMIF(刘金金DW仪表!$A:$AL,$B224,刘金金DW仪表!AC:AC)</f>
        <v>13</v>
      </c>
      <c r="AD224" s="12">
        <f ca="1">SUMIF(刘金金DW仪表!$A:$AL,$B224,刘金金DW仪表!AD:AD)</f>
        <v>13</v>
      </c>
      <c r="AE224" s="12">
        <f ca="1">SUMIF(刘金金DW仪表!$A:$AL,$B224,刘金金DW仪表!AE:AE)</f>
        <v>13</v>
      </c>
      <c r="AF224" s="12">
        <f ca="1">SUMIF(刘金金DW仪表!$A:$AL,$B224,刘金金DW仪表!AF:AF)</f>
        <v>13</v>
      </c>
      <c r="AG224" s="12">
        <f ca="1">SUMIF(刘金金DW仪表!$A:$AL,$B224,刘金金DW仪表!AG:AG)</f>
        <v>13</v>
      </c>
      <c r="AH224" s="12">
        <f ca="1">SUMIF(刘金金DW仪表!$A:$AL,$B224,刘金金DW仪表!AH:AH)</f>
        <v>0</v>
      </c>
      <c r="AI224" s="21">
        <f ca="1" t="shared" si="138"/>
        <v>253</v>
      </c>
      <c r="AJ224" s="22">
        <f ca="1" t="shared" si="137"/>
        <v>31.625</v>
      </c>
    </row>
    <row r="225" customHeight="1" spans="1:36">
      <c r="A225" s="10" t="s">
        <v>629</v>
      </c>
      <c r="B225" s="17" t="s">
        <v>785</v>
      </c>
      <c r="C225" s="18" t="s">
        <v>784</v>
      </c>
      <c r="D225" s="12">
        <f ca="1">SUMIF(刘金金DW仪表!$A:$AL,$B225,刘金金DW仪表!D:D)</f>
        <v>0</v>
      </c>
      <c r="E225" s="12">
        <f ca="1">SUMIF(刘金金DW仪表!$A:$AL,$B225,刘金金DW仪表!E:E)</f>
        <v>0</v>
      </c>
      <c r="F225" s="12">
        <f ca="1">SUMIF(刘金金DW仪表!$A:$AL,$B225,刘金金DW仪表!F:F)</f>
        <v>8.5</v>
      </c>
      <c r="G225" s="12">
        <f ca="1">SUMIF(刘金金DW仪表!$A:$AL,$B225,刘金金DW仪表!G:G)</f>
        <v>11</v>
      </c>
      <c r="H225" s="12">
        <f ca="1">SUMIF(刘金金DW仪表!$A:$AL,$B225,刘金金DW仪表!H:H)</f>
        <v>8.5</v>
      </c>
      <c r="I225" s="12">
        <f ca="1">SUMIF(刘金金DW仪表!$A:$AL,$B225,刘金金DW仪表!I:I)</f>
        <v>8.5</v>
      </c>
      <c r="J225" s="12">
        <f ca="1">SUMIF(刘金金DW仪表!$A:$AL,$B225,刘金金DW仪表!J:J)</f>
        <v>8.5</v>
      </c>
      <c r="K225" s="12">
        <f ca="1">SUMIF(刘金金DW仪表!$A:$AL,$B225,刘金金DW仪表!K:K)</f>
        <v>0</v>
      </c>
      <c r="L225" s="12">
        <f ca="1">SUMIF(刘金金DW仪表!$A:$AL,$B225,刘金金DW仪表!L:L)</f>
        <v>0</v>
      </c>
      <c r="M225" s="12">
        <f ca="1">SUMIF(刘金金DW仪表!$A:$AL,$B225,刘金金DW仪表!M:M)</f>
        <v>11</v>
      </c>
      <c r="N225" s="12">
        <f ca="1">SUMIF(刘金金DW仪表!$A:$AL,$B225,刘金金DW仪表!N:N)</f>
        <v>11</v>
      </c>
      <c r="O225" s="12">
        <f ca="1">SUMIF(刘金金DW仪表!$A:$AL,$B225,刘金金DW仪表!O:O)</f>
        <v>8.5</v>
      </c>
      <c r="P225" s="12">
        <f ca="1">SUMIF(刘金金DW仪表!$A:$AL,$B225,刘金金DW仪表!P:P)</f>
        <v>8.5</v>
      </c>
      <c r="Q225" s="12">
        <f ca="1">SUMIF(刘金金DW仪表!$A:$AL,$B225,刘金金DW仪表!Q:Q)</f>
        <v>12</v>
      </c>
      <c r="R225" s="12">
        <f ca="1">SUMIF(刘金金DW仪表!$A:$AL,$B225,刘金金DW仪表!R:R)</f>
        <v>8.5</v>
      </c>
      <c r="S225" s="12">
        <f ca="1">SUMIF(刘金金DW仪表!$A:$AL,$B225,刘金金DW仪表!S:S)</f>
        <v>11</v>
      </c>
      <c r="T225" s="12">
        <f ca="1">SUMIF(刘金金DW仪表!$A:$AL,$B225,刘金金DW仪表!T:T)</f>
        <v>8.5</v>
      </c>
      <c r="U225" s="12">
        <f ca="1">SUMIF(刘金金DW仪表!$A:$AL,$B225,刘金金DW仪表!U:U)</f>
        <v>4</v>
      </c>
      <c r="V225" s="12">
        <f ca="1">SUMIF(刘金金DW仪表!$A:$AL,$B225,刘金金DW仪表!V:V)</f>
        <v>0</v>
      </c>
      <c r="W225" s="12">
        <f ca="1">SUMIF(刘金金DW仪表!$A:$AL,$B225,刘金金DW仪表!W:W)</f>
        <v>0</v>
      </c>
      <c r="X225" s="12">
        <f ca="1">SUMIF(刘金金DW仪表!$A:$AL,$B225,刘金金DW仪表!X:X)</f>
        <v>0</v>
      </c>
      <c r="Y225" s="12">
        <f ca="1">SUMIF(刘金金DW仪表!$A:$AL,$B225,刘金金DW仪表!Y:Y)</f>
        <v>8.5</v>
      </c>
      <c r="Z225" s="12">
        <f ca="1">SUMIF(刘金金DW仪表!$A:$AL,$B225,刘金金DW仪表!Z:Z)</f>
        <v>8.5</v>
      </c>
      <c r="AA225" s="12">
        <f ca="1">SUMIF(刘金金DW仪表!$A:$AL,$B225,刘金金DW仪表!AA:AA)</f>
        <v>8.5</v>
      </c>
      <c r="AB225" s="12">
        <f ca="1">SUMIF(刘金金DW仪表!$A:$AL,$B225,刘金金DW仪表!AB:AB)</f>
        <v>13</v>
      </c>
      <c r="AC225" s="12">
        <f ca="1">SUMIF(刘金金DW仪表!$A:$AL,$B225,刘金金DW仪表!AC:AC)</f>
        <v>13</v>
      </c>
      <c r="AD225" s="12">
        <f ca="1">SUMIF(刘金金DW仪表!$A:$AL,$B225,刘金金DW仪表!AD:AD)</f>
        <v>12</v>
      </c>
      <c r="AE225" s="12">
        <f ca="1">SUMIF(刘金金DW仪表!$A:$AL,$B225,刘金金DW仪表!AE:AE)</f>
        <v>13</v>
      </c>
      <c r="AF225" s="12">
        <f ca="1">SUMIF(刘金金DW仪表!$A:$AL,$B225,刘金金DW仪表!AF:AF)</f>
        <v>13</v>
      </c>
      <c r="AG225" s="12">
        <f ca="1">SUMIF(刘金金DW仪表!$A:$AL,$B225,刘金金DW仪表!AG:AG)</f>
        <v>13</v>
      </c>
      <c r="AH225" s="12">
        <f ca="1">SUMIF(刘金金DW仪表!$A:$AL,$B225,刘金金DW仪表!AH:AH)</f>
        <v>0</v>
      </c>
      <c r="AI225" s="21">
        <f ca="1" t="shared" ref="AI225:AI227" si="139">SUM(D225:AH225)</f>
        <v>230.5</v>
      </c>
      <c r="AJ225" s="22">
        <f ca="1" t="shared" si="137"/>
        <v>28.8125</v>
      </c>
    </row>
    <row r="226" customHeight="1" spans="1:36">
      <c r="A226" s="10" t="s">
        <v>629</v>
      </c>
      <c r="B226" s="17" t="s">
        <v>787</v>
      </c>
      <c r="C226" s="18" t="s">
        <v>786</v>
      </c>
      <c r="D226" s="12">
        <f ca="1">SUMIF(刘金金DW仪表!$A:$AL,$B226,刘金金DW仪表!D:D)</f>
        <v>0</v>
      </c>
      <c r="E226" s="12">
        <f ca="1">SUMIF(刘金金DW仪表!$A:$AL,$B226,刘金金DW仪表!E:E)</f>
        <v>0</v>
      </c>
      <c r="F226" s="12">
        <f ca="1">SUMIF(刘金金DW仪表!$A:$AL,$B226,刘金金DW仪表!F:F)</f>
        <v>0</v>
      </c>
      <c r="G226" s="12">
        <f ca="1">SUMIF(刘金金DW仪表!$A:$AL,$B226,刘金金DW仪表!G:G)</f>
        <v>0</v>
      </c>
      <c r="H226" s="12">
        <f ca="1">SUMIF(刘金金DW仪表!$A:$AL,$B226,刘金金DW仪表!H:H)</f>
        <v>0</v>
      </c>
      <c r="I226" s="12">
        <f ca="1">SUMIF(刘金金DW仪表!$A:$AL,$B226,刘金金DW仪表!I:I)</f>
        <v>0</v>
      </c>
      <c r="J226" s="12">
        <f ca="1">SUMIF(刘金金DW仪表!$A:$AL,$B226,刘金金DW仪表!J:J)</f>
        <v>0</v>
      </c>
      <c r="K226" s="12">
        <f ca="1">SUMIF(刘金金DW仪表!$A:$AL,$B226,刘金金DW仪表!K:K)</f>
        <v>0</v>
      </c>
      <c r="L226" s="12">
        <f ca="1">SUMIF(刘金金DW仪表!$A:$AL,$B226,刘金金DW仪表!L:L)</f>
        <v>0</v>
      </c>
      <c r="M226" s="12">
        <f ca="1">SUMIF(刘金金DW仪表!$A:$AL,$B226,刘金金DW仪表!M:M)</f>
        <v>0</v>
      </c>
      <c r="N226" s="12">
        <f ca="1">SUMIF(刘金金DW仪表!$A:$AL,$B226,刘金金DW仪表!N:N)</f>
        <v>0</v>
      </c>
      <c r="O226" s="12">
        <f ca="1">SUMIF(刘金金DW仪表!$A:$AL,$B226,刘金金DW仪表!O:O)</f>
        <v>0</v>
      </c>
      <c r="P226" s="12">
        <f ca="1">SUMIF(刘金金DW仪表!$A:$AL,$B226,刘金金DW仪表!P:P)</f>
        <v>0</v>
      </c>
      <c r="Q226" s="12">
        <f ca="1">SUMIF(刘金金DW仪表!$A:$AL,$B226,刘金金DW仪表!Q:Q)</f>
        <v>0</v>
      </c>
      <c r="R226" s="12">
        <f ca="1">SUMIF(刘金金DW仪表!$A:$AL,$B226,刘金金DW仪表!R:R)</f>
        <v>0</v>
      </c>
      <c r="S226" s="12">
        <f ca="1">SUMIF(刘金金DW仪表!$A:$AL,$B226,刘金金DW仪表!S:S)</f>
        <v>0</v>
      </c>
      <c r="T226" s="12">
        <f ca="1">SUMIF(刘金金DW仪表!$A:$AL,$B226,刘金金DW仪表!T:T)</f>
        <v>0</v>
      </c>
      <c r="U226" s="12">
        <f ca="1">SUMIF(刘金金DW仪表!$A:$AL,$B226,刘金金DW仪表!U:U)</f>
        <v>0</v>
      </c>
      <c r="V226" s="12">
        <f ca="1">SUMIF(刘金金DW仪表!$A:$AL,$B226,刘金金DW仪表!V:V)</f>
        <v>0</v>
      </c>
      <c r="W226" s="12">
        <f ca="1">SUMIF(刘金金DW仪表!$A:$AL,$B226,刘金金DW仪表!W:W)</f>
        <v>0</v>
      </c>
      <c r="X226" s="12">
        <f ca="1">SUMIF(刘金金DW仪表!$A:$AL,$B226,刘金金DW仪表!X:X)</f>
        <v>0</v>
      </c>
      <c r="Y226" s="12">
        <f ca="1">SUMIF(刘金金DW仪表!$A:$AL,$B226,刘金金DW仪表!Y:Y)</f>
        <v>0</v>
      </c>
      <c r="Z226" s="12">
        <f ca="1">SUMIF(刘金金DW仪表!$A:$AL,$B226,刘金金DW仪表!Z:Z)</f>
        <v>0</v>
      </c>
      <c r="AA226" s="12">
        <f ca="1">SUMIF(刘金金DW仪表!$A:$AL,$B226,刘金金DW仪表!AA:AA)</f>
        <v>0</v>
      </c>
      <c r="AB226" s="12">
        <f ca="1">SUMIF(刘金金DW仪表!$A:$AL,$B226,刘金金DW仪表!AB:AB)</f>
        <v>0</v>
      </c>
      <c r="AC226" s="12">
        <f ca="1">SUMIF(刘金金DW仪表!$A:$AL,$B226,刘金金DW仪表!AC:AC)</f>
        <v>0</v>
      </c>
      <c r="AD226" s="12">
        <f ca="1">SUMIF(刘金金DW仪表!$A:$AL,$B226,刘金金DW仪表!AD:AD)</f>
        <v>0</v>
      </c>
      <c r="AE226" s="12">
        <f ca="1">SUMIF(刘金金DW仪表!$A:$AL,$B226,刘金金DW仪表!AE:AE)</f>
        <v>0</v>
      </c>
      <c r="AF226" s="12">
        <f ca="1">SUMIF(刘金金DW仪表!$A:$AL,$B226,刘金金DW仪表!AF:AF)</f>
        <v>0</v>
      </c>
      <c r="AG226" s="12">
        <f ca="1">SUMIF(刘金金DW仪表!$A:$AL,$B226,刘金金DW仪表!AG:AG)</f>
        <v>0</v>
      </c>
      <c r="AH226" s="12">
        <f ca="1">SUMIF(刘金金DW仪表!$A:$AL,$B226,刘金金DW仪表!AH:AH)</f>
        <v>0</v>
      </c>
      <c r="AI226" s="21">
        <f ca="1" t="shared" si="139"/>
        <v>0</v>
      </c>
      <c r="AJ226" s="22">
        <f ca="1" t="shared" si="137"/>
        <v>0</v>
      </c>
    </row>
    <row r="227" customHeight="1" spans="1:36">
      <c r="A227" s="10" t="s">
        <v>629</v>
      </c>
      <c r="B227" s="17" t="s">
        <v>789</v>
      </c>
      <c r="C227" s="18" t="s">
        <v>788</v>
      </c>
      <c r="D227" s="12">
        <f ca="1">SUMIF(刘金金DW仪表!$A:$AL,$B227,刘金金DW仪表!D:D)</f>
        <v>0</v>
      </c>
      <c r="E227" s="12">
        <f ca="1">SUMIF(刘金金DW仪表!$A:$AL,$B227,刘金金DW仪表!E:E)</f>
        <v>0</v>
      </c>
      <c r="F227" s="12">
        <f ca="1">SUMIF(刘金金DW仪表!$A:$AL,$B227,刘金金DW仪表!F:F)</f>
        <v>0</v>
      </c>
      <c r="G227" s="12">
        <f ca="1">SUMIF(刘金金DW仪表!$A:$AL,$B227,刘金金DW仪表!G:G)</f>
        <v>0</v>
      </c>
      <c r="H227" s="12">
        <f ca="1">SUMIF(刘金金DW仪表!$A:$AL,$B227,刘金金DW仪表!H:H)</f>
        <v>0</v>
      </c>
      <c r="I227" s="12">
        <f ca="1">SUMIF(刘金金DW仪表!$A:$AL,$B227,刘金金DW仪表!I:I)</f>
        <v>0</v>
      </c>
      <c r="J227" s="12">
        <f ca="1">SUMIF(刘金金DW仪表!$A:$AL,$B227,刘金金DW仪表!J:J)</f>
        <v>0</v>
      </c>
      <c r="K227" s="12">
        <f ca="1">SUMIF(刘金金DW仪表!$A:$AL,$B227,刘金金DW仪表!K:K)</f>
        <v>0</v>
      </c>
      <c r="L227" s="12">
        <f ca="1">SUMIF(刘金金DW仪表!$A:$AL,$B227,刘金金DW仪表!L:L)</f>
        <v>0</v>
      </c>
      <c r="M227" s="12">
        <f ca="1">SUMIF(刘金金DW仪表!$A:$AL,$B227,刘金金DW仪表!M:M)</f>
        <v>0</v>
      </c>
      <c r="N227" s="12">
        <f ca="1">SUMIF(刘金金DW仪表!$A:$AL,$B227,刘金金DW仪表!N:N)</f>
        <v>0</v>
      </c>
      <c r="O227" s="12">
        <f ca="1">SUMIF(刘金金DW仪表!$A:$AL,$B227,刘金金DW仪表!O:O)</f>
        <v>0</v>
      </c>
      <c r="P227" s="12">
        <f ca="1">SUMIF(刘金金DW仪表!$A:$AL,$B227,刘金金DW仪表!P:P)</f>
        <v>0</v>
      </c>
      <c r="Q227" s="12">
        <f ca="1">SUMIF(刘金金DW仪表!$A:$AL,$B227,刘金金DW仪表!Q:Q)</f>
        <v>0</v>
      </c>
      <c r="R227" s="12">
        <f ca="1">SUMIF(刘金金DW仪表!$A:$AL,$B227,刘金金DW仪表!R:R)</f>
        <v>0</v>
      </c>
      <c r="S227" s="12">
        <f ca="1">SUMIF(刘金金DW仪表!$A:$AL,$B227,刘金金DW仪表!S:S)</f>
        <v>0</v>
      </c>
      <c r="T227" s="12">
        <f ca="1">SUMIF(刘金金DW仪表!$A:$AL,$B227,刘金金DW仪表!T:T)</f>
        <v>0</v>
      </c>
      <c r="U227" s="12">
        <f ca="1">SUMIF(刘金金DW仪表!$A:$AL,$B227,刘金金DW仪表!U:U)</f>
        <v>0</v>
      </c>
      <c r="V227" s="12">
        <f ca="1">SUMIF(刘金金DW仪表!$A:$AL,$B227,刘金金DW仪表!V:V)</f>
        <v>0</v>
      </c>
      <c r="W227" s="12">
        <f ca="1">SUMIF(刘金金DW仪表!$A:$AL,$B227,刘金金DW仪表!W:W)</f>
        <v>0</v>
      </c>
      <c r="X227" s="12">
        <f ca="1">SUMIF(刘金金DW仪表!$A:$AL,$B227,刘金金DW仪表!X:X)</f>
        <v>0</v>
      </c>
      <c r="Y227" s="12">
        <f ca="1">SUMIF(刘金金DW仪表!$A:$AL,$B227,刘金金DW仪表!Y:Y)</f>
        <v>0</v>
      </c>
      <c r="Z227" s="12">
        <f ca="1">SUMIF(刘金金DW仪表!$A:$AL,$B227,刘金金DW仪表!Z:Z)</f>
        <v>0</v>
      </c>
      <c r="AA227" s="12">
        <f ca="1">SUMIF(刘金金DW仪表!$A:$AL,$B227,刘金金DW仪表!AA:AA)</f>
        <v>0</v>
      </c>
      <c r="AB227" s="12">
        <f ca="1">SUMIF(刘金金DW仪表!$A:$AL,$B227,刘金金DW仪表!AB:AB)</f>
        <v>0</v>
      </c>
      <c r="AC227" s="12">
        <f ca="1">SUMIF(刘金金DW仪表!$A:$AL,$B227,刘金金DW仪表!AC:AC)</f>
        <v>0</v>
      </c>
      <c r="AD227" s="12">
        <f ca="1">SUMIF(刘金金DW仪表!$A:$AL,$B227,刘金金DW仪表!AD:AD)</f>
        <v>0</v>
      </c>
      <c r="AE227" s="12">
        <f ca="1">SUMIF(刘金金DW仪表!$A:$AL,$B227,刘金金DW仪表!AE:AE)</f>
        <v>0</v>
      </c>
      <c r="AF227" s="12">
        <f ca="1">SUMIF(刘金金DW仪表!$A:$AL,$B227,刘金金DW仪表!AF:AF)</f>
        <v>0</v>
      </c>
      <c r="AG227" s="12">
        <f ca="1">SUMIF(刘金金DW仪表!$A:$AL,$B227,刘金金DW仪表!AG:AG)</f>
        <v>0</v>
      </c>
      <c r="AH227" s="12">
        <f ca="1">SUMIF(刘金金DW仪表!$A:$AL,$B227,刘金金DW仪表!AH:AH)</f>
        <v>0</v>
      </c>
      <c r="AI227" s="21">
        <f ca="1" t="shared" si="139"/>
        <v>0</v>
      </c>
      <c r="AJ227" s="22">
        <f ca="1" t="shared" si="137"/>
        <v>0</v>
      </c>
    </row>
    <row r="228" customHeight="1" spans="1:36">
      <c r="A228" s="10" t="s">
        <v>629</v>
      </c>
      <c r="B228" s="17" t="s">
        <v>791</v>
      </c>
      <c r="C228" s="18" t="s">
        <v>790</v>
      </c>
      <c r="D228" s="12">
        <f ca="1">SUMIF(刘金金DW仪表!$A:$AL,$B228,刘金金DW仪表!D:D)</f>
        <v>0</v>
      </c>
      <c r="E228" s="12">
        <f ca="1">SUMIF(刘金金DW仪表!$A:$AL,$B228,刘金金DW仪表!E:E)</f>
        <v>0</v>
      </c>
      <c r="F228" s="12">
        <f ca="1">SUMIF(刘金金DW仪表!$A:$AL,$B228,刘金金DW仪表!F:F)</f>
        <v>0</v>
      </c>
      <c r="G228" s="12">
        <f ca="1">SUMIF(刘金金DW仪表!$A:$AL,$B228,刘金金DW仪表!G:G)</f>
        <v>0</v>
      </c>
      <c r="H228" s="12">
        <f ca="1">SUMIF(刘金金DW仪表!$A:$AL,$B228,刘金金DW仪表!H:H)</f>
        <v>0</v>
      </c>
      <c r="I228" s="12">
        <f ca="1">SUMIF(刘金金DW仪表!$A:$AL,$B228,刘金金DW仪表!I:I)</f>
        <v>0</v>
      </c>
      <c r="J228" s="12">
        <f ca="1">SUMIF(刘金金DW仪表!$A:$AL,$B228,刘金金DW仪表!J:J)</f>
        <v>0</v>
      </c>
      <c r="K228" s="12">
        <f ca="1">SUMIF(刘金金DW仪表!$A:$AL,$B228,刘金金DW仪表!K:K)</f>
        <v>0</v>
      </c>
      <c r="L228" s="12">
        <f ca="1">SUMIF(刘金金DW仪表!$A:$AL,$B228,刘金金DW仪表!L:L)</f>
        <v>8.5</v>
      </c>
      <c r="M228" s="12">
        <f ca="1">SUMIF(刘金金DW仪表!$A:$AL,$B228,刘金金DW仪表!M:M)</f>
        <v>11</v>
      </c>
      <c r="N228" s="12">
        <f ca="1">SUMIF(刘金金DW仪表!$A:$AL,$B228,刘金金DW仪表!N:N)</f>
        <v>0</v>
      </c>
      <c r="O228" s="12">
        <f ca="1">SUMIF(刘金金DW仪表!$A:$AL,$B228,刘金金DW仪表!O:O)</f>
        <v>0</v>
      </c>
      <c r="P228" s="12">
        <f ca="1">SUMIF(刘金金DW仪表!$A:$AL,$B228,刘金金DW仪表!P:P)</f>
        <v>0</v>
      </c>
      <c r="Q228" s="12">
        <f ca="1">SUMIF(刘金金DW仪表!$A:$AL,$B228,刘金金DW仪表!Q:Q)</f>
        <v>0</v>
      </c>
      <c r="R228" s="12">
        <f ca="1">SUMIF(刘金金DW仪表!$A:$AL,$B228,刘金金DW仪表!R:R)</f>
        <v>0</v>
      </c>
      <c r="S228" s="12">
        <f ca="1">SUMIF(刘金金DW仪表!$A:$AL,$B228,刘金金DW仪表!S:S)</f>
        <v>0</v>
      </c>
      <c r="T228" s="12">
        <f ca="1">SUMIF(刘金金DW仪表!$A:$AL,$B228,刘金金DW仪表!T:T)</f>
        <v>0</v>
      </c>
      <c r="U228" s="12">
        <f ca="1">SUMIF(刘金金DW仪表!$A:$AL,$B228,刘金金DW仪表!U:U)</f>
        <v>0</v>
      </c>
      <c r="V228" s="12">
        <f ca="1">SUMIF(刘金金DW仪表!$A:$AL,$B228,刘金金DW仪表!V:V)</f>
        <v>0</v>
      </c>
      <c r="W228" s="12">
        <f ca="1">SUMIF(刘金金DW仪表!$A:$AL,$B228,刘金金DW仪表!W:W)</f>
        <v>0</v>
      </c>
      <c r="X228" s="12">
        <f ca="1">SUMIF(刘金金DW仪表!$A:$AL,$B228,刘金金DW仪表!X:X)</f>
        <v>0</v>
      </c>
      <c r="Y228" s="12">
        <f ca="1">SUMIF(刘金金DW仪表!$A:$AL,$B228,刘金金DW仪表!Y:Y)</f>
        <v>0</v>
      </c>
      <c r="Z228" s="12">
        <f ca="1">SUMIF(刘金金DW仪表!$A:$AL,$B228,刘金金DW仪表!Z:Z)</f>
        <v>0</v>
      </c>
      <c r="AA228" s="12">
        <f ca="1">SUMIF(刘金金DW仪表!$A:$AL,$B228,刘金金DW仪表!AA:AA)</f>
        <v>0</v>
      </c>
      <c r="AB228" s="12">
        <f ca="1">SUMIF(刘金金DW仪表!$A:$AL,$B228,刘金金DW仪表!AB:AB)</f>
        <v>0</v>
      </c>
      <c r="AC228" s="12">
        <f ca="1">SUMIF(刘金金DW仪表!$A:$AL,$B228,刘金金DW仪表!AC:AC)</f>
        <v>0</v>
      </c>
      <c r="AD228" s="12">
        <f ca="1">SUMIF(刘金金DW仪表!$A:$AL,$B228,刘金金DW仪表!AD:AD)</f>
        <v>0</v>
      </c>
      <c r="AE228" s="12">
        <f ca="1">SUMIF(刘金金DW仪表!$A:$AL,$B228,刘金金DW仪表!AE:AE)</f>
        <v>0</v>
      </c>
      <c r="AF228" s="12">
        <f ca="1">SUMIF(刘金金DW仪表!$A:$AL,$B228,刘金金DW仪表!AF:AF)</f>
        <v>0</v>
      </c>
      <c r="AG228" s="12">
        <f ca="1">SUMIF(刘金金DW仪表!$A:$AL,$B228,刘金金DW仪表!AG:AG)</f>
        <v>0</v>
      </c>
      <c r="AH228" s="12">
        <f ca="1">SUMIF(刘金金DW仪表!$A:$AL,$B228,刘金金DW仪表!AH:AH)</f>
        <v>0</v>
      </c>
      <c r="AI228" s="21">
        <f ca="1" t="shared" ref="AI228:AI229" si="140">SUM(D228:AH228)</f>
        <v>19.5</v>
      </c>
      <c r="AJ228" s="22">
        <f ca="1" t="shared" si="137"/>
        <v>2.4375</v>
      </c>
    </row>
    <row r="229" customHeight="1" spans="1:36">
      <c r="A229" s="10" t="s">
        <v>629</v>
      </c>
      <c r="B229" s="17" t="s">
        <v>793</v>
      </c>
      <c r="C229" s="18" t="s">
        <v>792</v>
      </c>
      <c r="D229" s="12">
        <f ca="1">SUMIF(刘金金DW仪表!$A:$AL,$B229,刘金金DW仪表!D:D)</f>
        <v>0</v>
      </c>
      <c r="E229" s="12">
        <f ca="1">SUMIF(刘金金DW仪表!$A:$AL,$B229,刘金金DW仪表!E:E)</f>
        <v>0</v>
      </c>
      <c r="F229" s="12">
        <f ca="1">SUMIF(刘金金DW仪表!$A:$AL,$B229,刘金金DW仪表!F:F)</f>
        <v>8.5</v>
      </c>
      <c r="G229" s="12">
        <f ca="1">SUMIF(刘金金DW仪表!$A:$AL,$B229,刘金金DW仪表!G:G)</f>
        <v>0</v>
      </c>
      <c r="H229" s="12">
        <f ca="1">SUMIF(刘金金DW仪表!$A:$AL,$B229,刘金金DW仪表!H:H)</f>
        <v>0</v>
      </c>
      <c r="I229" s="12">
        <f ca="1">SUMIF(刘金金DW仪表!$A:$AL,$B229,刘金金DW仪表!I:I)</f>
        <v>0</v>
      </c>
      <c r="J229" s="12">
        <f ca="1">SUMIF(刘金金DW仪表!$A:$AL,$B229,刘金金DW仪表!J:J)</f>
        <v>0</v>
      </c>
      <c r="K229" s="12">
        <f ca="1">SUMIF(刘金金DW仪表!$A:$AL,$B229,刘金金DW仪表!K:K)</f>
        <v>0</v>
      </c>
      <c r="L229" s="12">
        <f ca="1">SUMIF(刘金金DW仪表!$A:$AL,$B229,刘金金DW仪表!L:L)</f>
        <v>0</v>
      </c>
      <c r="M229" s="12">
        <f ca="1">SUMIF(刘金金DW仪表!$A:$AL,$B229,刘金金DW仪表!M:M)</f>
        <v>0</v>
      </c>
      <c r="N229" s="12">
        <f ca="1">SUMIF(刘金金DW仪表!$A:$AL,$B229,刘金金DW仪表!N:N)</f>
        <v>0</v>
      </c>
      <c r="O229" s="12">
        <f ca="1">SUMIF(刘金金DW仪表!$A:$AL,$B229,刘金金DW仪表!O:O)</f>
        <v>0</v>
      </c>
      <c r="P229" s="12">
        <f ca="1">SUMIF(刘金金DW仪表!$A:$AL,$B229,刘金金DW仪表!P:P)</f>
        <v>0</v>
      </c>
      <c r="Q229" s="12">
        <f ca="1">SUMIF(刘金金DW仪表!$A:$AL,$B229,刘金金DW仪表!Q:Q)</f>
        <v>0</v>
      </c>
      <c r="R229" s="12">
        <f ca="1">SUMIF(刘金金DW仪表!$A:$AL,$B229,刘金金DW仪表!R:R)</f>
        <v>0</v>
      </c>
      <c r="S229" s="12">
        <f ca="1">SUMIF(刘金金DW仪表!$A:$AL,$B229,刘金金DW仪表!S:S)</f>
        <v>0</v>
      </c>
      <c r="T229" s="12">
        <f ca="1">SUMIF(刘金金DW仪表!$A:$AL,$B229,刘金金DW仪表!T:T)</f>
        <v>0</v>
      </c>
      <c r="U229" s="12">
        <f ca="1">SUMIF(刘金金DW仪表!$A:$AL,$B229,刘金金DW仪表!U:U)</f>
        <v>0</v>
      </c>
      <c r="V229" s="12">
        <f ca="1">SUMIF(刘金金DW仪表!$A:$AL,$B229,刘金金DW仪表!V:V)</f>
        <v>0</v>
      </c>
      <c r="W229" s="12">
        <f ca="1">SUMIF(刘金金DW仪表!$A:$AL,$B229,刘金金DW仪表!W:W)</f>
        <v>0</v>
      </c>
      <c r="X229" s="12">
        <f ca="1">SUMIF(刘金金DW仪表!$A:$AL,$B229,刘金金DW仪表!X:X)</f>
        <v>0</v>
      </c>
      <c r="Y229" s="12">
        <f ca="1">SUMIF(刘金金DW仪表!$A:$AL,$B229,刘金金DW仪表!Y:Y)</f>
        <v>0</v>
      </c>
      <c r="Z229" s="12">
        <f ca="1">SUMIF(刘金金DW仪表!$A:$AL,$B229,刘金金DW仪表!Z:Z)</f>
        <v>0</v>
      </c>
      <c r="AA229" s="12">
        <f ca="1">SUMIF(刘金金DW仪表!$A:$AL,$B229,刘金金DW仪表!AA:AA)</f>
        <v>0</v>
      </c>
      <c r="AB229" s="12">
        <f ca="1">SUMIF(刘金金DW仪表!$A:$AL,$B229,刘金金DW仪表!AB:AB)</f>
        <v>0</v>
      </c>
      <c r="AC229" s="12">
        <f ca="1">SUMIF(刘金金DW仪表!$A:$AL,$B229,刘金金DW仪表!AC:AC)</f>
        <v>0</v>
      </c>
      <c r="AD229" s="12">
        <f ca="1">SUMIF(刘金金DW仪表!$A:$AL,$B229,刘金金DW仪表!AD:AD)</f>
        <v>0</v>
      </c>
      <c r="AE229" s="12">
        <f ca="1">SUMIF(刘金金DW仪表!$A:$AL,$B229,刘金金DW仪表!AE:AE)</f>
        <v>0</v>
      </c>
      <c r="AF229" s="12">
        <f ca="1">SUMIF(刘金金DW仪表!$A:$AL,$B229,刘金金DW仪表!AF:AF)</f>
        <v>0</v>
      </c>
      <c r="AG229" s="12">
        <f ca="1">SUMIF(刘金金DW仪表!$A:$AL,$B229,刘金金DW仪表!AG:AG)</f>
        <v>0</v>
      </c>
      <c r="AH229" s="12">
        <f ca="1">SUMIF(刘金金DW仪表!$A:$AL,$B229,刘金金DW仪表!AH:AH)</f>
        <v>0</v>
      </c>
      <c r="AI229" s="21">
        <f ca="1" t="shared" si="140"/>
        <v>8.5</v>
      </c>
      <c r="AJ229" s="22">
        <f ca="1" t="shared" si="137"/>
        <v>1.0625</v>
      </c>
    </row>
    <row r="230" customHeight="1" spans="1:36">
      <c r="A230" s="10" t="s">
        <v>629</v>
      </c>
      <c r="B230" s="17" t="s">
        <v>795</v>
      </c>
      <c r="C230" s="18" t="s">
        <v>794</v>
      </c>
      <c r="D230" s="12">
        <f ca="1">SUMIF(刘金金DW仪表!$A:$AL,$B230,刘金金DW仪表!D:D)</f>
        <v>0</v>
      </c>
      <c r="E230" s="12">
        <f ca="1">SUMIF(刘金金DW仪表!$A:$AL,$B230,刘金金DW仪表!E:E)</f>
        <v>0</v>
      </c>
      <c r="F230" s="12">
        <f ca="1">SUMIF(刘金金DW仪表!$A:$AL,$B230,刘金金DW仪表!F:F)</f>
        <v>8.5</v>
      </c>
      <c r="G230" s="12">
        <f ca="1">SUMIF(刘金金DW仪表!$A:$AL,$B230,刘金金DW仪表!G:G)</f>
        <v>8.5</v>
      </c>
      <c r="H230" s="12">
        <f ca="1">SUMIF(刘金金DW仪表!$A:$AL,$B230,刘金金DW仪表!H:H)</f>
        <v>0</v>
      </c>
      <c r="I230" s="12">
        <f ca="1">SUMIF(刘金金DW仪表!$A:$AL,$B230,刘金金DW仪表!I:I)</f>
        <v>0</v>
      </c>
      <c r="J230" s="12">
        <f ca="1">SUMIF(刘金金DW仪表!$A:$AL,$B230,刘金金DW仪表!J:J)</f>
        <v>0</v>
      </c>
      <c r="K230" s="12">
        <f ca="1">SUMIF(刘金金DW仪表!$A:$AL,$B230,刘金金DW仪表!K:K)</f>
        <v>0</v>
      </c>
      <c r="L230" s="12">
        <f ca="1">SUMIF(刘金金DW仪表!$A:$AL,$B230,刘金金DW仪表!L:L)</f>
        <v>0</v>
      </c>
      <c r="M230" s="12">
        <f ca="1">SUMIF(刘金金DW仪表!$A:$AL,$B230,刘金金DW仪表!M:M)</f>
        <v>0</v>
      </c>
      <c r="N230" s="12">
        <f ca="1">SUMIF(刘金金DW仪表!$A:$AL,$B230,刘金金DW仪表!N:N)</f>
        <v>0</v>
      </c>
      <c r="O230" s="12">
        <f ca="1">SUMIF(刘金金DW仪表!$A:$AL,$B230,刘金金DW仪表!O:O)</f>
        <v>0</v>
      </c>
      <c r="P230" s="12">
        <f ca="1">SUMIF(刘金金DW仪表!$A:$AL,$B230,刘金金DW仪表!P:P)</f>
        <v>0</v>
      </c>
      <c r="Q230" s="12">
        <f ca="1">SUMIF(刘金金DW仪表!$A:$AL,$B230,刘金金DW仪表!Q:Q)</f>
        <v>0</v>
      </c>
      <c r="R230" s="12">
        <f ca="1">SUMIF(刘金金DW仪表!$A:$AL,$B230,刘金金DW仪表!R:R)</f>
        <v>0</v>
      </c>
      <c r="S230" s="12">
        <f ca="1">SUMIF(刘金金DW仪表!$A:$AL,$B230,刘金金DW仪表!S:S)</f>
        <v>0</v>
      </c>
      <c r="T230" s="12">
        <f ca="1">SUMIF(刘金金DW仪表!$A:$AL,$B230,刘金金DW仪表!T:T)</f>
        <v>0</v>
      </c>
      <c r="U230" s="12">
        <f ca="1">SUMIF(刘金金DW仪表!$A:$AL,$B230,刘金金DW仪表!U:U)</f>
        <v>0</v>
      </c>
      <c r="V230" s="12">
        <f ca="1">SUMIF(刘金金DW仪表!$A:$AL,$B230,刘金金DW仪表!V:V)</f>
        <v>0</v>
      </c>
      <c r="W230" s="12">
        <f ca="1">SUMIF(刘金金DW仪表!$A:$AL,$B230,刘金金DW仪表!W:W)</f>
        <v>0</v>
      </c>
      <c r="X230" s="12">
        <f ca="1">SUMIF(刘金金DW仪表!$A:$AL,$B230,刘金金DW仪表!X:X)</f>
        <v>0</v>
      </c>
      <c r="Y230" s="12">
        <f ca="1">SUMIF(刘金金DW仪表!$A:$AL,$B230,刘金金DW仪表!Y:Y)</f>
        <v>0</v>
      </c>
      <c r="Z230" s="12">
        <f ca="1">SUMIF(刘金金DW仪表!$A:$AL,$B230,刘金金DW仪表!Z:Z)</f>
        <v>0</v>
      </c>
      <c r="AA230" s="12">
        <f ca="1">SUMIF(刘金金DW仪表!$A:$AL,$B230,刘金金DW仪表!AA:AA)</f>
        <v>0</v>
      </c>
      <c r="AB230" s="12">
        <f ca="1">SUMIF(刘金金DW仪表!$A:$AL,$B230,刘金金DW仪表!AB:AB)</f>
        <v>0</v>
      </c>
      <c r="AC230" s="12">
        <f ca="1">SUMIF(刘金金DW仪表!$A:$AL,$B230,刘金金DW仪表!AC:AC)</f>
        <v>0</v>
      </c>
      <c r="AD230" s="12">
        <f ca="1">SUMIF(刘金金DW仪表!$A:$AL,$B230,刘金金DW仪表!AD:AD)</f>
        <v>0</v>
      </c>
      <c r="AE230" s="12">
        <f ca="1">SUMIF(刘金金DW仪表!$A:$AL,$B230,刘金金DW仪表!AE:AE)</f>
        <v>0</v>
      </c>
      <c r="AF230" s="12">
        <f ca="1">SUMIF(刘金金DW仪表!$A:$AL,$B230,刘金金DW仪表!AF:AF)</f>
        <v>0</v>
      </c>
      <c r="AG230" s="12">
        <f ca="1">SUMIF(刘金金DW仪表!$A:$AL,$B230,刘金金DW仪表!AG:AG)</f>
        <v>0</v>
      </c>
      <c r="AH230" s="12">
        <f ca="1">SUMIF(刘金金DW仪表!$A:$AL,$B230,刘金金DW仪表!AH:AH)</f>
        <v>0</v>
      </c>
      <c r="AI230" s="21">
        <f ca="1" t="shared" ref="AI230:AI237" si="141">SUM(D230:AH230)</f>
        <v>17</v>
      </c>
      <c r="AJ230" s="22">
        <f ca="1" t="shared" si="137"/>
        <v>2.125</v>
      </c>
    </row>
    <row r="231" customHeight="1" spans="1:36">
      <c r="A231" s="10" t="s">
        <v>635</v>
      </c>
      <c r="B231" s="25" t="s">
        <v>361</v>
      </c>
      <c r="C231" s="15" t="s">
        <v>636</v>
      </c>
      <c r="D231" s="12">
        <f ca="1">SUMIF(李树森DW小线!$A:$AL,$B231,李树森DW小线!D:D)</f>
        <v>11</v>
      </c>
      <c r="E231" s="12">
        <f ca="1">SUMIF(李树森DW小线!$A:$AL,$B231,李树森DW小线!E:E)</f>
        <v>11</v>
      </c>
      <c r="F231" s="12">
        <f ca="1">SUMIF(李树森DW小线!$A:$AL,$B231,李树森DW小线!F:F)</f>
        <v>12</v>
      </c>
      <c r="G231" s="12">
        <f ca="1">SUMIF(李树森DW小线!$A:$AL,$B231,李树森DW小线!G:G)</f>
        <v>12</v>
      </c>
      <c r="H231" s="12">
        <f ca="1">SUMIF(李树森DW小线!$A:$AL,$B231,李树森DW小线!H:H)</f>
        <v>9</v>
      </c>
      <c r="I231" s="12">
        <f ca="1">SUMIF(李树森DW小线!$A:$AL,$B231,李树森DW小线!I:I)</f>
        <v>12</v>
      </c>
      <c r="J231" s="12">
        <f ca="1">SUMIF(李树森DW小线!$A:$AL,$B231,李树森DW小线!J:J)</f>
        <v>10</v>
      </c>
      <c r="K231" s="12">
        <f ca="1">SUMIF(李树森DW小线!$A:$AL,$B231,李树森DW小线!K:K)</f>
        <v>11</v>
      </c>
      <c r="L231" s="12">
        <f ca="1">SUMIF(李树森DW小线!$A:$AL,$B231,李树森DW小线!L:L)</f>
        <v>12</v>
      </c>
      <c r="M231" s="12">
        <f ca="1">SUMIF(李树森DW小线!$A:$AL,$B231,李树森DW小线!M:M)</f>
        <v>13</v>
      </c>
      <c r="N231" s="12">
        <f ca="1">SUMIF(李树森DW小线!$A:$AL,$B231,李树森DW小线!N:N)</f>
        <v>13</v>
      </c>
      <c r="O231" s="12">
        <f ca="1">SUMIF(李树森DW小线!$A:$AL,$B231,李树森DW小线!O:O)</f>
        <v>13</v>
      </c>
      <c r="P231" s="12">
        <f ca="1">SUMIF(李树森DW小线!$A:$AL,$B231,李树森DW小线!P:P)</f>
        <v>14</v>
      </c>
      <c r="Q231" s="12">
        <f ca="1">SUMIF(李树森DW小线!$A:$AL,$B231,李树森DW小线!Q:Q)</f>
        <v>14</v>
      </c>
      <c r="R231" s="12">
        <f ca="1">SUMIF(李树森DW小线!$A:$AL,$B231,李树森DW小线!R:R)</f>
        <v>13</v>
      </c>
      <c r="S231" s="12">
        <f ca="1">SUMIF(李树森DW小线!$A:$AL,$B231,李树森DW小线!S:S)</f>
        <v>11</v>
      </c>
      <c r="T231" s="12">
        <f ca="1">SUMIF(李树森DW小线!$A:$AL,$B231,李树森DW小线!T:T)</f>
        <v>13</v>
      </c>
      <c r="U231" s="12">
        <f ca="1">SUMIF(李树森DW小线!$A:$AL,$B231,李树森DW小线!U:U)</f>
        <v>12</v>
      </c>
      <c r="V231" s="12">
        <f ca="1">SUMIF(李树森DW小线!$A:$AL,$B231,李树森DW小线!V:V)</f>
        <v>8.5</v>
      </c>
      <c r="W231" s="12">
        <f ca="1">SUMIF(李树森DW小线!$A:$AL,$B231,李树森DW小线!W:W)</f>
        <v>13</v>
      </c>
      <c r="X231" s="12">
        <f ca="1">SUMIF(李树森DW小线!$A:$AL,$B231,李树森DW小线!X:X)</f>
        <v>13</v>
      </c>
      <c r="Y231" s="12">
        <f ca="1">SUMIF(李树森DW小线!$A:$AL,$B231,李树森DW小线!Y:Y)</f>
        <v>13</v>
      </c>
      <c r="Z231" s="12">
        <f ca="1">SUMIF(李树森DW小线!$A:$AL,$B231,李树森DW小线!Z:Z)</f>
        <v>12</v>
      </c>
      <c r="AA231" s="12">
        <f ca="1">SUMIF(李树森DW小线!$A:$AL,$B231,李树森DW小线!AA:AA)</f>
        <v>10</v>
      </c>
      <c r="AB231" s="12">
        <f ca="1">SUMIF(李树森DW小线!$A:$AL,$B231,李树森DW小线!AB:AB)</f>
        <v>8.5</v>
      </c>
      <c r="AC231" s="12">
        <f ca="1">SUMIF(李树森DW小线!$A:$AL,$B231,李树森DW小线!AC:AC)</f>
        <v>0</v>
      </c>
      <c r="AD231" s="12">
        <f ca="1">SUMIF(李树森DW小线!$A:$AL,$B231,李树森DW小线!AD:AD)</f>
        <v>11</v>
      </c>
      <c r="AE231" s="12">
        <f ca="1">SUMIF(李树森DW小线!$A:$AL,$B231,李树森DW小线!AE:AE)</f>
        <v>12</v>
      </c>
      <c r="AF231" s="12">
        <f ca="1">SUMIF(李树森DW小线!$A:$AL,$B231,李树森DW小线!AF:AF)</f>
        <v>12</v>
      </c>
      <c r="AG231" s="12">
        <f ca="1">SUMIF(李树森DW小线!$A:$AL,$B231,李树森DW小线!AG:AG)</f>
        <v>9</v>
      </c>
      <c r="AH231" s="12">
        <f ca="1">SUMIF(李树森DW小线!$A:$AL,$B231,李树森DW小线!AH:AH)</f>
        <v>0</v>
      </c>
      <c r="AI231" s="21">
        <f ca="1" t="shared" ref="AI231:AI234" si="142">SUM(D231:AH231)</f>
        <v>338</v>
      </c>
      <c r="AJ231" s="22">
        <f ca="1" t="shared" ref="AJ231:AJ234" si="143">AI231/8</f>
        <v>42.25</v>
      </c>
    </row>
    <row r="232" customHeight="1" spans="1:36">
      <c r="A232" s="10" t="s">
        <v>635</v>
      </c>
      <c r="B232" s="25" t="s">
        <v>375</v>
      </c>
      <c r="C232" s="15" t="s">
        <v>834</v>
      </c>
      <c r="D232" s="12">
        <f ca="1">SUMIF(李树森DW小线!$A:$AL,$B232,李树森DW小线!D:D)</f>
        <v>0</v>
      </c>
      <c r="E232" s="12">
        <f ca="1">SUMIF(李树森DW小线!$A:$AL,$B232,李树森DW小线!E:E)</f>
        <v>0</v>
      </c>
      <c r="F232" s="12">
        <f ca="1">SUMIF(李树森DW小线!$A:$AL,$B232,李树森DW小线!F:F)</f>
        <v>0</v>
      </c>
      <c r="G232" s="12">
        <f ca="1">SUMIF(李树森DW小线!$A:$AL,$B232,李树森DW小线!G:G)</f>
        <v>0</v>
      </c>
      <c r="H232" s="12">
        <f ca="1">SUMIF(李树森DW小线!$A:$AL,$B232,李树森DW小线!H:H)</f>
        <v>0</v>
      </c>
      <c r="I232" s="12">
        <f ca="1">SUMIF(李树森DW小线!$A:$AL,$B232,李树森DW小线!I:I)</f>
        <v>0</v>
      </c>
      <c r="J232" s="12">
        <f ca="1">SUMIF(李树森DW小线!$A:$AL,$B232,李树森DW小线!J:J)</f>
        <v>0</v>
      </c>
      <c r="K232" s="12">
        <f ca="1">SUMIF(李树森DW小线!$A:$AL,$B232,李树森DW小线!K:K)</f>
        <v>0</v>
      </c>
      <c r="L232" s="12">
        <f ca="1">SUMIF(李树森DW小线!$A:$AL,$B232,李树森DW小线!L:L)</f>
        <v>0</v>
      </c>
      <c r="M232" s="12">
        <f ca="1">SUMIF(李树森DW小线!$A:$AL,$B232,李树森DW小线!M:M)</f>
        <v>0</v>
      </c>
      <c r="N232" s="12">
        <f ca="1">SUMIF(李树森DW小线!$A:$AL,$B232,李树森DW小线!N:N)</f>
        <v>0</v>
      </c>
      <c r="O232" s="12">
        <f ca="1">SUMIF(李树森DW小线!$A:$AL,$B232,李树森DW小线!O:O)</f>
        <v>0</v>
      </c>
      <c r="P232" s="12">
        <f ca="1">SUMIF(李树森DW小线!$A:$AL,$B232,李树森DW小线!P:P)</f>
        <v>0</v>
      </c>
      <c r="Q232" s="12">
        <f ca="1">SUMIF(李树森DW小线!$A:$AL,$B232,李树森DW小线!Q:Q)</f>
        <v>0</v>
      </c>
      <c r="R232" s="12">
        <f ca="1">SUMIF(李树森DW小线!$A:$AL,$B232,李树森DW小线!R:R)</f>
        <v>0</v>
      </c>
      <c r="S232" s="12">
        <f ca="1">SUMIF(李树森DW小线!$A:$AL,$B232,李树森DW小线!S:S)</f>
        <v>0</v>
      </c>
      <c r="T232" s="12">
        <f ca="1">SUMIF(李树森DW小线!$A:$AL,$B232,李树森DW小线!T:T)</f>
        <v>0</v>
      </c>
      <c r="U232" s="12">
        <f ca="1">SUMIF(李树森DW小线!$A:$AL,$B232,李树森DW小线!U:U)</f>
        <v>0</v>
      </c>
      <c r="V232" s="12">
        <f ca="1">SUMIF(李树森DW小线!$A:$AL,$B232,李树森DW小线!V:V)</f>
        <v>0</v>
      </c>
      <c r="W232" s="12">
        <f ca="1">SUMIF(李树森DW小线!$A:$AL,$B232,李树森DW小线!W:W)</f>
        <v>0</v>
      </c>
      <c r="X232" s="12">
        <f ca="1">SUMIF(李树森DW小线!$A:$AL,$B232,李树森DW小线!X:X)</f>
        <v>0</v>
      </c>
      <c r="Y232" s="12">
        <f ca="1">SUMIF(李树森DW小线!$A:$AL,$B232,李树森DW小线!Y:Y)</f>
        <v>0</v>
      </c>
      <c r="Z232" s="12">
        <f ca="1">SUMIF(李树森DW小线!$A:$AL,$B232,李树森DW小线!Z:Z)</f>
        <v>0</v>
      </c>
      <c r="AA232" s="12">
        <f ca="1">SUMIF(李树森DW小线!$A:$AL,$B232,李树森DW小线!AA:AA)</f>
        <v>0</v>
      </c>
      <c r="AB232" s="12">
        <f ca="1">SUMIF(李树森DW小线!$A:$AL,$B232,李树森DW小线!AB:AB)</f>
        <v>0</v>
      </c>
      <c r="AC232" s="12">
        <f ca="1">SUMIF(李树森DW小线!$A:$AL,$B232,李树森DW小线!AC:AC)</f>
        <v>0</v>
      </c>
      <c r="AD232" s="12">
        <f ca="1">SUMIF(李树森DW小线!$A:$AL,$B232,李树森DW小线!AD:AD)</f>
        <v>0</v>
      </c>
      <c r="AE232" s="26">
        <v>8</v>
      </c>
      <c r="AF232" s="12">
        <f ca="1">SUMIF(李树森DW小线!$A:$AL,$B232,李树森DW小线!AF:AF)</f>
        <v>8.5</v>
      </c>
      <c r="AG232" s="12">
        <f ca="1">SUMIF(李树森DW小线!$A:$AL,$B232,李树森DW小线!AG:AG)</f>
        <v>8.5</v>
      </c>
      <c r="AH232" s="12">
        <f ca="1">SUMIF(李树森DW小线!$A:$AL,$B232,李树森DW小线!AH:AH)</f>
        <v>0</v>
      </c>
      <c r="AI232" s="21">
        <f ca="1" t="shared" ref="AI232" si="144">SUM(D232:AH232)</f>
        <v>25</v>
      </c>
      <c r="AJ232" s="22">
        <f ca="1" t="shared" ref="AJ232" si="145">AI232/8</f>
        <v>3.125</v>
      </c>
    </row>
    <row r="233" customHeight="1" spans="1:36">
      <c r="A233" s="10" t="s">
        <v>635</v>
      </c>
      <c r="B233" s="17" t="s">
        <v>797</v>
      </c>
      <c r="C233" s="18" t="s">
        <v>796</v>
      </c>
      <c r="D233" s="12">
        <f ca="1">SUMIF(李树森DW小线!$A:$AL,$B233,李树森DW小线!D:D)</f>
        <v>8.5</v>
      </c>
      <c r="E233" s="12">
        <f ca="1">SUMIF(李树森DW小线!$A:$AL,$B233,李树森DW小线!E:E)</f>
        <v>8.5</v>
      </c>
      <c r="F233" s="12">
        <f ca="1">SUMIF(李树森DW小线!$A:$AL,$B233,李树森DW小线!F:F)</f>
        <v>8.5</v>
      </c>
      <c r="G233" s="12">
        <f ca="1">SUMIF(李树森DW小线!$A:$AL,$B233,李树森DW小线!G:G)</f>
        <v>8.5</v>
      </c>
      <c r="H233" s="12">
        <f ca="1">SUMIF(李树森DW小线!$A:$AL,$B233,李树森DW小线!H:H)</f>
        <v>8.5</v>
      </c>
      <c r="I233" s="12">
        <f ca="1">SUMIF(李树森DW小线!$A:$AL,$B233,李树森DW小线!I:I)</f>
        <v>10</v>
      </c>
      <c r="J233" s="12">
        <f ca="1">SUMIF(李树森DW小线!$A:$AL,$B233,李树森DW小线!J:J)</f>
        <v>10</v>
      </c>
      <c r="K233" s="12">
        <f ca="1">SUMIF(李树森DW小线!$A:$AL,$B233,李树森DW小线!K:K)</f>
        <v>8.5</v>
      </c>
      <c r="L233" s="12">
        <f ca="1">SUMIF(李树森DW小线!$A:$AL,$B233,李树森DW小线!L:L)</f>
        <v>11</v>
      </c>
      <c r="M233" s="12">
        <f ca="1">SUMIF(李树森DW小线!$A:$AL,$B233,李树森DW小线!M:M)</f>
        <v>13</v>
      </c>
      <c r="N233" s="12">
        <f ca="1">SUMIF(李树森DW小线!$A:$AL,$B233,李树森DW小线!N:N)</f>
        <v>13</v>
      </c>
      <c r="O233" s="12">
        <f ca="1">SUMIF(李树森DW小线!$A:$AL,$B233,李树森DW小线!O:O)</f>
        <v>13</v>
      </c>
      <c r="P233" s="12">
        <f ca="1">SUMIF(李树森DW小线!$A:$AL,$B233,李树森DW小线!P:P)</f>
        <v>14</v>
      </c>
      <c r="Q233" s="12">
        <f ca="1">SUMIF(李树森DW小线!$A:$AL,$B233,李树森DW小线!Q:Q)</f>
        <v>13</v>
      </c>
      <c r="R233" s="12">
        <f ca="1">SUMIF(李树森DW小线!$A:$AL,$B233,李树森DW小线!R:R)</f>
        <v>13</v>
      </c>
      <c r="S233" s="12">
        <f ca="1">SUMIF(李树森DW小线!$A:$AL,$B233,李树森DW小线!S:S)</f>
        <v>13</v>
      </c>
      <c r="T233" s="12">
        <f ca="1">SUMIF(李树森DW小线!$A:$AL,$B233,李树森DW小线!T:T)</f>
        <v>13</v>
      </c>
      <c r="U233" s="12">
        <f ca="1">SUMIF(李树森DW小线!$A:$AL,$B233,李树森DW小线!U:U)</f>
        <v>11</v>
      </c>
      <c r="V233" s="12">
        <f ca="1">SUMIF(李树森DW小线!$A:$AL,$B233,李树森DW小线!V:V)</f>
        <v>8.5</v>
      </c>
      <c r="W233" s="12">
        <f ca="1">SUMIF(李树森DW小线!$A:$AL,$B233,李树森DW小线!W:W)</f>
        <v>13</v>
      </c>
      <c r="X233" s="12">
        <f ca="1">SUMIF(李树森DW小线!$A:$AL,$B233,李树森DW小线!X:X)</f>
        <v>13</v>
      </c>
      <c r="Y233" s="12">
        <f ca="1">SUMIF(李树森DW小线!$A:$AL,$B233,李树森DW小线!Y:Y)</f>
        <v>11</v>
      </c>
      <c r="Z233" s="12">
        <f ca="1">SUMIF(李树森DW小线!$A:$AL,$B233,李树森DW小线!Z:Z)</f>
        <v>11</v>
      </c>
      <c r="AA233" s="12">
        <f ca="1">SUMIF(李树森DW小线!$A:$AL,$B233,李树森DW小线!AA:AA)</f>
        <v>8.5</v>
      </c>
      <c r="AB233" s="12">
        <f ca="1">SUMIF(李树森DW小线!$A:$AL,$B233,李树森DW小线!AB:AB)</f>
        <v>8.5</v>
      </c>
      <c r="AC233" s="12">
        <f ca="1">SUMIF(李树森DW小线!$A:$AL,$B233,李树森DW小线!AC:AC)</f>
        <v>0</v>
      </c>
      <c r="AD233" s="12">
        <f ca="1">SUMIF(李树森DW小线!$A:$AL,$B233,李树森DW小线!AD:AD)</f>
        <v>12</v>
      </c>
      <c r="AE233" s="12">
        <f ca="1">SUMIF(李树森DW小线!$A:$AL,$B233,李树森DW小线!AE:AE)</f>
        <v>13</v>
      </c>
      <c r="AF233" s="12">
        <f ca="1">SUMIF(李树森DW小线!$A:$AL,$B233,李树森DW小线!AF:AF)</f>
        <v>0</v>
      </c>
      <c r="AG233" s="12">
        <f ca="1">SUMIF(李树森DW小线!$A:$AL,$B233,李树森DW小线!AG:AG)</f>
        <v>11</v>
      </c>
      <c r="AH233" s="12">
        <f ca="1">SUMIF(李树森DW小线!$A:$AL,$B233,李树森DW小线!AH:AH)</f>
        <v>0</v>
      </c>
      <c r="AI233" s="21">
        <f ca="1" t="shared" si="142"/>
        <v>307.5</v>
      </c>
      <c r="AJ233" s="22">
        <f ca="1" t="shared" si="143"/>
        <v>38.4375</v>
      </c>
    </row>
    <row r="234" customHeight="1" spans="1:36">
      <c r="A234" s="10" t="s">
        <v>635</v>
      </c>
      <c r="B234" s="17" t="s">
        <v>799</v>
      </c>
      <c r="C234" s="18" t="s">
        <v>798</v>
      </c>
      <c r="D234" s="12">
        <f ca="1">SUMIF(李树森DW小线!$A:$AL,$B234,李树森DW小线!D:D)</f>
        <v>11</v>
      </c>
      <c r="E234" s="12">
        <f ca="1">SUMIF(李树森DW小线!$A:$AL,$B234,李树森DW小线!E:E)</f>
        <v>11</v>
      </c>
      <c r="F234" s="12">
        <f ca="1">SUMIF(李树森DW小线!$A:$AL,$B234,李树森DW小线!F:F)</f>
        <v>11</v>
      </c>
      <c r="G234" s="12">
        <f ca="1">SUMIF(李树森DW小线!$A:$AL,$B234,李树森DW小线!G:G)</f>
        <v>12</v>
      </c>
      <c r="H234" s="12">
        <f ca="1">SUMIF(李树森DW小线!$A:$AL,$B234,李树森DW小线!H:H)</f>
        <v>8.5</v>
      </c>
      <c r="I234" s="12">
        <f ca="1">SUMIF(李树森DW小线!$A:$AL,$B234,李树森DW小线!I:I)</f>
        <v>11</v>
      </c>
      <c r="J234" s="12">
        <f ca="1">SUMIF(李树森DW小线!$A:$AL,$B234,李树森DW小线!J:J)</f>
        <v>10</v>
      </c>
      <c r="K234" s="12">
        <f ca="1">SUMIF(李树森DW小线!$A:$AL,$B234,李树森DW小线!K:K)</f>
        <v>0</v>
      </c>
      <c r="L234" s="12">
        <f ca="1">SUMIF(李树森DW小线!$A:$AL,$B234,李树森DW小线!L:L)</f>
        <v>0</v>
      </c>
      <c r="M234" s="12">
        <f ca="1">SUMIF(李树森DW小线!$A:$AL,$B234,李树森DW小线!M:M)</f>
        <v>11</v>
      </c>
      <c r="N234" s="12">
        <f ca="1">SUMIF(李树森DW小线!$A:$AL,$B234,李树森DW小线!N:N)</f>
        <v>0</v>
      </c>
      <c r="O234" s="12">
        <f ca="1">SUMIF(李树森DW小线!$A:$AL,$B234,李树森DW小线!O:O)</f>
        <v>0</v>
      </c>
      <c r="P234" s="12">
        <f ca="1">SUMIF(李树森DW小线!$A:$AL,$B234,李树森DW小线!P:P)</f>
        <v>0</v>
      </c>
      <c r="Q234" s="12">
        <f ca="1">SUMIF(李树森DW小线!$A:$AL,$B234,李树森DW小线!Q:Q)</f>
        <v>0</v>
      </c>
      <c r="R234" s="12">
        <f ca="1">SUMIF(李树森DW小线!$A:$AL,$B234,李树森DW小线!R:R)</f>
        <v>0</v>
      </c>
      <c r="S234" s="12">
        <f ca="1">SUMIF(李树森DW小线!$A:$AL,$B234,李树森DW小线!S:S)</f>
        <v>0</v>
      </c>
      <c r="T234" s="12">
        <f ca="1">SUMIF(李树森DW小线!$A:$AL,$B234,李树森DW小线!T:T)</f>
        <v>0</v>
      </c>
      <c r="U234" s="12">
        <f ca="1">SUMIF(李树森DW小线!$A:$AL,$B234,李树森DW小线!U:U)</f>
        <v>0</v>
      </c>
      <c r="V234" s="12">
        <f ca="1">SUMIF(李树森DW小线!$A:$AL,$B234,李树森DW小线!V:V)</f>
        <v>0</v>
      </c>
      <c r="W234" s="12">
        <f ca="1">SUMIF(李树森DW小线!$A:$AL,$B234,李树森DW小线!W:W)</f>
        <v>0</v>
      </c>
      <c r="X234" s="12">
        <f ca="1">SUMIF(李树森DW小线!$A:$AL,$B234,李树森DW小线!X:X)</f>
        <v>0</v>
      </c>
      <c r="Y234" s="12">
        <f ca="1">SUMIF(李树森DW小线!$A:$AL,$B234,李树森DW小线!Y:Y)</f>
        <v>0</v>
      </c>
      <c r="Z234" s="12">
        <f ca="1">SUMIF(李树森DW小线!$A:$AL,$B234,李树森DW小线!Z:Z)</f>
        <v>0</v>
      </c>
      <c r="AA234" s="12">
        <f ca="1">SUMIF(李树森DW小线!$A:$AL,$B234,李树森DW小线!AA:AA)</f>
        <v>0</v>
      </c>
      <c r="AB234" s="12">
        <f ca="1">SUMIF(李树森DW小线!$A:$AL,$B234,李树森DW小线!AB:AB)</f>
        <v>0</v>
      </c>
      <c r="AC234" s="12">
        <f ca="1">SUMIF(李树森DW小线!$A:$AL,$B234,李树森DW小线!AC:AC)</f>
        <v>0</v>
      </c>
      <c r="AD234" s="12">
        <f ca="1">SUMIF(李树森DW小线!$A:$AL,$B234,李树森DW小线!AD:AD)</f>
        <v>0</v>
      </c>
      <c r="AE234" s="12">
        <f ca="1">SUMIF(李树森DW小线!$A:$AL,$B234,李树森DW小线!AE:AE)</f>
        <v>0</v>
      </c>
      <c r="AF234" s="12">
        <f ca="1">SUMIF(李树森DW小线!$A:$AL,$B234,李树森DW小线!AF:AF)</f>
        <v>0</v>
      </c>
      <c r="AG234" s="12">
        <f ca="1">SUMIF(李树森DW小线!$A:$AL,$B234,李树森DW小线!AG:AG)</f>
        <v>0</v>
      </c>
      <c r="AH234" s="12">
        <f ca="1">SUMIF(李树森DW小线!$A:$AL,$B234,李树森DW小线!AH:AH)</f>
        <v>0</v>
      </c>
      <c r="AI234" s="21">
        <f ca="1" t="shared" si="142"/>
        <v>85.5</v>
      </c>
      <c r="AJ234" s="22">
        <f ca="1" t="shared" si="143"/>
        <v>10.6875</v>
      </c>
    </row>
    <row r="235" customHeight="1" spans="1:36">
      <c r="A235" s="10" t="s">
        <v>635</v>
      </c>
      <c r="B235" s="17" t="s">
        <v>801</v>
      </c>
      <c r="C235" s="18" t="s">
        <v>800</v>
      </c>
      <c r="D235" s="12">
        <f ca="1">SUMIF(李树森DW小线!$A:$AL,$B235,李树森DW小线!D:D)</f>
        <v>8.5</v>
      </c>
      <c r="E235" s="12">
        <f ca="1">SUMIF(李树森DW小线!$A:$AL,$B235,李树森DW小线!E:E)</f>
        <v>8.5</v>
      </c>
      <c r="F235" s="12">
        <f ca="1">SUMIF(李树森DW小线!$A:$AL,$B235,李树森DW小线!F:F)</f>
        <v>8.5</v>
      </c>
      <c r="G235" s="12">
        <f ca="1">SUMIF(李树森DW小线!$A:$AL,$B235,李树森DW小线!G:G)</f>
        <v>4</v>
      </c>
      <c r="H235" s="12">
        <f ca="1">SUMIF(李树森DW小线!$A:$AL,$B235,李树森DW小线!H:H)</f>
        <v>0</v>
      </c>
      <c r="I235" s="12">
        <f ca="1">SUMIF(李树森DW小线!$A:$AL,$B235,李树森DW小线!I:I)</f>
        <v>0</v>
      </c>
      <c r="J235" s="12">
        <f ca="1">SUMIF(李树森DW小线!$A:$AL,$B235,李树森DW小线!J:J)</f>
        <v>0</v>
      </c>
      <c r="K235" s="12">
        <f ca="1">SUMIF(李树森DW小线!$A:$AL,$B235,李树森DW小线!K:K)</f>
        <v>0</v>
      </c>
      <c r="L235" s="12">
        <f ca="1">SUMIF(李树森DW小线!$A:$AL,$B235,李树森DW小线!L:L)</f>
        <v>0</v>
      </c>
      <c r="M235" s="12">
        <f ca="1">SUMIF(李树森DW小线!$A:$AL,$B235,李树森DW小线!M:M)</f>
        <v>0</v>
      </c>
      <c r="N235" s="12">
        <f ca="1">SUMIF(李树森DW小线!$A:$AL,$B235,李树森DW小线!N:N)</f>
        <v>0</v>
      </c>
      <c r="O235" s="12">
        <f ca="1">SUMIF(李树森DW小线!$A:$AL,$B235,李树森DW小线!O:O)</f>
        <v>0</v>
      </c>
      <c r="P235" s="12">
        <f ca="1">SUMIF(李树森DW小线!$A:$AL,$B235,李树森DW小线!P:P)</f>
        <v>0</v>
      </c>
      <c r="Q235" s="12">
        <f ca="1">SUMIF(李树森DW小线!$A:$AL,$B235,李树森DW小线!Q:Q)</f>
        <v>0</v>
      </c>
      <c r="R235" s="12">
        <f ca="1">SUMIF(李树森DW小线!$A:$AL,$B235,李树森DW小线!R:R)</f>
        <v>0</v>
      </c>
      <c r="S235" s="12">
        <f ca="1">SUMIF(李树森DW小线!$A:$AL,$B235,李树森DW小线!S:S)</f>
        <v>0</v>
      </c>
      <c r="T235" s="12">
        <f ca="1">SUMIF(李树森DW小线!$A:$AL,$B235,李树森DW小线!T:T)</f>
        <v>0</v>
      </c>
      <c r="U235" s="12">
        <f ca="1">SUMIF(李树森DW小线!$A:$AL,$B235,李树森DW小线!U:U)</f>
        <v>0</v>
      </c>
      <c r="V235" s="12">
        <f ca="1">SUMIF(李树森DW小线!$A:$AL,$B235,李树森DW小线!V:V)</f>
        <v>0</v>
      </c>
      <c r="W235" s="12">
        <f ca="1">SUMIF(李树森DW小线!$A:$AL,$B235,李树森DW小线!W:W)</f>
        <v>0</v>
      </c>
      <c r="X235" s="12">
        <f ca="1">SUMIF(李树森DW小线!$A:$AL,$B235,李树森DW小线!X:X)</f>
        <v>0</v>
      </c>
      <c r="Y235" s="12">
        <f ca="1">SUMIF(李树森DW小线!$A:$AL,$B235,李树森DW小线!Y:Y)</f>
        <v>0</v>
      </c>
      <c r="Z235" s="12">
        <f ca="1">SUMIF(李树森DW小线!$A:$AL,$B235,李树森DW小线!Z:Z)</f>
        <v>0</v>
      </c>
      <c r="AA235" s="12">
        <f ca="1">SUMIF(李树森DW小线!$A:$AL,$B235,李树森DW小线!AA:AA)</f>
        <v>0</v>
      </c>
      <c r="AB235" s="12">
        <f ca="1">SUMIF(李树森DW小线!$A:$AL,$B235,李树森DW小线!AB:AB)</f>
        <v>0</v>
      </c>
      <c r="AC235" s="12">
        <f ca="1">SUMIF(李树森DW小线!$A:$AL,$B235,李树森DW小线!AC:AC)</f>
        <v>0</v>
      </c>
      <c r="AD235" s="12">
        <f ca="1">SUMIF(李树森DW小线!$A:$AL,$B235,李树森DW小线!AD:AD)</f>
        <v>0</v>
      </c>
      <c r="AE235" s="12">
        <f ca="1">SUMIF(李树森DW小线!$A:$AL,$B235,李树森DW小线!AE:AE)</f>
        <v>0</v>
      </c>
      <c r="AF235" s="12">
        <f ca="1">SUMIF(李树森DW小线!$A:$AL,$B235,李树森DW小线!AF:AF)</f>
        <v>0</v>
      </c>
      <c r="AG235" s="12">
        <f ca="1">SUMIF(李树森DW小线!$A:$AL,$B235,李树森DW小线!AG:AG)</f>
        <v>0</v>
      </c>
      <c r="AH235" s="12">
        <f ca="1">SUMIF(李树森DW小线!$A:$AL,$B235,李树森DW小线!AH:AH)</f>
        <v>0</v>
      </c>
      <c r="AI235" s="21">
        <f ca="1" t="shared" si="141"/>
        <v>29.5</v>
      </c>
      <c r="AJ235" s="22">
        <f ca="1" t="shared" si="137"/>
        <v>3.6875</v>
      </c>
    </row>
    <row r="236" customHeight="1" spans="1:36">
      <c r="A236" s="10" t="s">
        <v>635</v>
      </c>
      <c r="B236" s="17" t="s">
        <v>803</v>
      </c>
      <c r="C236" s="18" t="s">
        <v>802</v>
      </c>
      <c r="D236" s="12">
        <f ca="1">SUMIF(李树森DW小线!$A:$AL,$B236,李树森DW小线!D:D)</f>
        <v>7.5</v>
      </c>
      <c r="E236" s="12">
        <f ca="1">SUMIF(李树森DW小线!$A:$AL,$B236,李树森DW小线!E:E)</f>
        <v>8.5</v>
      </c>
      <c r="F236" s="12">
        <f ca="1">SUMIF(李树森DW小线!$A:$AL,$B236,李树森DW小线!F:F)</f>
        <v>8.5</v>
      </c>
      <c r="G236" s="12">
        <f ca="1">SUMIF(李树森DW小线!$A:$AL,$B236,李树森DW小线!G:G)</f>
        <v>8.5</v>
      </c>
      <c r="H236" s="12">
        <f ca="1">SUMIF(李树森DW小线!$A:$AL,$B236,李树森DW小线!H:H)</f>
        <v>8.5</v>
      </c>
      <c r="I236" s="12">
        <f ca="1">SUMIF(李树森DW小线!$A:$AL,$B236,李树森DW小线!I:I)</f>
        <v>0</v>
      </c>
      <c r="J236" s="12">
        <f ca="1">SUMIF(李树森DW小线!$A:$AL,$B236,李树森DW小线!J:J)</f>
        <v>0</v>
      </c>
      <c r="K236" s="12">
        <f ca="1">SUMIF(李树森DW小线!$A:$AL,$B236,李树森DW小线!K:K)</f>
        <v>0</v>
      </c>
      <c r="L236" s="12">
        <f ca="1">SUMIF(李树森DW小线!$A:$AL,$B236,李树森DW小线!L:L)</f>
        <v>0</v>
      </c>
      <c r="M236" s="12">
        <f ca="1">SUMIF(李树森DW小线!$A:$AL,$B236,李树森DW小线!M:M)</f>
        <v>11</v>
      </c>
      <c r="N236" s="12">
        <f ca="1">SUMIF(李树森DW小线!$A:$AL,$B236,李树森DW小线!N:N)</f>
        <v>10.5</v>
      </c>
      <c r="O236" s="12">
        <f ca="1">SUMIF(李树森DW小线!$A:$AL,$B236,李树森DW小线!O:O)</f>
        <v>8.5</v>
      </c>
      <c r="P236" s="12">
        <f ca="1">SUMIF(李树森DW小线!$A:$AL,$B236,李树森DW小线!P:P)</f>
        <v>8.5</v>
      </c>
      <c r="Q236" s="12">
        <f ca="1">SUMIF(李树森DW小线!$A:$AL,$B236,李树森DW小线!Q:Q)</f>
        <v>8.5</v>
      </c>
      <c r="R236" s="12">
        <f ca="1">SUMIF(李树森DW小线!$A:$AL,$B236,李树森DW小线!R:R)</f>
        <v>8.5</v>
      </c>
      <c r="S236" s="12">
        <f ca="1">SUMIF(李树森DW小线!$A:$AL,$B236,李树森DW小线!S:S)</f>
        <v>8.5</v>
      </c>
      <c r="T236" s="12">
        <f ca="1">SUMIF(李树森DW小线!$A:$AL,$B236,李树森DW小线!T:T)</f>
        <v>8.5</v>
      </c>
      <c r="U236" s="12">
        <f ca="1">SUMIF(李树森DW小线!$A:$AL,$B236,李树森DW小线!U:U)</f>
        <v>8.5</v>
      </c>
      <c r="V236" s="12">
        <f ca="1">SUMIF(李树森DW小线!$A:$AL,$B236,李树森DW小线!V:V)</f>
        <v>0</v>
      </c>
      <c r="W236" s="12">
        <f ca="1">SUMIF(李树森DW小线!$A:$AL,$B236,李树森DW小线!W:W)</f>
        <v>8.5</v>
      </c>
      <c r="X236" s="12">
        <f ca="1">SUMIF(李树森DW小线!$A:$AL,$B236,李树森DW小线!X:X)</f>
        <v>8.5</v>
      </c>
      <c r="Y236" s="12">
        <f ca="1">SUMIF(李树森DW小线!$A:$AL,$B236,李树森DW小线!Y:Y)</f>
        <v>12</v>
      </c>
      <c r="Z236" s="12">
        <f ca="1">SUMIF(李树森DW小线!$A:$AL,$B236,李树森DW小线!Z:Z)</f>
        <v>8.5</v>
      </c>
      <c r="AA236" s="12">
        <f ca="1">SUMIF(李树森DW小线!$A:$AL,$B236,李树森DW小线!AA:AA)</f>
        <v>8.5</v>
      </c>
      <c r="AB236" s="12">
        <f ca="1">SUMIF(李树森DW小线!$A:$AL,$B236,李树森DW小线!AB:AB)</f>
        <v>14</v>
      </c>
      <c r="AC236" s="12">
        <f ca="1">SUMIF(李树森DW小线!$A:$AL,$B236,李树森DW小线!AC:AC)</f>
        <v>13</v>
      </c>
      <c r="AD236" s="12">
        <f ca="1">SUMIF(李树森DW小线!$A:$AL,$B236,李树森DW小线!AD:AD)</f>
        <v>11</v>
      </c>
      <c r="AE236" s="12">
        <f ca="1">SUMIF(李树森DW小线!$A:$AL,$B236,李树森DW小线!AE:AE)</f>
        <v>8.5</v>
      </c>
      <c r="AF236" s="12">
        <f ca="1">SUMIF(李树森DW小线!$A:$AL,$B236,李树森DW小线!AF:AF)</f>
        <v>8.5</v>
      </c>
      <c r="AG236" s="12">
        <f ca="1">SUMIF(李树森DW小线!$A:$AL,$B236,李树森DW小线!AG:AG)</f>
        <v>8.5</v>
      </c>
      <c r="AH236" s="12">
        <f ca="1">SUMIF(李树森DW小线!$A:$AL,$B236,李树森DW小线!AH:AH)</f>
        <v>0</v>
      </c>
      <c r="AI236" s="21">
        <f ca="1" t="shared" si="141"/>
        <v>232</v>
      </c>
      <c r="AJ236" s="22">
        <f ca="1" t="shared" si="137"/>
        <v>29</v>
      </c>
    </row>
    <row r="237" customHeight="1" spans="1:36">
      <c r="A237" s="10" t="s">
        <v>635</v>
      </c>
      <c r="B237" s="17" t="s">
        <v>805</v>
      </c>
      <c r="C237" s="18" t="s">
        <v>804</v>
      </c>
      <c r="D237" s="12">
        <f ca="1">SUMIF(李树森DW小线!$A:$AL,$B237,李树森DW小线!D:D)</f>
        <v>0</v>
      </c>
      <c r="E237" s="12">
        <f ca="1">SUMIF(李树森DW小线!$A:$AL,$B237,李树森DW小线!E:E)</f>
        <v>0</v>
      </c>
      <c r="F237" s="12">
        <f ca="1">SUMIF(李树森DW小线!$A:$AL,$B237,李树森DW小线!F:F)</f>
        <v>0</v>
      </c>
      <c r="G237" s="12">
        <f ca="1">SUMIF(李树森DW小线!$A:$AL,$B237,李树森DW小线!G:G)</f>
        <v>0</v>
      </c>
      <c r="H237" s="12">
        <f ca="1">SUMIF(李树森DW小线!$A:$AL,$B237,李树森DW小线!H:H)</f>
        <v>0</v>
      </c>
      <c r="I237" s="12">
        <f ca="1">SUMIF(李树森DW小线!$A:$AL,$B237,李树森DW小线!I:I)</f>
        <v>0</v>
      </c>
      <c r="J237" s="12">
        <f ca="1">SUMIF(李树森DW小线!$A:$AL,$B237,李树森DW小线!J:J)</f>
        <v>0</v>
      </c>
      <c r="K237" s="12">
        <f ca="1">SUMIF(李树森DW小线!$A:$AL,$B237,李树森DW小线!K:K)</f>
        <v>0</v>
      </c>
      <c r="L237" s="12">
        <f ca="1">SUMIF(李树森DW小线!$A:$AL,$B237,李树森DW小线!L:L)</f>
        <v>0</v>
      </c>
      <c r="M237" s="12">
        <f ca="1">SUMIF(李树森DW小线!$A:$AL,$B237,李树森DW小线!M:M)</f>
        <v>0</v>
      </c>
      <c r="N237" s="12">
        <f ca="1">SUMIF(李树森DW小线!$A:$AL,$B237,李树森DW小线!N:N)</f>
        <v>0</v>
      </c>
      <c r="O237" s="12">
        <f ca="1">SUMIF(李树森DW小线!$A:$AL,$B237,李树森DW小线!O:O)</f>
        <v>0</v>
      </c>
      <c r="P237" s="12">
        <f ca="1">SUMIF(李树森DW小线!$A:$AL,$B237,李树森DW小线!P:P)</f>
        <v>0</v>
      </c>
      <c r="Q237" s="12">
        <f ca="1">SUMIF(李树森DW小线!$A:$AL,$B237,李树森DW小线!Q:Q)</f>
        <v>0</v>
      </c>
      <c r="R237" s="12">
        <f ca="1">SUMIF(李树森DW小线!$A:$AL,$B237,李树森DW小线!R:R)</f>
        <v>0</v>
      </c>
      <c r="S237" s="12">
        <f ca="1">SUMIF(李树森DW小线!$A:$AL,$B237,李树森DW小线!S:S)</f>
        <v>0</v>
      </c>
      <c r="T237" s="12">
        <f ca="1">SUMIF(李树森DW小线!$A:$AL,$B237,李树森DW小线!T:T)</f>
        <v>0</v>
      </c>
      <c r="U237" s="12">
        <f ca="1">SUMIF(李树森DW小线!$A:$AL,$B237,李树森DW小线!U:U)</f>
        <v>0</v>
      </c>
      <c r="V237" s="12">
        <f ca="1">SUMIF(李树森DW小线!$A:$AL,$B237,李树森DW小线!V:V)</f>
        <v>0</v>
      </c>
      <c r="W237" s="12">
        <f ca="1">SUMIF(李树森DW小线!$A:$AL,$B237,李树森DW小线!W:W)</f>
        <v>0</v>
      </c>
      <c r="X237" s="12">
        <f ca="1">SUMIF(李树森DW小线!$A:$AL,$B237,李树森DW小线!X:X)</f>
        <v>0</v>
      </c>
      <c r="Y237" s="12">
        <f ca="1">SUMIF(李树森DW小线!$A:$AL,$B237,李树森DW小线!Y:Y)</f>
        <v>0</v>
      </c>
      <c r="Z237" s="12">
        <f ca="1">SUMIF(李树森DW小线!$A:$AL,$B237,李树森DW小线!Z:Z)</f>
        <v>0</v>
      </c>
      <c r="AA237" s="12">
        <f ca="1">SUMIF(李树森DW小线!$A:$AL,$B237,李树森DW小线!AA:AA)</f>
        <v>0</v>
      </c>
      <c r="AB237" s="12">
        <f ca="1">SUMIF(李树森DW小线!$A:$AL,$B237,李树森DW小线!AB:AB)</f>
        <v>0</v>
      </c>
      <c r="AC237" s="12">
        <f ca="1">SUMIF(李树森DW小线!$A:$AL,$B237,李树森DW小线!AC:AC)</f>
        <v>0</v>
      </c>
      <c r="AD237" s="12">
        <f ca="1">SUMIF(李树森DW小线!$A:$AL,$B237,李树森DW小线!AD:AD)</f>
        <v>0</v>
      </c>
      <c r="AE237" s="12">
        <f ca="1">SUMIF(李树森DW小线!$A:$AL,$B237,李树森DW小线!AE:AE)</f>
        <v>0</v>
      </c>
      <c r="AF237" s="12">
        <f ca="1">SUMIF(李树森DW小线!$A:$AL,$B237,李树森DW小线!AF:AF)</f>
        <v>0</v>
      </c>
      <c r="AG237" s="12">
        <f ca="1">SUMIF(李树森DW小线!$A:$AL,$B237,李树森DW小线!AG:AG)</f>
        <v>0</v>
      </c>
      <c r="AH237" s="12">
        <f ca="1">SUMIF(李树森DW小线!$A:$AL,$B237,李树森DW小线!AH:AH)</f>
        <v>0</v>
      </c>
      <c r="AI237" s="21">
        <f ca="1" t="shared" si="141"/>
        <v>0</v>
      </c>
      <c r="AJ237" s="22">
        <f ca="1" t="shared" si="137"/>
        <v>0</v>
      </c>
    </row>
    <row r="238" customHeight="1" spans="1:36">
      <c r="A238" s="10" t="s">
        <v>635</v>
      </c>
      <c r="B238" s="17" t="s">
        <v>807</v>
      </c>
      <c r="C238" s="18" t="s">
        <v>806</v>
      </c>
      <c r="D238" s="12">
        <f ca="1">SUMIF(李树森DW小线!$A:$AL,$B238,李树森DW小线!D:D)</f>
        <v>8.5</v>
      </c>
      <c r="E238" s="12">
        <f ca="1">SUMIF(李树森DW小线!$A:$AL,$B238,李树森DW小线!E:E)</f>
        <v>8.5</v>
      </c>
      <c r="F238" s="12">
        <f ca="1">SUMIF(李树森DW小线!$A:$AL,$B238,李树森DW小线!F:F)</f>
        <v>11</v>
      </c>
      <c r="G238" s="12">
        <f ca="1">SUMIF(李树森DW小线!$A:$AL,$B238,李树森DW小线!G:G)</f>
        <v>8.5</v>
      </c>
      <c r="H238" s="12">
        <f ca="1">SUMIF(李树森DW小线!$A:$AL,$B238,李树森DW小线!H:H)</f>
        <v>8.5</v>
      </c>
      <c r="I238" s="12">
        <f ca="1">SUMIF(李树森DW小线!$A:$AL,$B238,李树森DW小线!I:I)</f>
        <v>8.5</v>
      </c>
      <c r="J238" s="12">
        <f ca="1">SUMIF(李树森DW小线!$A:$AL,$B238,李树森DW小线!J:J)</f>
        <v>0</v>
      </c>
      <c r="K238" s="12">
        <f ca="1">SUMIF(李树森DW小线!$A:$AL,$B238,李树森DW小线!K:K)</f>
        <v>8.5</v>
      </c>
      <c r="L238" s="12">
        <f ca="1">SUMIF(李树森DW小线!$A:$AL,$B238,李树森DW小线!L:L)</f>
        <v>11</v>
      </c>
      <c r="M238" s="12">
        <f ca="1">SUMIF(李树森DW小线!$A:$AL,$B238,李树森DW小线!M:M)</f>
        <v>11</v>
      </c>
      <c r="N238" s="12">
        <f ca="1">SUMIF(李树森DW小线!$A:$AL,$B238,李树森DW小线!N:N)</f>
        <v>11</v>
      </c>
      <c r="O238" s="12">
        <f ca="1">SUMIF(李树森DW小线!$A:$AL,$B238,李树森DW小线!O:O)</f>
        <v>11</v>
      </c>
      <c r="P238" s="12">
        <f ca="1">SUMIF(李树森DW小线!$A:$AL,$B238,李树森DW小线!P:P)</f>
        <v>14</v>
      </c>
      <c r="Q238" s="12">
        <f ca="1">SUMIF(李树森DW小线!$A:$AL,$B238,李树森DW小线!Q:Q)</f>
        <v>12</v>
      </c>
      <c r="R238" s="12">
        <f ca="1">SUMIF(李树森DW小线!$A:$AL,$B238,李树森DW小线!R:R)</f>
        <v>12</v>
      </c>
      <c r="S238" s="12">
        <f ca="1">SUMIF(李树森DW小线!$A:$AL,$B238,李树森DW小线!S:S)</f>
        <v>11</v>
      </c>
      <c r="T238" s="12">
        <f ca="1">SUMIF(李树森DW小线!$A:$AL,$B238,李树森DW小线!T:T)</f>
        <v>8.5</v>
      </c>
      <c r="U238" s="12">
        <f ca="1">SUMIF(李树森DW小线!$A:$AL,$B238,李树森DW小线!U:U)</f>
        <v>8.5</v>
      </c>
      <c r="V238" s="12">
        <f ca="1">SUMIF(李树森DW小线!$A:$AL,$B238,李树森DW小线!V:V)</f>
        <v>8.5</v>
      </c>
      <c r="W238" s="12">
        <f ca="1">SUMIF(李树森DW小线!$A:$AL,$B238,李树森DW小线!W:W)</f>
        <v>8.5</v>
      </c>
      <c r="X238" s="12">
        <f ca="1">SUMIF(李树森DW小线!$A:$AL,$B238,李树森DW小线!X:X)</f>
        <v>8.5</v>
      </c>
      <c r="Y238" s="12">
        <f ca="1">SUMIF(李树森DW小线!$A:$AL,$B238,李树森DW小线!Y:Y)</f>
        <v>12</v>
      </c>
      <c r="Z238" s="12">
        <f ca="1">SUMIF(李树森DW小线!$A:$AL,$B238,李树森DW小线!Z:Z)</f>
        <v>8.5</v>
      </c>
      <c r="AA238" s="12">
        <f ca="1">SUMIF(李树森DW小线!$A:$AL,$B238,李树森DW小线!AA:AA)</f>
        <v>8.5</v>
      </c>
      <c r="AB238" s="12">
        <f ca="1">SUMIF(李树森DW小线!$A:$AL,$B238,李树森DW小线!AB:AB)</f>
        <v>8.5</v>
      </c>
      <c r="AC238" s="12">
        <f ca="1">SUMIF(李树森DW小线!$A:$AL,$B238,李树森DW小线!AC:AC)</f>
        <v>0</v>
      </c>
      <c r="AD238" s="12">
        <f ca="1">SUMIF(李树森DW小线!$A:$AL,$B238,李树森DW小线!AD:AD)</f>
        <v>11</v>
      </c>
      <c r="AE238" s="12">
        <f ca="1">SUMIF(李树森DW小线!$A:$AL,$B238,李树森DW小线!AE:AE)</f>
        <v>8.5</v>
      </c>
      <c r="AF238" s="12">
        <f ca="1">SUMIF(李树森DW小线!$A:$AL,$B238,李树森DW小线!AF:AF)</f>
        <v>11</v>
      </c>
      <c r="AG238" s="12">
        <f ca="1">SUMIF(李树森DW小线!$A:$AL,$B238,李树森DW小线!AG:AG)</f>
        <v>8.5</v>
      </c>
      <c r="AH238" s="12">
        <f ca="1">SUMIF(李树森DW小线!$A:$AL,$B238,李树森DW小线!AH:AH)</f>
        <v>0</v>
      </c>
      <c r="AI238" s="21">
        <f ca="1" t="shared" ref="AI238" si="146">SUM(D238:AH238)</f>
        <v>274</v>
      </c>
      <c r="AJ238" s="22">
        <f ca="1" t="shared" si="137"/>
        <v>34.25</v>
      </c>
    </row>
    <row r="239" customHeight="1" spans="1:36">
      <c r="A239" s="10" t="s">
        <v>635</v>
      </c>
      <c r="B239" s="17" t="s">
        <v>809</v>
      </c>
      <c r="C239" s="18" t="s">
        <v>808</v>
      </c>
      <c r="D239" s="12">
        <f ca="1">SUMIF(李树森DW小线!$A:$AL,$B239,李树森DW小线!D:D)</f>
        <v>0</v>
      </c>
      <c r="E239" s="12">
        <f ca="1">SUMIF(李树森DW小线!$A:$AL,$B239,李树森DW小线!E:E)</f>
        <v>8.5</v>
      </c>
      <c r="F239" s="12">
        <f ca="1">SUMIF(李树森DW小线!$A:$AL,$B239,李树森DW小线!F:F)</f>
        <v>0</v>
      </c>
      <c r="G239" s="12">
        <f ca="1">SUMIF(李树森DW小线!$A:$AL,$B239,李树森DW小线!G:G)</f>
        <v>0</v>
      </c>
      <c r="H239" s="12">
        <f ca="1">SUMIF(李树森DW小线!$A:$AL,$B239,李树森DW小线!H:H)</f>
        <v>0</v>
      </c>
      <c r="I239" s="12">
        <f ca="1">SUMIF(李树森DW小线!$A:$AL,$B239,李树森DW小线!I:I)</f>
        <v>0</v>
      </c>
      <c r="J239" s="12">
        <f ca="1">SUMIF(李树森DW小线!$A:$AL,$B239,李树森DW小线!J:J)</f>
        <v>0</v>
      </c>
      <c r="K239" s="12">
        <f ca="1">SUMIF(李树森DW小线!$A:$AL,$B239,李树森DW小线!K:K)</f>
        <v>0</v>
      </c>
      <c r="L239" s="12">
        <f ca="1">SUMIF(李树森DW小线!$A:$AL,$B239,李树森DW小线!L:L)</f>
        <v>8</v>
      </c>
      <c r="M239" s="12">
        <f ca="1">SUMIF(李树森DW小线!$A:$AL,$B239,李树森DW小线!M:M)</f>
        <v>12</v>
      </c>
      <c r="N239" s="12">
        <f ca="1">SUMIF(李树森DW小线!$A:$AL,$B239,李树森DW小线!N:N)</f>
        <v>11</v>
      </c>
      <c r="O239" s="12">
        <f ca="1">SUMIF(李树森DW小线!$A:$AL,$B239,李树森DW小线!O:O)</f>
        <v>11</v>
      </c>
      <c r="P239" s="12">
        <f ca="1">SUMIF(李树森DW小线!$A:$AL,$B239,李树森DW小线!P:P)</f>
        <v>8.5</v>
      </c>
      <c r="Q239" s="12">
        <f ca="1">SUMIF(李树森DW小线!$A:$AL,$B239,李树森DW小线!Q:Q)</f>
        <v>11</v>
      </c>
      <c r="R239" s="12">
        <f ca="1">SUMIF(李树森DW小线!$A:$AL,$B239,李树森DW小线!R:R)</f>
        <v>12</v>
      </c>
      <c r="S239" s="12">
        <f ca="1">SUMIF(李树森DW小线!$A:$AL,$B239,李树森DW小线!S:S)</f>
        <v>11</v>
      </c>
      <c r="T239" s="12">
        <f ca="1">SUMIF(李树森DW小线!$A:$AL,$B239,李树森DW小线!T:T)</f>
        <v>8</v>
      </c>
      <c r="U239" s="12">
        <f ca="1">SUMIF(李树森DW小线!$A:$AL,$B239,李树森DW小线!U:U)</f>
        <v>11</v>
      </c>
      <c r="V239" s="12">
        <f ca="1">SUMIF(李树森DW小线!$A:$AL,$B239,李树森DW小线!V:V)</f>
        <v>8.5</v>
      </c>
      <c r="W239" s="12">
        <f ca="1">SUMIF(李树森DW小线!$A:$AL,$B239,李树森DW小线!W:W)</f>
        <v>11</v>
      </c>
      <c r="X239" s="12">
        <f ca="1">SUMIF(李树森DW小线!$A:$AL,$B239,李树森DW小线!X:X)</f>
        <v>8.5</v>
      </c>
      <c r="Y239" s="12">
        <f ca="1">SUMIF(李树森DW小线!$A:$AL,$B239,李树森DW小线!Y:Y)</f>
        <v>0</v>
      </c>
      <c r="Z239" s="12">
        <f ca="1">SUMIF(李树森DW小线!$A:$AL,$B239,李树森DW小线!Z:Z)</f>
        <v>0</v>
      </c>
      <c r="AA239" s="12">
        <f ca="1">SUMIF(李树森DW小线!$A:$AL,$B239,李树森DW小线!AA:AA)</f>
        <v>0</v>
      </c>
      <c r="AB239" s="12">
        <f ca="1">SUMIF(李树森DW小线!$A:$AL,$B239,李树森DW小线!AB:AB)</f>
        <v>0</v>
      </c>
      <c r="AC239" s="12">
        <f ca="1">SUMIF(李树森DW小线!$A:$AL,$B239,李树森DW小线!AC:AC)</f>
        <v>0</v>
      </c>
      <c r="AD239" s="12">
        <f ca="1">SUMIF(李树森DW小线!$A:$AL,$B239,李树森DW小线!AD:AD)</f>
        <v>0</v>
      </c>
      <c r="AE239" s="12">
        <f ca="1">SUMIF(李树森DW小线!$A:$AL,$B239,李树森DW小线!AE:AE)</f>
        <v>0</v>
      </c>
      <c r="AF239" s="12">
        <f ca="1">SUMIF(李树森DW小线!$A:$AL,$B239,李树森DW小线!AF:AF)</f>
        <v>0</v>
      </c>
      <c r="AG239" s="12">
        <f ca="1">SUMIF(李树森DW小线!$A:$AL,$B239,李树森DW小线!AG:AG)</f>
        <v>0</v>
      </c>
      <c r="AH239" s="12">
        <f ca="1">SUMIF(李树森DW小线!$A:$AL,$B239,李树森DW小线!AH:AH)</f>
        <v>0</v>
      </c>
      <c r="AI239" s="21">
        <f ca="1" t="shared" ref="AI239:AI244" si="147">SUM(D239:AH239)</f>
        <v>140</v>
      </c>
      <c r="AJ239" s="22">
        <f ca="1" t="shared" ref="AJ239:AJ247" si="148">AI239/8</f>
        <v>17.5</v>
      </c>
    </row>
    <row r="240" customHeight="1" spans="1:36">
      <c r="A240" s="10" t="s">
        <v>635</v>
      </c>
      <c r="B240" s="17" t="s">
        <v>374</v>
      </c>
      <c r="C240" s="18" t="s">
        <v>810</v>
      </c>
      <c r="D240" s="12">
        <f ca="1">SUMIF(李树森DW小线!$A:$AL,$B240,李树森DW小线!D:D)</f>
        <v>8</v>
      </c>
      <c r="E240" s="12">
        <f ca="1">SUMIF(李树森DW小线!$A:$AL,$B240,李树森DW小线!E:E)</f>
        <v>8.5</v>
      </c>
      <c r="F240" s="12">
        <f ca="1">SUMIF(李树森DW小线!$A:$AL,$B240,李树森DW小线!F:F)</f>
        <v>8.5</v>
      </c>
      <c r="G240" s="12">
        <f ca="1">SUMIF(李树森DW小线!$A:$AL,$B240,李树森DW小线!G:G)</f>
        <v>8.5</v>
      </c>
      <c r="H240" s="12">
        <f ca="1">SUMIF(李树森DW小线!$A:$AL,$B240,李树森DW小线!H:H)</f>
        <v>9</v>
      </c>
      <c r="I240" s="12">
        <f ca="1">SUMIF(李树森DW小线!$A:$AL,$B240,李树森DW小线!I:I)</f>
        <v>8.5</v>
      </c>
      <c r="J240" s="12">
        <f ca="1">SUMIF(李树森DW小线!$A:$AL,$B240,李树森DW小线!J:J)</f>
        <v>0</v>
      </c>
      <c r="K240" s="12">
        <f ca="1">SUMIF(李树森DW小线!$A:$AL,$B240,李树森DW小线!K:K)</f>
        <v>0</v>
      </c>
      <c r="L240" s="12">
        <f ca="1">SUMIF(李树森DW小线!$A:$AL,$B240,李树森DW小线!L:L)</f>
        <v>0</v>
      </c>
      <c r="M240" s="12">
        <f ca="1">SUMIF(李树森DW小线!$A:$AL,$B240,李树森DW小线!M:M)</f>
        <v>0</v>
      </c>
      <c r="N240" s="12">
        <f ca="1">SUMIF(李树森DW小线!$A:$AL,$B240,李树森DW小线!N:N)</f>
        <v>0</v>
      </c>
      <c r="O240" s="12">
        <f ca="1">SUMIF(李树森DW小线!$A:$AL,$B240,李树森DW小线!O:O)</f>
        <v>0</v>
      </c>
      <c r="P240" s="12">
        <f ca="1">SUMIF(李树森DW小线!$A:$AL,$B240,李树森DW小线!P:P)</f>
        <v>0</v>
      </c>
      <c r="Q240" s="12">
        <f ca="1">SUMIF(李树森DW小线!$A:$AL,$B240,李树森DW小线!Q:Q)</f>
        <v>0</v>
      </c>
      <c r="R240" s="12">
        <f ca="1">SUMIF(李树森DW小线!$A:$AL,$B240,李树森DW小线!R:R)</f>
        <v>0</v>
      </c>
      <c r="S240" s="12">
        <f ca="1">SUMIF(李树森DW小线!$A:$AL,$B240,李树森DW小线!S:S)</f>
        <v>0</v>
      </c>
      <c r="T240" s="12">
        <f ca="1">SUMIF(李树森DW小线!$A:$AL,$B240,李树森DW小线!T:T)</f>
        <v>0</v>
      </c>
      <c r="U240" s="12">
        <f ca="1">SUMIF(李树森DW小线!$A:$AL,$B240,李树森DW小线!U:U)</f>
        <v>0</v>
      </c>
      <c r="V240" s="12">
        <f ca="1">SUMIF(李树森DW小线!$A:$AL,$B240,李树森DW小线!V:V)</f>
        <v>0</v>
      </c>
      <c r="W240" s="12">
        <f ca="1">SUMIF(李树森DW小线!$A:$AL,$B240,李树森DW小线!W:W)</f>
        <v>0</v>
      </c>
      <c r="X240" s="12">
        <f ca="1">SUMIF(李树森DW小线!$A:$AL,$B240,李树森DW小线!X:X)</f>
        <v>0</v>
      </c>
      <c r="Y240" s="12">
        <f ca="1">SUMIF(李树森DW小线!$A:$AL,$B240,李树森DW小线!Y:Y)</f>
        <v>0</v>
      </c>
      <c r="Z240" s="12">
        <f ca="1">SUMIF(李树森DW小线!$A:$AL,$B240,李树森DW小线!Z:Z)</f>
        <v>0</v>
      </c>
      <c r="AA240" s="12">
        <f ca="1">SUMIF(李树森DW小线!$A:$AL,$B240,李树森DW小线!AA:AA)</f>
        <v>0</v>
      </c>
      <c r="AB240" s="12">
        <f ca="1">SUMIF(李树森DW小线!$A:$AL,$B240,李树森DW小线!AB:AB)</f>
        <v>0</v>
      </c>
      <c r="AC240" s="12">
        <f ca="1">SUMIF(李树森DW小线!$A:$AL,$B240,李树森DW小线!AC:AC)</f>
        <v>0</v>
      </c>
      <c r="AD240" s="12">
        <f ca="1">SUMIF(李树森DW小线!$A:$AL,$B240,李树森DW小线!AD:AD)</f>
        <v>0</v>
      </c>
      <c r="AE240" s="12">
        <f ca="1">SUMIF(李树森DW小线!$A:$AL,$B240,李树森DW小线!AE:AE)</f>
        <v>0</v>
      </c>
      <c r="AF240" s="12">
        <f ca="1">SUMIF(李树森DW小线!$A:$AL,$B240,李树森DW小线!AF:AF)</f>
        <v>0</v>
      </c>
      <c r="AG240" s="12">
        <f ca="1">SUMIF(李树森DW小线!$A:$AL,$B240,李树森DW小线!AG:AG)</f>
        <v>0</v>
      </c>
      <c r="AH240" s="12">
        <f ca="1">SUMIF(李树森DW小线!$A:$AL,$B240,李树森DW小线!AH:AH)</f>
        <v>0</v>
      </c>
      <c r="AI240" s="21">
        <f ca="1" t="shared" si="147"/>
        <v>51</v>
      </c>
      <c r="AJ240" s="22">
        <f ca="1" t="shared" si="148"/>
        <v>6.375</v>
      </c>
    </row>
    <row r="241" customHeight="1" spans="1:36">
      <c r="A241" s="10" t="s">
        <v>635</v>
      </c>
      <c r="B241" s="17" t="s">
        <v>812</v>
      </c>
      <c r="C241" s="18" t="s">
        <v>811</v>
      </c>
      <c r="D241" s="12">
        <f ca="1">SUMIF(李树森DW小线!$A:$AL,$B241,李树森DW小线!D:D)</f>
        <v>4.5</v>
      </c>
      <c r="E241" s="12">
        <f ca="1">SUMIF(李树森DW小线!$A:$AL,$B241,李树森DW小线!E:E)</f>
        <v>6.5</v>
      </c>
      <c r="F241" s="12">
        <f ca="1">SUMIF(李树森DW小线!$A:$AL,$B241,李树森DW小线!F:F)</f>
        <v>8.5</v>
      </c>
      <c r="G241" s="12">
        <f ca="1">SUMIF(李树森DW小线!$A:$AL,$B241,李树森DW小线!G:G)</f>
        <v>8.5</v>
      </c>
      <c r="H241" s="12">
        <f ca="1">SUMIF(李树森DW小线!$A:$AL,$B241,李树森DW小线!H:H)</f>
        <v>8.5</v>
      </c>
      <c r="I241" s="12">
        <f ca="1">SUMIF(李树森DW小线!$A:$AL,$B241,李树森DW小线!I:I)</f>
        <v>8.5</v>
      </c>
      <c r="J241" s="12">
        <f ca="1">SUMIF(李树森DW小线!$A:$AL,$B241,李树森DW小线!J:J)</f>
        <v>8.5</v>
      </c>
      <c r="K241" s="12">
        <f ca="1">SUMIF(李树森DW小线!$A:$AL,$B241,李树森DW小线!K:K)</f>
        <v>0</v>
      </c>
      <c r="L241" s="12">
        <f ca="1">SUMIF(李树森DW小线!$A:$AL,$B241,李树森DW小线!L:L)</f>
        <v>0</v>
      </c>
      <c r="M241" s="12">
        <f ca="1">SUMIF(李树森DW小线!$A:$AL,$B241,李树森DW小线!M:M)</f>
        <v>7</v>
      </c>
      <c r="N241" s="12">
        <f ca="1">SUMIF(李树森DW小线!$A:$AL,$B241,李树森DW小线!N:N)</f>
        <v>8.5</v>
      </c>
      <c r="O241" s="12">
        <f ca="1">SUMIF(李树森DW小线!$A:$AL,$B241,李树森DW小线!O:O)</f>
        <v>8.5</v>
      </c>
      <c r="P241" s="12">
        <f ca="1">SUMIF(李树森DW小线!$A:$AL,$B241,李树森DW小线!P:P)</f>
        <v>8.5</v>
      </c>
      <c r="Q241" s="12">
        <f ca="1">SUMIF(李树森DW小线!$A:$AL,$B241,李树森DW小线!Q:Q)</f>
        <v>8.5</v>
      </c>
      <c r="R241" s="12">
        <f ca="1">SUMIF(李树森DW小线!$A:$AL,$B241,李树森DW小线!R:R)</f>
        <v>8.5</v>
      </c>
      <c r="S241" s="12">
        <f ca="1">SUMIF(李树森DW小线!$A:$AL,$B241,李树森DW小线!S:S)</f>
        <v>8.5</v>
      </c>
      <c r="T241" s="12">
        <f ca="1">SUMIF(李树森DW小线!$A:$AL,$B241,李树森DW小线!T:T)</f>
        <v>8.5</v>
      </c>
      <c r="U241" s="12">
        <f ca="1">SUMIF(李树森DW小线!$A:$AL,$B241,李树森DW小线!U:U)</f>
        <v>8.5</v>
      </c>
      <c r="V241" s="12">
        <f ca="1">SUMIF(李树森DW小线!$A:$AL,$B241,李树森DW小线!V:V)</f>
        <v>0</v>
      </c>
      <c r="W241" s="12">
        <f ca="1">SUMIF(李树森DW小线!$A:$AL,$B241,李树森DW小线!W:W)</f>
        <v>8.5</v>
      </c>
      <c r="X241" s="12">
        <f ca="1">SUMIF(李树森DW小线!$A:$AL,$B241,李树森DW小线!X:X)</f>
        <v>8.5</v>
      </c>
      <c r="Y241" s="12">
        <f ca="1">SUMIF(李树森DW小线!$A:$AL,$B241,李树森DW小线!Y:Y)</f>
        <v>8.5</v>
      </c>
      <c r="Z241" s="12">
        <f ca="1">SUMIF(李树森DW小线!$A:$AL,$B241,李树森DW小线!Z:Z)</f>
        <v>11</v>
      </c>
      <c r="AA241" s="12">
        <f ca="1">SUMIF(李树森DW小线!$A:$AL,$B241,李树森DW小线!AA:AA)</f>
        <v>8.5</v>
      </c>
      <c r="AB241" s="12">
        <f ca="1">SUMIF(李树森DW小线!$A:$AL,$B241,李树森DW小线!AB:AB)</f>
        <v>14</v>
      </c>
      <c r="AC241" s="12">
        <f ca="1">SUMIF(李树森DW小线!$A:$AL,$B241,李树森DW小线!AC:AC)</f>
        <v>13</v>
      </c>
      <c r="AD241" s="12">
        <f ca="1">SUMIF(李树森DW小线!$A:$AL,$B241,李树森DW小线!AD:AD)</f>
        <v>13</v>
      </c>
      <c r="AE241" s="12">
        <f ca="1">SUMIF(李树森DW小线!$A:$AL,$B241,李树森DW小线!AE:AE)</f>
        <v>0</v>
      </c>
      <c r="AF241" s="12">
        <f ca="1">SUMIF(李树森DW小线!$A:$AL,$B241,李树森DW小线!AF:AF)</f>
        <v>0</v>
      </c>
      <c r="AG241" s="12">
        <f ca="1">SUMIF(李树森DW小线!$A:$AL,$B241,李树森DW小线!AG:AG)</f>
        <v>0</v>
      </c>
      <c r="AH241" s="12">
        <f ca="1">SUMIF(李树森DW小线!$A:$AL,$B241,李树森DW小线!AH:AH)</f>
        <v>0</v>
      </c>
      <c r="AI241" s="21">
        <f ca="1" t="shared" si="147"/>
        <v>213.5</v>
      </c>
      <c r="AJ241" s="22">
        <f ca="1" t="shared" si="148"/>
        <v>26.6875</v>
      </c>
    </row>
    <row r="242" customHeight="1" spans="1:36">
      <c r="A242" s="10" t="s">
        <v>635</v>
      </c>
      <c r="B242" s="17" t="s">
        <v>814</v>
      </c>
      <c r="C242" s="18" t="s">
        <v>813</v>
      </c>
      <c r="D242" s="12">
        <f ca="1">SUMIF(李树森DW小线!$A:$AL,$B242,李树森DW小线!D:D)</f>
        <v>0</v>
      </c>
      <c r="E242" s="12">
        <f ca="1">SUMIF(李树森DW小线!$A:$AL,$B242,李树森DW小线!E:E)</f>
        <v>0</v>
      </c>
      <c r="F242" s="12">
        <f ca="1">SUMIF(李树森DW小线!$A:$AL,$B242,李树森DW小线!F:F)</f>
        <v>0</v>
      </c>
      <c r="G242" s="12">
        <f ca="1">SUMIF(李树森DW小线!$A:$AL,$B242,李树森DW小线!G:G)</f>
        <v>0</v>
      </c>
      <c r="H242" s="12">
        <f ca="1">SUMIF(李树森DW小线!$A:$AL,$B242,李树森DW小线!H:H)</f>
        <v>0</v>
      </c>
      <c r="I242" s="12">
        <f ca="1">SUMIF(李树森DW小线!$A:$AL,$B242,李树森DW小线!I:I)</f>
        <v>0</v>
      </c>
      <c r="J242" s="12">
        <f ca="1">SUMIF(李树森DW小线!$A:$AL,$B242,李树森DW小线!J:J)</f>
        <v>0</v>
      </c>
      <c r="K242" s="12">
        <f ca="1">SUMIF(李树森DW小线!$A:$AL,$B242,李树森DW小线!K:K)</f>
        <v>0</v>
      </c>
      <c r="L242" s="12">
        <f ca="1">SUMIF(李树森DW小线!$A:$AL,$B242,李树森DW小线!L:L)</f>
        <v>0</v>
      </c>
      <c r="M242" s="12">
        <f ca="1">SUMIF(李树森DW小线!$A:$AL,$B242,李树森DW小线!M:M)</f>
        <v>0</v>
      </c>
      <c r="N242" s="12">
        <f ca="1">SUMIF(李树森DW小线!$A:$AL,$B242,李树森DW小线!N:N)</f>
        <v>0</v>
      </c>
      <c r="O242" s="12">
        <f ca="1">SUMIF(李树森DW小线!$A:$AL,$B242,李树森DW小线!O:O)</f>
        <v>0</v>
      </c>
      <c r="P242" s="12">
        <f ca="1">SUMIF(李树森DW小线!$A:$AL,$B242,李树森DW小线!P:P)</f>
        <v>0</v>
      </c>
      <c r="Q242" s="12">
        <f ca="1">SUMIF(李树森DW小线!$A:$AL,$B242,李树森DW小线!Q:Q)</f>
        <v>0</v>
      </c>
      <c r="R242" s="12">
        <f ca="1">SUMIF(李树森DW小线!$A:$AL,$B242,李树森DW小线!R:R)</f>
        <v>0</v>
      </c>
      <c r="S242" s="12">
        <f ca="1">SUMIF(李树森DW小线!$A:$AL,$B242,李树森DW小线!S:S)</f>
        <v>0</v>
      </c>
      <c r="T242" s="12">
        <f ca="1">SUMIF(李树森DW小线!$A:$AL,$B242,李树森DW小线!T:T)</f>
        <v>0</v>
      </c>
      <c r="U242" s="12">
        <f ca="1">SUMIF(李树森DW小线!$A:$AL,$B242,李树森DW小线!U:U)</f>
        <v>0</v>
      </c>
      <c r="V242" s="12">
        <f ca="1">SUMIF(李树森DW小线!$A:$AL,$B242,李树森DW小线!V:V)</f>
        <v>0</v>
      </c>
      <c r="W242" s="12">
        <f ca="1">SUMIF(李树森DW小线!$A:$AL,$B242,李树森DW小线!W:W)</f>
        <v>0</v>
      </c>
      <c r="X242" s="12">
        <f ca="1">SUMIF(李树森DW小线!$A:$AL,$B242,李树森DW小线!X:X)</f>
        <v>0</v>
      </c>
      <c r="Y242" s="12">
        <f ca="1">SUMIF(李树森DW小线!$A:$AL,$B242,李树森DW小线!Y:Y)</f>
        <v>0</v>
      </c>
      <c r="Z242" s="12">
        <f ca="1">SUMIF(李树森DW小线!$A:$AL,$B242,李树森DW小线!Z:Z)</f>
        <v>0</v>
      </c>
      <c r="AA242" s="12">
        <f ca="1">SUMIF(李树森DW小线!$A:$AL,$B242,李树森DW小线!AA:AA)</f>
        <v>0</v>
      </c>
      <c r="AB242" s="12">
        <f ca="1">SUMIF(李树森DW小线!$A:$AL,$B242,李树森DW小线!AB:AB)</f>
        <v>0</v>
      </c>
      <c r="AC242" s="12">
        <f ca="1">SUMIF(李树森DW小线!$A:$AL,$B242,李树森DW小线!AC:AC)</f>
        <v>0</v>
      </c>
      <c r="AD242" s="12">
        <f ca="1">SUMIF(李树森DW小线!$A:$AL,$B242,李树森DW小线!AD:AD)</f>
        <v>0</v>
      </c>
      <c r="AE242" s="12">
        <f ca="1">SUMIF(李树森DW小线!$A:$AL,$B242,李树森DW小线!AE:AE)</f>
        <v>0</v>
      </c>
      <c r="AF242" s="12">
        <f ca="1">SUMIF(李树森DW小线!$A:$AL,$B242,李树森DW小线!AF:AF)</f>
        <v>0</v>
      </c>
      <c r="AG242" s="12">
        <f ca="1">SUMIF(李树森DW小线!$A:$AL,$B242,李树森DW小线!AG:AG)</f>
        <v>0</v>
      </c>
      <c r="AH242" s="12">
        <f ca="1">SUMIF(李树森DW小线!$A:$AL,$B242,李树森DW小线!AH:AH)</f>
        <v>0</v>
      </c>
      <c r="AI242" s="21">
        <f ca="1" t="shared" si="147"/>
        <v>0</v>
      </c>
      <c r="AJ242" s="22">
        <f ca="1" t="shared" si="148"/>
        <v>0</v>
      </c>
    </row>
    <row r="243" customHeight="1" spans="1:36">
      <c r="A243" s="10" t="s">
        <v>635</v>
      </c>
      <c r="B243" s="17" t="s">
        <v>816</v>
      </c>
      <c r="C243" s="18" t="s">
        <v>815</v>
      </c>
      <c r="D243" s="12">
        <f ca="1">SUMIF(李树森DW小线!$A:$AL,$B243,李树森DW小线!D:D)</f>
        <v>0</v>
      </c>
      <c r="E243" s="12">
        <f ca="1">SUMIF(李树森DW小线!$A:$AL,$B243,李树森DW小线!E:E)</f>
        <v>0</v>
      </c>
      <c r="F243" s="12">
        <f ca="1">SUMIF(李树森DW小线!$A:$AL,$B243,李树森DW小线!F:F)</f>
        <v>0</v>
      </c>
      <c r="G243" s="12">
        <f ca="1">SUMIF(李树森DW小线!$A:$AL,$B243,李树森DW小线!G:G)</f>
        <v>0</v>
      </c>
      <c r="H243" s="12">
        <f ca="1">SUMIF(李树森DW小线!$A:$AL,$B243,李树森DW小线!H:H)</f>
        <v>0</v>
      </c>
      <c r="I243" s="12">
        <f ca="1">SUMIF(李树森DW小线!$A:$AL,$B243,李树森DW小线!I:I)</f>
        <v>0</v>
      </c>
      <c r="J243" s="12">
        <f ca="1">SUMIF(李树森DW小线!$A:$AL,$B243,李树森DW小线!J:J)</f>
        <v>0</v>
      </c>
      <c r="K243" s="12">
        <f ca="1">SUMIF(李树森DW小线!$A:$AL,$B243,李树森DW小线!K:K)</f>
        <v>0</v>
      </c>
      <c r="L243" s="12">
        <f ca="1">SUMIF(李树森DW小线!$A:$AL,$B243,李树森DW小线!L:L)</f>
        <v>0</v>
      </c>
      <c r="M243" s="12">
        <f ca="1">SUMIF(李树森DW小线!$A:$AL,$B243,李树森DW小线!M:M)</f>
        <v>0</v>
      </c>
      <c r="N243" s="12">
        <f ca="1">SUMIF(李树森DW小线!$A:$AL,$B243,李树森DW小线!N:N)</f>
        <v>0</v>
      </c>
      <c r="O243" s="12">
        <f ca="1">SUMIF(李树森DW小线!$A:$AL,$B243,李树森DW小线!O:O)</f>
        <v>0</v>
      </c>
      <c r="P243" s="12">
        <f ca="1">SUMIF(李树森DW小线!$A:$AL,$B243,李树森DW小线!P:P)</f>
        <v>0</v>
      </c>
      <c r="Q243" s="12">
        <f ca="1">SUMIF(李树森DW小线!$A:$AL,$B243,李树森DW小线!Q:Q)</f>
        <v>0</v>
      </c>
      <c r="R243" s="12">
        <f ca="1">SUMIF(李树森DW小线!$A:$AL,$B243,李树森DW小线!R:R)</f>
        <v>0</v>
      </c>
      <c r="S243" s="12">
        <f ca="1">SUMIF(李树森DW小线!$A:$AL,$B243,李树森DW小线!S:S)</f>
        <v>0</v>
      </c>
      <c r="T243" s="12">
        <f ca="1">SUMIF(李树森DW小线!$A:$AL,$B243,李树森DW小线!T:T)</f>
        <v>0</v>
      </c>
      <c r="U243" s="12">
        <f ca="1">SUMIF(李树森DW小线!$A:$AL,$B243,李树森DW小线!U:U)</f>
        <v>0</v>
      </c>
      <c r="V243" s="12">
        <f ca="1">SUMIF(李树森DW小线!$A:$AL,$B243,李树森DW小线!V:V)</f>
        <v>0</v>
      </c>
      <c r="W243" s="12">
        <f ca="1">SUMIF(李树森DW小线!$A:$AL,$B243,李树森DW小线!W:W)</f>
        <v>0</v>
      </c>
      <c r="X243" s="12">
        <f ca="1">SUMIF(李树森DW小线!$A:$AL,$B243,李树森DW小线!X:X)</f>
        <v>0</v>
      </c>
      <c r="Y243" s="12">
        <f ca="1">SUMIF(李树森DW小线!$A:$AL,$B243,李树森DW小线!Y:Y)</f>
        <v>0</v>
      </c>
      <c r="Z243" s="12">
        <f ca="1">SUMIF(李树森DW小线!$A:$AL,$B243,李树森DW小线!Z:Z)</f>
        <v>0</v>
      </c>
      <c r="AA243" s="12">
        <f ca="1">SUMIF(李树森DW小线!$A:$AL,$B243,李树森DW小线!AA:AA)</f>
        <v>0</v>
      </c>
      <c r="AB243" s="12">
        <f ca="1">SUMIF(李树森DW小线!$A:$AL,$B243,李树森DW小线!AB:AB)</f>
        <v>0</v>
      </c>
      <c r="AC243" s="12">
        <f ca="1">SUMIF(李树森DW小线!$A:$AL,$B243,李树森DW小线!AC:AC)</f>
        <v>0</v>
      </c>
      <c r="AD243" s="12">
        <f ca="1">SUMIF(李树森DW小线!$A:$AL,$B243,李树森DW小线!AD:AD)</f>
        <v>0</v>
      </c>
      <c r="AE243" s="12">
        <f ca="1">SUMIF(李树森DW小线!$A:$AL,$B243,李树森DW小线!AE:AE)</f>
        <v>0</v>
      </c>
      <c r="AF243" s="12">
        <f ca="1">SUMIF(李树森DW小线!$A:$AL,$B243,李树森DW小线!AF:AF)</f>
        <v>0</v>
      </c>
      <c r="AG243" s="12">
        <f ca="1">SUMIF(李树森DW小线!$A:$AL,$B243,李树森DW小线!AG:AG)</f>
        <v>0</v>
      </c>
      <c r="AH243" s="12">
        <f ca="1">SUMIF(李树森DW小线!$A:$AL,$B243,李树森DW小线!AH:AH)</f>
        <v>0</v>
      </c>
      <c r="AI243" s="21">
        <f ca="1" t="shared" si="147"/>
        <v>0</v>
      </c>
      <c r="AJ243" s="22">
        <f ca="1" t="shared" si="148"/>
        <v>0</v>
      </c>
    </row>
    <row r="244" customHeight="1" spans="1:36">
      <c r="A244" s="10" t="s">
        <v>635</v>
      </c>
      <c r="B244" s="17" t="s">
        <v>818</v>
      </c>
      <c r="C244" s="18" t="s">
        <v>817</v>
      </c>
      <c r="D244" s="12">
        <f ca="1">SUMIF(李树森DW小线!$A:$AL,$B244,李树森DW小线!D:D)</f>
        <v>0</v>
      </c>
      <c r="E244" s="12">
        <f ca="1">SUMIF(李树森DW小线!$A:$AL,$B244,李树森DW小线!E:E)</f>
        <v>8.5</v>
      </c>
      <c r="F244" s="12">
        <f ca="1">SUMIF(李树森DW小线!$A:$AL,$B244,李树森DW小线!F:F)</f>
        <v>8.5</v>
      </c>
      <c r="G244" s="12">
        <f ca="1">SUMIF(李树森DW小线!$A:$AL,$B244,李树森DW小线!G:G)</f>
        <v>0</v>
      </c>
      <c r="H244" s="12">
        <f ca="1">SUMIF(李树森DW小线!$A:$AL,$B244,李树森DW小线!H:H)</f>
        <v>0</v>
      </c>
      <c r="I244" s="12">
        <f ca="1">SUMIF(李树森DW小线!$A:$AL,$B244,李树森DW小线!I:I)</f>
        <v>0</v>
      </c>
      <c r="J244" s="12">
        <f ca="1">SUMIF(李树森DW小线!$A:$AL,$B244,李树森DW小线!J:J)</f>
        <v>0</v>
      </c>
      <c r="K244" s="12">
        <f ca="1">SUMIF(李树森DW小线!$A:$AL,$B244,李树森DW小线!K:K)</f>
        <v>0</v>
      </c>
      <c r="L244" s="12">
        <f ca="1">SUMIF(李树森DW小线!$A:$AL,$B244,李树森DW小线!L:L)</f>
        <v>0</v>
      </c>
      <c r="M244" s="12">
        <f ca="1">SUMIF(李树森DW小线!$A:$AL,$B244,李树森DW小线!M:M)</f>
        <v>0</v>
      </c>
      <c r="N244" s="12">
        <f ca="1">SUMIF(李树森DW小线!$A:$AL,$B244,李树森DW小线!N:N)</f>
        <v>8.5</v>
      </c>
      <c r="O244" s="12">
        <f ca="1">SUMIF(李树森DW小线!$A:$AL,$B244,李树森DW小线!O:O)</f>
        <v>0</v>
      </c>
      <c r="P244" s="12">
        <f ca="1">SUMIF(李树森DW小线!$A:$AL,$B244,李树森DW小线!P:P)</f>
        <v>0</v>
      </c>
      <c r="Q244" s="12">
        <f ca="1">SUMIF(李树森DW小线!$A:$AL,$B244,李树森DW小线!Q:Q)</f>
        <v>0</v>
      </c>
      <c r="R244" s="12">
        <f ca="1">SUMIF(李树森DW小线!$A:$AL,$B244,李树森DW小线!R:R)</f>
        <v>0</v>
      </c>
      <c r="S244" s="12">
        <f ca="1">SUMIF(李树森DW小线!$A:$AL,$B244,李树森DW小线!S:S)</f>
        <v>0</v>
      </c>
      <c r="T244" s="12">
        <f ca="1">SUMIF(李树森DW小线!$A:$AL,$B244,李树森DW小线!T:T)</f>
        <v>0</v>
      </c>
      <c r="U244" s="12">
        <f ca="1">SUMIF(李树森DW小线!$A:$AL,$B244,李树森DW小线!U:U)</f>
        <v>0</v>
      </c>
      <c r="V244" s="12">
        <f ca="1">SUMIF(李树森DW小线!$A:$AL,$B244,李树森DW小线!V:V)</f>
        <v>0</v>
      </c>
      <c r="W244" s="12">
        <f ca="1">SUMIF(李树森DW小线!$A:$AL,$B244,李树森DW小线!W:W)</f>
        <v>0</v>
      </c>
      <c r="X244" s="12">
        <f ca="1">SUMIF(李树森DW小线!$A:$AL,$B244,李树森DW小线!X:X)</f>
        <v>0</v>
      </c>
      <c r="Y244" s="12">
        <f ca="1">SUMIF(李树森DW小线!$A:$AL,$B244,李树森DW小线!Y:Y)</f>
        <v>0</v>
      </c>
      <c r="Z244" s="12">
        <f ca="1">SUMIF(李树森DW小线!$A:$AL,$B244,李树森DW小线!Z:Z)</f>
        <v>0</v>
      </c>
      <c r="AA244" s="12">
        <f ca="1">SUMIF(李树森DW小线!$A:$AL,$B244,李树森DW小线!AA:AA)</f>
        <v>0</v>
      </c>
      <c r="AB244" s="12">
        <f ca="1">SUMIF(李树森DW小线!$A:$AL,$B244,李树森DW小线!AB:AB)</f>
        <v>0</v>
      </c>
      <c r="AC244" s="12">
        <f ca="1">SUMIF(李树森DW小线!$A:$AL,$B244,李树森DW小线!AC:AC)</f>
        <v>0</v>
      </c>
      <c r="AD244" s="12">
        <f ca="1">SUMIF(李树森DW小线!$A:$AL,$B244,李树森DW小线!AD:AD)</f>
        <v>0</v>
      </c>
      <c r="AE244" s="12">
        <f ca="1">SUMIF(李树森DW小线!$A:$AL,$B244,李树森DW小线!AE:AE)</f>
        <v>0</v>
      </c>
      <c r="AF244" s="12">
        <f ca="1">SUMIF(李树森DW小线!$A:$AL,$B244,李树森DW小线!AF:AF)</f>
        <v>0</v>
      </c>
      <c r="AG244" s="12">
        <f ca="1">SUMIF(李树森DW小线!$A:$AL,$B244,李树森DW小线!AG:AG)</f>
        <v>0</v>
      </c>
      <c r="AH244" s="12">
        <f ca="1">SUMIF(李树森DW小线!$A:$AL,$B244,李树森DW小线!AH:AH)</f>
        <v>0</v>
      </c>
      <c r="AI244" s="21">
        <f ca="1" t="shared" si="147"/>
        <v>25.5</v>
      </c>
      <c r="AJ244" s="22">
        <f ca="1" t="shared" si="148"/>
        <v>3.1875</v>
      </c>
    </row>
    <row r="245" customHeight="1" spans="1:36">
      <c r="A245" s="10" t="s">
        <v>635</v>
      </c>
      <c r="B245" s="17" t="s">
        <v>820</v>
      </c>
      <c r="C245" s="18" t="s">
        <v>819</v>
      </c>
      <c r="D245" s="12">
        <f ca="1">SUMIF(李树森DW小线!$A:$AL,$B245,李树森DW小线!D:D)</f>
        <v>7.5</v>
      </c>
      <c r="E245" s="12">
        <f ca="1">SUMIF(李树森DW小线!$A:$AL,$B245,李树森DW小线!E:E)</f>
        <v>8.5</v>
      </c>
      <c r="F245" s="12">
        <f ca="1">SUMIF(李树森DW小线!$A:$AL,$B245,李树森DW小线!F:F)</f>
        <v>8.5</v>
      </c>
      <c r="G245" s="12">
        <f ca="1">SUMIF(李树森DW小线!$A:$AL,$B245,李树森DW小线!G:G)</f>
        <v>8.5</v>
      </c>
      <c r="H245" s="12">
        <f ca="1">SUMIF(李树森DW小线!$A:$AL,$B245,李树森DW小线!H:H)</f>
        <v>0</v>
      </c>
      <c r="I245" s="12">
        <f ca="1">SUMIF(李树森DW小线!$A:$AL,$B245,李树森DW小线!I:I)</f>
        <v>0</v>
      </c>
      <c r="J245" s="12">
        <f ca="1">SUMIF(李树森DW小线!$A:$AL,$B245,李树森DW小线!J:J)</f>
        <v>0</v>
      </c>
      <c r="K245" s="12">
        <f ca="1">SUMIF(李树森DW小线!$A:$AL,$B245,李树森DW小线!K:K)</f>
        <v>0</v>
      </c>
      <c r="L245" s="12">
        <f ca="1">SUMIF(李树森DW小线!$A:$AL,$B245,李树森DW小线!L:L)</f>
        <v>8</v>
      </c>
      <c r="M245" s="12">
        <f ca="1">SUMIF(李树森DW小线!$A:$AL,$B245,李树森DW小线!M:M)</f>
        <v>12</v>
      </c>
      <c r="N245" s="12">
        <f ca="1">SUMIF(李树森DW小线!$A:$AL,$B245,李树森DW小线!N:N)</f>
        <v>11</v>
      </c>
      <c r="O245" s="12">
        <f ca="1">SUMIF(李树森DW小线!$A:$AL,$B245,李树森DW小线!O:O)</f>
        <v>8.5</v>
      </c>
      <c r="P245" s="12">
        <f ca="1">SUMIF(李树森DW小线!$A:$AL,$B245,李树森DW小线!P:P)</f>
        <v>11</v>
      </c>
      <c r="Q245" s="12">
        <f ca="1">SUMIF(李树森DW小线!$A:$AL,$B245,李树森DW小线!Q:Q)</f>
        <v>14</v>
      </c>
      <c r="R245" s="12">
        <f ca="1">SUMIF(李树森DW小线!$A:$AL,$B245,李树森DW小线!R:R)</f>
        <v>13</v>
      </c>
      <c r="S245" s="12">
        <f ca="1">SUMIF(李树森DW小线!$A:$AL,$B245,李树森DW小线!S:S)</f>
        <v>11</v>
      </c>
      <c r="T245" s="12">
        <f ca="1">SUMIF(李树森DW小线!$A:$AL,$B245,李树森DW小线!T:T)</f>
        <v>13</v>
      </c>
      <c r="U245" s="12">
        <f ca="1">SUMIF(李树森DW小线!$A:$AL,$B245,李树森DW小线!U:U)</f>
        <v>11</v>
      </c>
      <c r="V245" s="12">
        <f ca="1">SUMIF(李树森DW小线!$A:$AL,$B245,李树森DW小线!V:V)</f>
        <v>0</v>
      </c>
      <c r="W245" s="12">
        <f ca="1">SUMIF(李树森DW小线!$A:$AL,$B245,李树森DW小线!W:W)</f>
        <v>12</v>
      </c>
      <c r="X245" s="12">
        <f ca="1">SUMIF(李树森DW小线!$A:$AL,$B245,李树森DW小线!X:X)</f>
        <v>13</v>
      </c>
      <c r="Y245" s="12">
        <f ca="1">SUMIF(李树森DW小线!$A:$AL,$B245,李树森DW小线!Y:Y)</f>
        <v>8.5</v>
      </c>
      <c r="Z245" s="12">
        <f ca="1">SUMIF(李树森DW小线!$A:$AL,$B245,李树森DW小线!Z:Z)</f>
        <v>8.5</v>
      </c>
      <c r="AA245" s="12">
        <f ca="1">SUMIF(李树森DW小线!$A:$AL,$B245,李树森DW小线!AA:AA)</f>
        <v>0</v>
      </c>
      <c r="AB245" s="12">
        <f ca="1">SUMIF(李树森DW小线!$A:$AL,$B245,李树森DW小线!AB:AB)</f>
        <v>8.5</v>
      </c>
      <c r="AC245" s="12">
        <f ca="1">SUMIF(李树森DW小线!$A:$AL,$B245,李树森DW小线!AC:AC)</f>
        <v>8.5</v>
      </c>
      <c r="AD245" s="12">
        <f ca="1">SUMIF(李树森DW小线!$A:$AL,$B245,李树森DW小线!AD:AD)</f>
        <v>7.5</v>
      </c>
      <c r="AE245" s="12">
        <f ca="1">SUMIF(李树森DW小线!$A:$AL,$B245,李树森DW小线!AE:AE)</f>
        <v>11</v>
      </c>
      <c r="AF245" s="12">
        <f ca="1">SUMIF(李树森DW小线!$A:$AL,$B245,李树森DW小线!AF:AF)</f>
        <v>0</v>
      </c>
      <c r="AG245" s="12">
        <f ca="1">SUMIF(李树森DW小线!$A:$AL,$B245,李树森DW小线!AG:AG)</f>
        <v>0</v>
      </c>
      <c r="AH245" s="12">
        <f ca="1">SUMIF(李树森DW小线!$A:$AL,$B245,李树森DW小线!AH:AH)</f>
        <v>0</v>
      </c>
      <c r="AI245" s="21">
        <f ca="1" t="shared" ref="AI245:AI249" si="149">SUM(D245:AH245)</f>
        <v>223</v>
      </c>
      <c r="AJ245" s="22">
        <f ca="1" t="shared" si="148"/>
        <v>27.875</v>
      </c>
    </row>
    <row r="246" customHeight="1" spans="1:36">
      <c r="A246" s="10" t="s">
        <v>635</v>
      </c>
      <c r="B246" s="17" t="s">
        <v>369</v>
      </c>
      <c r="C246" s="18" t="s">
        <v>821</v>
      </c>
      <c r="D246" s="12">
        <f ca="1">SUMIF(李树森DW小线!$A:$AL,$B246,李树森DW小线!D:D)</f>
        <v>0</v>
      </c>
      <c r="E246" s="12">
        <f ca="1">SUMIF(李树森DW小线!$A:$AL,$B246,李树森DW小线!E:E)</f>
        <v>8.5</v>
      </c>
      <c r="F246" s="12">
        <f ca="1">SUMIF(李树森DW小线!$A:$AL,$B246,李树森DW小线!F:F)</f>
        <v>0</v>
      </c>
      <c r="G246" s="12">
        <f ca="1">SUMIF(李树森DW小线!$A:$AL,$B246,李树森DW小线!G:G)</f>
        <v>0</v>
      </c>
      <c r="H246" s="12">
        <f ca="1">SUMIF(李树森DW小线!$A:$AL,$B246,李树森DW小线!H:H)</f>
        <v>0</v>
      </c>
      <c r="I246" s="12">
        <f ca="1">SUMIF(李树森DW小线!$A:$AL,$B246,李树森DW小线!I:I)</f>
        <v>0</v>
      </c>
      <c r="J246" s="12">
        <f ca="1">SUMIF(李树森DW小线!$A:$AL,$B246,李树森DW小线!J:J)</f>
        <v>0</v>
      </c>
      <c r="K246" s="12">
        <f ca="1">SUMIF(李树森DW小线!$A:$AL,$B246,李树森DW小线!K:K)</f>
        <v>0</v>
      </c>
      <c r="L246" s="12">
        <f ca="1">SUMIF(李树森DW小线!$A:$AL,$B246,李树森DW小线!L:L)</f>
        <v>0</v>
      </c>
      <c r="M246" s="12">
        <f ca="1">SUMIF(李树森DW小线!$A:$AL,$B246,李树森DW小线!M:M)</f>
        <v>10</v>
      </c>
      <c r="N246" s="12">
        <f ca="1">SUMIF(李树森DW小线!$A:$AL,$B246,李树森DW小线!N:N)</f>
        <v>8.5</v>
      </c>
      <c r="O246" s="12">
        <f ca="1">SUMIF(李树森DW小线!$A:$AL,$B246,李树森DW小线!O:O)</f>
        <v>8.5</v>
      </c>
      <c r="P246" s="12">
        <f ca="1">SUMIF(李树森DW小线!$A:$AL,$B246,李树森DW小线!P:P)</f>
        <v>8.5</v>
      </c>
      <c r="Q246" s="12">
        <f ca="1">SUMIF(李树森DW小线!$A:$AL,$B246,李树森DW小线!Q:Q)</f>
        <v>0</v>
      </c>
      <c r="R246" s="12">
        <f ca="1">SUMIF(李树森DW小线!$A:$AL,$B246,李树森DW小线!R:R)</f>
        <v>13</v>
      </c>
      <c r="S246" s="12">
        <f ca="1">SUMIF(李树森DW小线!$A:$AL,$B246,李树森DW小线!S:S)</f>
        <v>7</v>
      </c>
      <c r="T246" s="12">
        <f ca="1">SUMIF(李树森DW小线!$A:$AL,$B246,李树森DW小线!T:T)</f>
        <v>8.5</v>
      </c>
      <c r="U246" s="12">
        <f ca="1">SUMIF(李树森DW小线!$A:$AL,$B246,李树森DW小线!U:U)</f>
        <v>8.5</v>
      </c>
      <c r="V246" s="12">
        <f ca="1">SUMIF(李树森DW小线!$A:$AL,$B246,李树森DW小线!V:V)</f>
        <v>8.5</v>
      </c>
      <c r="W246" s="12">
        <f ca="1">SUMIF(李树森DW小线!$A:$AL,$B246,李树森DW小线!W:W)</f>
        <v>8.5</v>
      </c>
      <c r="X246" s="12">
        <f ca="1">SUMIF(李树森DW小线!$A:$AL,$B246,李树森DW小线!X:X)</f>
        <v>8.5</v>
      </c>
      <c r="Y246" s="12">
        <f ca="1">SUMIF(李树森DW小线!$A:$AL,$B246,李树森DW小线!Y:Y)</f>
        <v>8.5</v>
      </c>
      <c r="Z246" s="12">
        <f ca="1">SUMIF(李树森DW小线!$A:$AL,$B246,李树森DW小线!Z:Z)</f>
        <v>8.5</v>
      </c>
      <c r="AA246" s="12">
        <f ca="1">SUMIF(李树森DW小线!$A:$AL,$B246,李树森DW小线!AA:AA)</f>
        <v>8.5</v>
      </c>
      <c r="AB246" s="12">
        <f ca="1">SUMIF(李树森DW小线!$A:$AL,$B246,李树森DW小线!AB:AB)</f>
        <v>0</v>
      </c>
      <c r="AC246" s="12">
        <f ca="1">SUMIF(李树森DW小线!$A:$AL,$B246,李树森DW小线!AC:AC)</f>
        <v>0</v>
      </c>
      <c r="AD246" s="12">
        <f ca="1">SUMIF(李树森DW小线!$A:$AL,$B246,李树森DW小线!AD:AD)</f>
        <v>8.5</v>
      </c>
      <c r="AE246" s="12">
        <f ca="1">SUMIF(李树森DW小线!$A:$AL,$B246,李树森DW小线!AE:AE)</f>
        <v>8.5</v>
      </c>
      <c r="AF246" s="12">
        <f ca="1">SUMIF(李树森DW小线!$A:$AL,$B246,李树森DW小线!AF:AF)</f>
        <v>3</v>
      </c>
      <c r="AG246" s="12">
        <f ca="1">SUMIF(李树森DW小线!$A:$AL,$B246,李树森DW小线!AG:AG)</f>
        <v>8.5</v>
      </c>
      <c r="AH246" s="12">
        <f ca="1">SUMIF(李树森DW小线!$A:$AL,$B246,李树森DW小线!AH:AH)</f>
        <v>0</v>
      </c>
      <c r="AI246" s="21">
        <f ca="1" t="shared" si="149"/>
        <v>160.5</v>
      </c>
      <c r="AJ246" s="22">
        <f ca="1" t="shared" si="148"/>
        <v>20.0625</v>
      </c>
    </row>
    <row r="247" customHeight="1" spans="1:36">
      <c r="A247" s="10" t="s">
        <v>635</v>
      </c>
      <c r="B247" s="17" t="s">
        <v>823</v>
      </c>
      <c r="C247" s="18" t="s">
        <v>822</v>
      </c>
      <c r="D247" s="12">
        <f ca="1">SUMIF(李树森DW小线!$A:$AL,$B247,李树森DW小线!D:D)</f>
        <v>8.5</v>
      </c>
      <c r="E247" s="12">
        <f ca="1">SUMIF(李树森DW小线!$A:$AL,$B247,李树森DW小线!E:E)</f>
        <v>8.5</v>
      </c>
      <c r="F247" s="12">
        <f ca="1">SUMIF(李树森DW小线!$A:$AL,$B247,李树森DW小线!F:F)</f>
        <v>8.5</v>
      </c>
      <c r="G247" s="12">
        <f ca="1">SUMIF(李树森DW小线!$A:$AL,$B247,李树森DW小线!G:G)</f>
        <v>8.5</v>
      </c>
      <c r="H247" s="12">
        <f ca="1">SUMIF(李树森DW小线!$A:$AL,$B247,李树森DW小线!H:H)</f>
        <v>8.5</v>
      </c>
      <c r="I247" s="12">
        <f ca="1">SUMIF(李树森DW小线!$A:$AL,$B247,李树森DW小线!I:I)</f>
        <v>8.5</v>
      </c>
      <c r="J247" s="12">
        <f ca="1">SUMIF(李树森DW小线!$A:$AL,$B247,李树森DW小线!J:J)</f>
        <v>11</v>
      </c>
      <c r="K247" s="12">
        <f ca="1">SUMIF(李树森DW小线!$A:$AL,$B247,李树森DW小线!K:K)</f>
        <v>8.5</v>
      </c>
      <c r="L247" s="12">
        <f ca="1">SUMIF(李树森DW小线!$A:$AL,$B247,李树森DW小线!L:L)</f>
        <v>8.5</v>
      </c>
      <c r="M247" s="12">
        <f ca="1">SUMIF(李树森DW小线!$A:$AL,$B247,李树森DW小线!M:M)</f>
        <v>11</v>
      </c>
      <c r="N247" s="12">
        <f ca="1">SUMIF(李树森DW小线!$A:$AL,$B247,李树森DW小线!N:N)</f>
        <v>10.5</v>
      </c>
      <c r="O247" s="12">
        <f ca="1">SUMIF(李树森DW小线!$A:$AL,$B247,李树森DW小线!O:O)</f>
        <v>8.5</v>
      </c>
      <c r="P247" s="12">
        <f ca="1">SUMIF(李树森DW小线!$A:$AL,$B247,李树森DW小线!P:P)</f>
        <v>0</v>
      </c>
      <c r="Q247" s="12">
        <f ca="1">SUMIF(李树森DW小线!$A:$AL,$B247,李树森DW小线!Q:Q)</f>
        <v>0</v>
      </c>
      <c r="R247" s="12">
        <f ca="1">SUMIF(李树森DW小线!$A:$AL,$B247,李树森DW小线!R:R)</f>
        <v>0</v>
      </c>
      <c r="S247" s="12">
        <f ca="1">SUMIF(李树森DW小线!$A:$AL,$B247,李树森DW小线!S:S)</f>
        <v>0</v>
      </c>
      <c r="T247" s="12">
        <f ca="1">SUMIF(李树森DW小线!$A:$AL,$B247,李树森DW小线!T:T)</f>
        <v>0</v>
      </c>
      <c r="U247" s="12">
        <f ca="1">SUMIF(李树森DW小线!$A:$AL,$B247,李树森DW小线!U:U)</f>
        <v>0</v>
      </c>
      <c r="V247" s="12">
        <f ca="1">SUMIF(李树森DW小线!$A:$AL,$B247,李树森DW小线!V:V)</f>
        <v>0</v>
      </c>
      <c r="W247" s="12">
        <f ca="1">SUMIF(李树森DW小线!$A:$AL,$B247,李树森DW小线!W:W)</f>
        <v>0</v>
      </c>
      <c r="X247" s="12">
        <f ca="1">SUMIF(李树森DW小线!$A:$AL,$B247,李树森DW小线!X:X)</f>
        <v>0</v>
      </c>
      <c r="Y247" s="12">
        <f ca="1">SUMIF(李树森DW小线!$A:$AL,$B247,李树森DW小线!Y:Y)</f>
        <v>0</v>
      </c>
      <c r="Z247" s="12">
        <f ca="1">SUMIF(李树森DW小线!$A:$AL,$B247,李树森DW小线!Z:Z)</f>
        <v>0</v>
      </c>
      <c r="AA247" s="12">
        <f ca="1">SUMIF(李树森DW小线!$A:$AL,$B247,李树森DW小线!AA:AA)</f>
        <v>0</v>
      </c>
      <c r="AB247" s="12">
        <f ca="1">SUMIF(李树森DW小线!$A:$AL,$B247,李树森DW小线!AB:AB)</f>
        <v>0</v>
      </c>
      <c r="AC247" s="12">
        <f ca="1">SUMIF(李树森DW小线!$A:$AL,$B247,李树森DW小线!AC:AC)</f>
        <v>0</v>
      </c>
      <c r="AD247" s="12">
        <f ca="1">SUMIF(李树森DW小线!$A:$AL,$B247,李树森DW小线!AD:AD)</f>
        <v>0</v>
      </c>
      <c r="AE247" s="12">
        <f ca="1">SUMIF(李树森DW小线!$A:$AL,$B247,李树森DW小线!AE:AE)</f>
        <v>0</v>
      </c>
      <c r="AF247" s="12">
        <f ca="1">SUMIF(李树森DW小线!$A:$AL,$B247,李树森DW小线!AF:AF)</f>
        <v>0</v>
      </c>
      <c r="AG247" s="12">
        <f ca="1">SUMIF(李树森DW小线!$A:$AL,$B247,李树森DW小线!AG:AG)</f>
        <v>0</v>
      </c>
      <c r="AH247" s="12">
        <f ca="1">SUMIF(李树森DW小线!$A:$AL,$B247,李树森DW小线!AH:AH)</f>
        <v>0</v>
      </c>
      <c r="AI247" s="21">
        <f ca="1" t="shared" si="149"/>
        <v>109</v>
      </c>
      <c r="AJ247" s="22">
        <f ca="1" t="shared" si="148"/>
        <v>13.625</v>
      </c>
    </row>
    <row r="248" customHeight="1" spans="1:36">
      <c r="A248" s="10" t="s">
        <v>635</v>
      </c>
      <c r="B248" s="17" t="s">
        <v>825</v>
      </c>
      <c r="C248" s="18" t="s">
        <v>824</v>
      </c>
      <c r="D248" s="12">
        <f ca="1">SUMIF(李树森DW小线!$A:$AL,$B248,李树森DW小线!D:D)</f>
        <v>0</v>
      </c>
      <c r="E248" s="12">
        <f ca="1">SUMIF(李树森DW小线!$A:$AL,$B248,李树森DW小线!E:E)</f>
        <v>8.5</v>
      </c>
      <c r="F248" s="12">
        <f ca="1">SUMIF(李树森DW小线!$A:$AL,$B248,李树森DW小线!F:F)</f>
        <v>0</v>
      </c>
      <c r="G248" s="12">
        <f ca="1">SUMIF(李树森DW小线!$A:$AL,$B248,李树森DW小线!G:G)</f>
        <v>0</v>
      </c>
      <c r="H248" s="12">
        <f ca="1">SUMIF(李树森DW小线!$A:$AL,$B248,李树森DW小线!H:H)</f>
        <v>0</v>
      </c>
      <c r="I248" s="12">
        <f ca="1">SUMIF(李树森DW小线!$A:$AL,$B248,李树森DW小线!I:I)</f>
        <v>4.5</v>
      </c>
      <c r="J248" s="12">
        <f ca="1">SUMIF(李树森DW小线!$A:$AL,$B248,李树森DW小线!J:J)</f>
        <v>0</v>
      </c>
      <c r="K248" s="12">
        <f ca="1">SUMIF(李树森DW小线!$A:$AL,$B248,李树森DW小线!K:K)</f>
        <v>4.5</v>
      </c>
      <c r="L248" s="12">
        <f ca="1">SUMIF(李树森DW小线!$A:$AL,$B248,李树森DW小线!L:L)</f>
        <v>8.5</v>
      </c>
      <c r="M248" s="12">
        <f ca="1">SUMIF(李树森DW小线!$A:$AL,$B248,李树森DW小线!M:M)</f>
        <v>9</v>
      </c>
      <c r="N248" s="12">
        <f ca="1">SUMIF(李树森DW小线!$A:$AL,$B248,李树森DW小线!N:N)</f>
        <v>8.5</v>
      </c>
      <c r="O248" s="12">
        <f ca="1">SUMIF(李树森DW小线!$A:$AL,$B248,李树森DW小线!O:O)</f>
        <v>8.5</v>
      </c>
      <c r="P248" s="12">
        <f ca="1">SUMIF(李树森DW小线!$A:$AL,$B248,李树森DW小线!P:P)</f>
        <v>8.5</v>
      </c>
      <c r="Q248" s="12">
        <f ca="1">SUMIF(李树森DW小线!$A:$AL,$B248,李树森DW小线!Q:Q)</f>
        <v>8.5</v>
      </c>
      <c r="R248" s="12">
        <f ca="1">SUMIF(李树森DW小线!$A:$AL,$B248,李树森DW小线!R:R)</f>
        <v>8.5</v>
      </c>
      <c r="S248" s="12">
        <f ca="1">SUMIF(李树森DW小线!$A:$AL,$B248,李树森DW小线!S:S)</f>
        <v>8.5</v>
      </c>
      <c r="T248" s="12">
        <f ca="1">SUMIF(李树森DW小线!$A:$AL,$B248,李树森DW小线!T:T)</f>
        <v>8.5</v>
      </c>
      <c r="U248" s="12">
        <f ca="1">SUMIF(李树森DW小线!$A:$AL,$B248,李树森DW小线!U:U)</f>
        <v>8.5</v>
      </c>
      <c r="V248" s="12">
        <f ca="1">SUMIF(李树森DW小线!$A:$AL,$B248,李树森DW小线!V:V)</f>
        <v>8.5</v>
      </c>
      <c r="W248" s="12">
        <f ca="1">SUMIF(李树森DW小线!$A:$AL,$B248,李树森DW小线!W:W)</f>
        <v>6</v>
      </c>
      <c r="X248" s="12">
        <f ca="1">SUMIF(李树森DW小线!$A:$AL,$B248,李树森DW小线!X:X)</f>
        <v>12</v>
      </c>
      <c r="Y248" s="12">
        <f ca="1">SUMIF(李树森DW小线!$A:$AL,$B248,李树森DW小线!Y:Y)</f>
        <v>11.5</v>
      </c>
      <c r="Z248" s="12">
        <f ca="1">SUMIF(李树森DW小线!$A:$AL,$B248,李树森DW小线!Z:Z)</f>
        <v>11</v>
      </c>
      <c r="AA248" s="12">
        <f ca="1">SUMIF(李树森DW小线!$A:$AL,$B248,李树森DW小线!AA:AA)</f>
        <v>8.5</v>
      </c>
      <c r="AB248" s="12">
        <f ca="1">SUMIF(李树森DW小线!$A:$AL,$B248,李树森DW小线!AB:AB)</f>
        <v>8.5</v>
      </c>
      <c r="AC248" s="12">
        <f ca="1">SUMIF(李树森DW小线!$A:$AL,$B248,李树森DW小线!AC:AC)</f>
        <v>0</v>
      </c>
      <c r="AD248" s="12">
        <f ca="1">SUMIF(李树森DW小线!$A:$AL,$B248,李树森DW小线!AD:AD)</f>
        <v>8.5</v>
      </c>
      <c r="AE248" s="12">
        <f ca="1">SUMIF(李树森DW小线!$A:$AL,$B248,李树森DW小线!AE:AE)</f>
        <v>8.5</v>
      </c>
      <c r="AF248" s="12">
        <f ca="1">SUMIF(李树森DW小线!$A:$AL,$B248,李树森DW小线!AF:AF)</f>
        <v>8.5</v>
      </c>
      <c r="AG248" s="12">
        <f ca="1">SUMIF(李树森DW小线!$A:$AL,$B248,李树森DW小线!AG:AG)</f>
        <v>13</v>
      </c>
      <c r="AH248" s="12">
        <f ca="1">SUMIF(李树森DW小线!$A:$AL,$B248,李树森DW小线!AH:AH)</f>
        <v>0</v>
      </c>
      <c r="AI248" s="21">
        <f ca="1" t="shared" si="149"/>
        <v>207.5</v>
      </c>
      <c r="AJ248" s="22">
        <f ca="1" t="shared" ref="AJ248:AJ249" si="150">AI248/8</f>
        <v>25.9375</v>
      </c>
    </row>
    <row r="249" customHeight="1" spans="1:36">
      <c r="A249" s="10" t="s">
        <v>635</v>
      </c>
      <c r="B249" s="17" t="s">
        <v>827</v>
      </c>
      <c r="C249" s="18" t="s">
        <v>826</v>
      </c>
      <c r="D249" s="12">
        <f ca="1">SUMIF(李树森DW小线!$A:$AL,$B249,李树森DW小线!D:D)</f>
        <v>0</v>
      </c>
      <c r="E249" s="12">
        <f ca="1">SUMIF(李树森DW小线!$A:$AL,$B249,李树森DW小线!E:E)</f>
        <v>8.5</v>
      </c>
      <c r="F249" s="12">
        <f ca="1">SUMIF(李树森DW小线!$A:$AL,$B249,李树森DW小线!F:F)</f>
        <v>8.5</v>
      </c>
      <c r="G249" s="12">
        <f ca="1">SUMIF(李树森DW小线!$A:$AL,$B249,李树森DW小线!G:G)</f>
        <v>13</v>
      </c>
      <c r="H249" s="12">
        <f ca="1">SUMIF(李树森DW小线!$A:$AL,$B249,李树森DW小线!H:H)</f>
        <v>8.5</v>
      </c>
      <c r="I249" s="12">
        <f ca="1">SUMIF(李树森DW小线!$A:$AL,$B249,李树森DW小线!I:I)</f>
        <v>4.5</v>
      </c>
      <c r="J249" s="12">
        <f ca="1">SUMIF(李树森DW小线!$A:$AL,$B249,李树森DW小线!J:J)</f>
        <v>0</v>
      </c>
      <c r="K249" s="12">
        <f ca="1">SUMIF(李树森DW小线!$A:$AL,$B249,李树森DW小线!K:K)</f>
        <v>0</v>
      </c>
      <c r="L249" s="12">
        <f ca="1">SUMIF(李树森DW小线!$A:$AL,$B249,李树森DW小线!L:L)</f>
        <v>8</v>
      </c>
      <c r="M249" s="12">
        <f ca="1">SUMIF(李树森DW小线!$A:$AL,$B249,李树森DW小线!M:M)</f>
        <v>12</v>
      </c>
      <c r="N249" s="12">
        <f ca="1">SUMIF(李树森DW小线!$A:$AL,$B249,李树森DW小线!N:N)</f>
        <v>11</v>
      </c>
      <c r="O249" s="12">
        <f ca="1">SUMIF(李树森DW小线!$A:$AL,$B249,李树森DW小线!O:O)</f>
        <v>8.5</v>
      </c>
      <c r="P249" s="12">
        <f ca="1">SUMIF(李树森DW小线!$A:$AL,$B249,李树森DW小线!P:P)</f>
        <v>11</v>
      </c>
      <c r="Q249" s="12">
        <f ca="1">SUMIF(李树森DW小线!$A:$AL,$B249,李树森DW小线!Q:Q)</f>
        <v>11</v>
      </c>
      <c r="R249" s="12">
        <f ca="1">SUMIF(李树森DW小线!$A:$AL,$B249,李树森DW小线!R:R)</f>
        <v>12</v>
      </c>
      <c r="S249" s="12">
        <f ca="1">SUMIF(李树森DW小线!$A:$AL,$B249,李树森DW小线!S:S)</f>
        <v>11</v>
      </c>
      <c r="T249" s="12">
        <f ca="1">SUMIF(李树森DW小线!$A:$AL,$B249,李树森DW小线!T:T)</f>
        <v>8</v>
      </c>
      <c r="U249" s="12">
        <f ca="1">SUMIF(李树森DW小线!$A:$AL,$B249,李树森DW小线!U:U)</f>
        <v>11</v>
      </c>
      <c r="V249" s="12">
        <f ca="1">SUMIF(李树森DW小线!$A:$AL,$B249,李树森DW小线!V:V)</f>
        <v>8.5</v>
      </c>
      <c r="W249" s="12">
        <f ca="1">SUMIF(李树森DW小线!$A:$AL,$B249,李树森DW小线!W:W)</f>
        <v>11</v>
      </c>
      <c r="X249" s="12">
        <f ca="1">SUMIF(李树森DW小线!$A:$AL,$B249,李树森DW小线!X:X)</f>
        <v>8.5</v>
      </c>
      <c r="Y249" s="12">
        <f ca="1">SUMIF(李树森DW小线!$A:$AL,$B249,李树森DW小线!Y:Y)</f>
        <v>8.5</v>
      </c>
      <c r="Z249" s="12">
        <f ca="1">SUMIF(李树森DW小线!$A:$AL,$B249,李树森DW小线!Z:Z)</f>
        <v>8.5</v>
      </c>
      <c r="AA249" s="12">
        <f ca="1">SUMIF(李树森DW小线!$A:$AL,$B249,李树森DW小线!AA:AA)</f>
        <v>8.5</v>
      </c>
      <c r="AB249" s="12">
        <f ca="1">SUMIF(李树森DW小线!$A:$AL,$B249,李树森DW小线!AB:AB)</f>
        <v>8.5</v>
      </c>
      <c r="AC249" s="12">
        <f ca="1">SUMIF(李树森DW小线!$A:$AL,$B249,李树森DW小线!AC:AC)</f>
        <v>8.5</v>
      </c>
      <c r="AD249" s="12">
        <f ca="1">SUMIF(李树森DW小线!$A:$AL,$B249,李树森DW小线!AD:AD)</f>
        <v>8.5</v>
      </c>
      <c r="AE249" s="12">
        <f ca="1">SUMIF(李树森DW小线!$A:$AL,$B249,李树森DW小线!AE:AE)</f>
        <v>8.5</v>
      </c>
      <c r="AF249" s="12">
        <f ca="1">SUMIF(李树森DW小线!$A:$AL,$B249,李树森DW小线!AF:AF)</f>
        <v>8.5</v>
      </c>
      <c r="AG249" s="12">
        <f ca="1">SUMIF(李树森DW小线!$A:$AL,$B249,李树森DW小线!AG:AG)</f>
        <v>8.5</v>
      </c>
      <c r="AH249" s="12">
        <f ca="1">SUMIF(李树森DW小线!$A:$AL,$B249,李树森DW小线!AH:AH)</f>
        <v>0</v>
      </c>
      <c r="AI249" s="21">
        <f ca="1" t="shared" si="149"/>
        <v>251</v>
      </c>
      <c r="AJ249" s="22">
        <f ca="1" t="shared" si="150"/>
        <v>31.375</v>
      </c>
    </row>
    <row r="250" customHeight="1" spans="1:36">
      <c r="A250" s="10" t="s">
        <v>638</v>
      </c>
      <c r="B250" s="11" t="s">
        <v>640</v>
      </c>
      <c r="C250" t="s">
        <v>639</v>
      </c>
      <c r="D250" s="12">
        <f ca="1">SUMIF(间接!$A:$AL,$B250,间接!D:D)</f>
        <v>8.5</v>
      </c>
      <c r="E250" s="12">
        <f ca="1">SUMIF(间接!$A:$AL,$B250,间接!E:E)</f>
        <v>8</v>
      </c>
      <c r="F250" s="12">
        <f ca="1">SUMIF(间接!$A:$AL,$B250,间接!F:F)</f>
        <v>8</v>
      </c>
      <c r="G250" s="12">
        <f ca="1">SUMIF(间接!$A:$AL,$B250,间接!G:G)</f>
        <v>8</v>
      </c>
      <c r="H250" s="12">
        <f ca="1">SUMIF(间接!$A:$AL,$B250,间接!H:H)</f>
        <v>0</v>
      </c>
      <c r="I250" s="12">
        <f ca="1">SUMIF(间接!$A:$AL,$B250,间接!I:I)</f>
        <v>11</v>
      </c>
      <c r="J250" s="12">
        <f ca="1">SUMIF(间接!$A:$AL,$B250,间接!J:J)</f>
        <v>8.5</v>
      </c>
      <c r="K250" s="12">
        <f ca="1">SUMIF(间接!$A:$AL,$B250,间接!K:K)</f>
        <v>8</v>
      </c>
      <c r="L250" s="12">
        <f ca="1">SUMIF(间接!$A:$AL,$B250,间接!L:L)</f>
        <v>8</v>
      </c>
      <c r="M250" s="12">
        <f ca="1">SUMIF(间接!$A:$AL,$B250,间接!M:M)</f>
        <v>8</v>
      </c>
      <c r="N250" s="12">
        <f ca="1">SUMIF(间接!$A:$AL,$B250,间接!N:N)</f>
        <v>8</v>
      </c>
      <c r="O250" s="12">
        <f ca="1">SUMIF(间接!$A:$AL,$B250,间接!O:O)</f>
        <v>0</v>
      </c>
      <c r="P250" s="12">
        <f ca="1">SUMIF(间接!$A:$AL,$B250,间接!P:P)</f>
        <v>8</v>
      </c>
      <c r="Q250" s="12">
        <f ca="1">SUMIF(间接!$A:$AL,$B250,间接!Q:Q)</f>
        <v>8</v>
      </c>
      <c r="R250" s="12">
        <f ca="1">SUMIF(间接!$A:$AL,$B250,间接!R:R)</f>
        <v>8</v>
      </c>
      <c r="S250" s="12">
        <f ca="1">SUMIF(间接!$A:$AL,$B250,间接!S:S)</f>
        <v>9</v>
      </c>
      <c r="T250" s="12">
        <f ca="1">SUMIF(间接!$A:$AL,$B250,间接!T:T)</f>
        <v>8</v>
      </c>
      <c r="U250" s="12">
        <f ca="1">SUMIF(间接!$A:$AL,$B250,间接!U:U)</f>
        <v>8</v>
      </c>
      <c r="V250" s="12">
        <f ca="1">SUMIF(间接!$A:$AL,$B250,间接!V:V)</f>
        <v>0</v>
      </c>
      <c r="W250" s="12">
        <f ca="1">SUMIF(间接!$A:$AL,$B250,间接!W:W)</f>
        <v>8</v>
      </c>
      <c r="X250" s="12">
        <f ca="1">SUMIF(间接!$A:$AL,$B250,间接!X:X)</f>
        <v>8</v>
      </c>
      <c r="Y250" s="12">
        <f ca="1">SUMIF(间接!$A:$AL,$B250,间接!Y:Y)</f>
        <v>8</v>
      </c>
      <c r="Z250" s="12">
        <f ca="1">SUMIF(间接!$A:$AL,$B250,间接!Z:Z)</f>
        <v>8.5</v>
      </c>
      <c r="AA250" s="12">
        <f ca="1">SUMIF(间接!$A:$AL,$B250,间接!AA:AA)</f>
        <v>8</v>
      </c>
      <c r="AB250" s="12">
        <f ca="1">SUMIF(间接!$A:$AL,$B250,间接!AB:AB)</f>
        <v>8</v>
      </c>
      <c r="AC250" s="12">
        <f ca="1">SUMIF(间接!$A:$AL,$B250,间接!AC:AC)</f>
        <v>0</v>
      </c>
      <c r="AD250" s="12">
        <f ca="1">SUMIF(间接!$A:$AL,$B250,间接!AD:AD)</f>
        <v>0</v>
      </c>
      <c r="AE250" s="12">
        <f ca="1">SUMIF(间接!$A:$AL,$B250,间接!AE:AE)</f>
        <v>0</v>
      </c>
      <c r="AF250" s="12">
        <f ca="1">SUMIF(间接!$A:$AL,$B250,间接!AF:AF)</f>
        <v>8.5</v>
      </c>
      <c r="AG250" s="12">
        <f ca="1">SUMIF(间接!$A:$AL,$B250,间接!AG:AG)</f>
        <v>8</v>
      </c>
      <c r="AH250" s="12">
        <f ca="1">SUMIF(间接!$A:$AL,$B250,间接!AH:AH)</f>
        <v>0</v>
      </c>
      <c r="AI250" s="21">
        <f ca="1" t="shared" si="91"/>
        <v>198</v>
      </c>
      <c r="AJ250" s="22">
        <f ca="1" t="shared" si="92"/>
        <v>24.75</v>
      </c>
    </row>
    <row r="251" customHeight="1" spans="1:36">
      <c r="A251" s="10" t="s">
        <v>638</v>
      </c>
      <c r="B251" s="11" t="s">
        <v>642</v>
      </c>
      <c r="C251" t="s">
        <v>641</v>
      </c>
      <c r="D251" s="12">
        <f ca="1">SUMIF(间接!$A:$AL,$B251,间接!D:D)</f>
        <v>0</v>
      </c>
      <c r="E251" s="12">
        <f ca="1">SUMIF(间接!$A:$AL,$B251,间接!E:E)</f>
        <v>10.5</v>
      </c>
      <c r="F251" s="12">
        <f ca="1">SUMIF(间接!$A:$AL,$B251,间接!F:F)</f>
        <v>12</v>
      </c>
      <c r="G251" s="12">
        <f ca="1">SUMIF(间接!$A:$AL,$B251,间接!G:G)</f>
        <v>8.5</v>
      </c>
      <c r="H251" s="12">
        <f ca="1">SUMIF(间接!$A:$AL,$B251,间接!H:H)</f>
        <v>0</v>
      </c>
      <c r="I251" s="12">
        <f ca="1">SUMIF(间接!$A:$AL,$B251,间接!I:I)</f>
        <v>13</v>
      </c>
      <c r="J251" s="12">
        <f ca="1">SUMIF(间接!$A:$AL,$B251,间接!J:J)</f>
        <v>14</v>
      </c>
      <c r="K251" s="12">
        <f ca="1">SUMIF(间接!$A:$AL,$B251,间接!K:K)</f>
        <v>13</v>
      </c>
      <c r="L251" s="12">
        <f ca="1">SUMIF(间接!$A:$AL,$B251,间接!L:L)</f>
        <v>9</v>
      </c>
      <c r="M251" s="12">
        <f ca="1">SUMIF(间接!$A:$AL,$B251,间接!M:M)</f>
        <v>8.5</v>
      </c>
      <c r="N251" s="12">
        <f ca="1">SUMIF(间接!$A:$AL,$B251,间接!N:N)</f>
        <v>12</v>
      </c>
      <c r="O251" s="12">
        <f ca="1">SUMIF(间接!$A:$AL,$B251,间接!O:O)</f>
        <v>7</v>
      </c>
      <c r="P251" s="12">
        <f ca="1">SUMIF(间接!$A:$AL,$B251,间接!P:P)</f>
        <v>13.5</v>
      </c>
      <c r="Q251" s="12">
        <f ca="1">SUMIF(间接!$A:$AL,$B251,间接!Q:Q)</f>
        <v>9</v>
      </c>
      <c r="R251" s="12">
        <f ca="1">SUMIF(间接!$A:$AL,$B251,间接!R:R)</f>
        <v>11</v>
      </c>
      <c r="S251" s="12">
        <f ca="1">SUMIF(间接!$A:$AL,$B251,间接!S:S)</f>
        <v>9.5</v>
      </c>
      <c r="T251" s="12">
        <f ca="1">SUMIF(间接!$A:$AL,$B251,间接!T:T)</f>
        <v>13</v>
      </c>
      <c r="U251" s="12">
        <f ca="1">SUMIF(间接!$A:$AL,$B251,间接!U:U)</f>
        <v>9</v>
      </c>
      <c r="V251" s="12">
        <f ca="1">SUMIF(间接!$A:$AL,$B251,间接!V:V)</f>
        <v>9</v>
      </c>
      <c r="W251" s="12">
        <f ca="1">SUMIF(间接!$A:$AL,$B251,间接!W:W)</f>
        <v>13.5</v>
      </c>
      <c r="X251" s="12">
        <f ca="1">SUMIF(间接!$A:$AL,$B251,间接!X:X)</f>
        <v>10</v>
      </c>
      <c r="Y251" s="12">
        <f ca="1">SUMIF(间接!$A:$AL,$B251,间接!Y:Y)</f>
        <v>8.5</v>
      </c>
      <c r="Z251" s="12">
        <f ca="1">SUMIF(间接!$A:$AL,$B251,间接!Z:Z)</f>
        <v>13.5</v>
      </c>
      <c r="AA251" s="12">
        <f ca="1">SUMIF(间接!$A:$AL,$B251,间接!AA:AA)</f>
        <v>8.5</v>
      </c>
      <c r="AB251" s="12">
        <f ca="1">SUMIF(间接!$A:$AL,$B251,间接!AB:AB)</f>
        <v>8.5</v>
      </c>
      <c r="AC251" s="12">
        <f ca="1">SUMIF(间接!$A:$AL,$B251,间接!AC:AC)</f>
        <v>8</v>
      </c>
      <c r="AD251" s="12">
        <f ca="1">SUMIF(间接!$A:$AL,$B251,间接!AD:AD)</f>
        <v>10.5</v>
      </c>
      <c r="AE251" s="12">
        <f ca="1">SUMIF(间接!$A:$AL,$B251,间接!AE:AE)</f>
        <v>11</v>
      </c>
      <c r="AF251" s="12">
        <f ca="1">SUMIF(间接!$A:$AL,$B251,间接!AF:AF)</f>
        <v>10</v>
      </c>
      <c r="AG251" s="12">
        <f ca="1">SUMIF(间接!$A:$AL,$B251,间接!AG:AG)</f>
        <v>9</v>
      </c>
      <c r="AH251" s="12">
        <f ca="1">SUMIF(间接!$A:$AL,$B251,间接!AH:AH)</f>
        <v>0</v>
      </c>
      <c r="AI251" s="21">
        <f ca="1" t="shared" si="91"/>
        <v>292.5</v>
      </c>
      <c r="AJ251" s="22">
        <f ca="1" t="shared" si="92"/>
        <v>36.5625</v>
      </c>
    </row>
    <row r="252" customHeight="1" spans="1:36">
      <c r="A252" s="10" t="s">
        <v>638</v>
      </c>
      <c r="B252" s="11" t="s">
        <v>644</v>
      </c>
      <c r="C252" t="s">
        <v>643</v>
      </c>
      <c r="D252" s="12">
        <f ca="1">SUMIF(间接!$A:$AL,$B252,间接!D:D)</f>
        <v>8.5</v>
      </c>
      <c r="E252" s="12">
        <f ca="1">SUMIF(间接!$A:$AL,$B252,间接!E:E)</f>
        <v>8.5</v>
      </c>
      <c r="F252" s="12">
        <f ca="1">SUMIF(间接!$A:$AL,$B252,间接!F:F)</f>
        <v>13</v>
      </c>
      <c r="G252" s="12">
        <f ca="1">SUMIF(间接!$A:$AL,$B252,间接!G:G)</f>
        <v>11</v>
      </c>
      <c r="H252" s="12">
        <f ca="1">SUMIF(间接!$A:$AL,$B252,间接!H:H)</f>
        <v>8.5</v>
      </c>
      <c r="I252" s="12">
        <f ca="1">SUMIF(间接!$A:$AL,$B252,间接!I:I)</f>
        <v>8.5</v>
      </c>
      <c r="J252" s="12">
        <f ca="1">SUMIF(间接!$A:$AL,$B252,间接!J:J)</f>
        <v>9</v>
      </c>
      <c r="K252" s="12">
        <f ca="1">SUMIF(间接!$A:$AL,$B252,间接!K:K)</f>
        <v>8.5</v>
      </c>
      <c r="L252" s="12">
        <f ca="1">SUMIF(间接!$A:$AL,$B252,间接!L:L)</f>
        <v>8.5</v>
      </c>
      <c r="M252" s="12">
        <f ca="1">SUMIF(间接!$A:$AL,$B252,间接!M:M)</f>
        <v>8.5</v>
      </c>
      <c r="N252" s="12">
        <f ca="1">SUMIF(间接!$A:$AL,$B252,间接!N:N)</f>
        <v>8.5</v>
      </c>
      <c r="O252" s="12">
        <f ca="1">SUMIF(间接!$A:$AL,$B252,间接!O:O)</f>
        <v>8.5</v>
      </c>
      <c r="P252" s="12">
        <f ca="1">SUMIF(间接!$A:$AL,$B252,间接!P:P)</f>
        <v>13</v>
      </c>
      <c r="Q252" s="12">
        <f ca="1">SUMIF(间接!$A:$AL,$B252,间接!Q:Q)</f>
        <v>11</v>
      </c>
      <c r="R252" s="12">
        <f ca="1">SUMIF(间接!$A:$AL,$B252,间接!R:R)</f>
        <v>8.5</v>
      </c>
      <c r="S252" s="12">
        <f ca="1">SUMIF(间接!$A:$AL,$B252,间接!S:S)</f>
        <v>10</v>
      </c>
      <c r="T252" s="12">
        <f ca="1">SUMIF(间接!$A:$AL,$B252,间接!T:T)</f>
        <v>11</v>
      </c>
      <c r="U252" s="12">
        <f ca="1">SUMIF(间接!$A:$AL,$B252,间接!U:U)</f>
        <v>8.5</v>
      </c>
      <c r="V252" s="12">
        <f ca="1">SUMIF(间接!$A:$AL,$B252,间接!V:V)</f>
        <v>0</v>
      </c>
      <c r="W252" s="12">
        <f ca="1">SUMIF(间接!$A:$AL,$B252,间接!W:W)</f>
        <v>8.5</v>
      </c>
      <c r="X252" s="12">
        <f ca="1">SUMIF(间接!$A:$AL,$B252,间接!X:X)</f>
        <v>8.5</v>
      </c>
      <c r="Y252" s="12">
        <f ca="1">SUMIF(间接!$A:$AL,$B252,间接!Y:Y)</f>
        <v>8.5</v>
      </c>
      <c r="Z252" s="12">
        <f ca="1">SUMIF(间接!$A:$AL,$B252,间接!Z:Z)</f>
        <v>8.5</v>
      </c>
      <c r="AA252" s="12">
        <f ca="1">SUMIF(间接!$A:$AL,$B252,间接!AA:AA)</f>
        <v>13</v>
      </c>
      <c r="AB252" s="12">
        <f ca="1">SUMIF(间接!$A:$AL,$B252,间接!AB:AB)</f>
        <v>8.5</v>
      </c>
      <c r="AC252" s="12">
        <f ca="1">SUMIF(间接!$A:$AL,$B252,间接!AC:AC)</f>
        <v>0</v>
      </c>
      <c r="AD252" s="12">
        <f ca="1">SUMIF(间接!$A:$AL,$B252,间接!AD:AD)</f>
        <v>11</v>
      </c>
      <c r="AE252" s="12">
        <f ca="1">SUMIF(间接!$A:$AL,$B252,间接!AE:AE)</f>
        <v>8.5</v>
      </c>
      <c r="AF252" s="12">
        <f ca="1">SUMIF(间接!$A:$AL,$B252,间接!AF:AF)</f>
        <v>8.5</v>
      </c>
      <c r="AG252" s="12">
        <f ca="1">SUMIF(间接!$A:$AL,$B252,间接!AG:AG)</f>
        <v>8.5</v>
      </c>
      <c r="AH252" s="12">
        <f ca="1">SUMIF(间接!$A:$AL,$B252,间接!AH:AH)</f>
        <v>0</v>
      </c>
      <c r="AI252" s="21">
        <f ca="1" t="shared" si="91"/>
        <v>263.5</v>
      </c>
      <c r="AJ252" s="22">
        <f ca="1" t="shared" si="92"/>
        <v>32.9375</v>
      </c>
    </row>
    <row r="253" customHeight="1" spans="1:36">
      <c r="A253" s="10" t="s">
        <v>638</v>
      </c>
      <c r="B253" s="11" t="s">
        <v>415</v>
      </c>
      <c r="C253" t="s">
        <v>835</v>
      </c>
      <c r="D253" s="12">
        <f ca="1">SUMIF(间接!$A:$AL,$B253,间接!D:D)</f>
        <v>0</v>
      </c>
      <c r="E253" s="12">
        <f ca="1">SUMIF(间接!$A:$AL,$B253,间接!E:E)</f>
        <v>0</v>
      </c>
      <c r="F253" s="12">
        <f ca="1">SUMIF(间接!$A:$AL,$B253,间接!F:F)</f>
        <v>0</v>
      </c>
      <c r="G253" s="12">
        <f ca="1">SUMIF(间接!$A:$AL,$B253,间接!G:G)</f>
        <v>0</v>
      </c>
      <c r="H253" s="12">
        <f ca="1">SUMIF(间接!$A:$AL,$B253,间接!H:H)</f>
        <v>0</v>
      </c>
      <c r="I253" s="12">
        <f ca="1">SUMIF(间接!$A:$AL,$B253,间接!I:I)</f>
        <v>0</v>
      </c>
      <c r="J253" s="12">
        <f ca="1">SUMIF(间接!$A:$AL,$B253,间接!J:J)</f>
        <v>0</v>
      </c>
      <c r="K253" s="12">
        <f ca="1">SUMIF(间接!$A:$AL,$B253,间接!K:K)</f>
        <v>0</v>
      </c>
      <c r="L253" s="12">
        <f ca="1">SUMIF(间接!$A:$AL,$B253,间接!L:L)</f>
        <v>0</v>
      </c>
      <c r="M253" s="12">
        <f ca="1">SUMIF(间接!$A:$AL,$B253,间接!M:M)</f>
        <v>0</v>
      </c>
      <c r="N253" s="12">
        <f ca="1">SUMIF(间接!$A:$AL,$B253,间接!N:N)</f>
        <v>0</v>
      </c>
      <c r="O253" s="12">
        <f ca="1">SUMIF(间接!$A:$AL,$B253,间接!O:O)</f>
        <v>0</v>
      </c>
      <c r="P253" s="12">
        <f ca="1">SUMIF(间接!$A:$AL,$B253,间接!P:P)</f>
        <v>0</v>
      </c>
      <c r="Q253" s="12">
        <f ca="1">SUMIF(间接!$A:$AL,$B253,间接!Q:Q)</f>
        <v>0</v>
      </c>
      <c r="R253" s="12">
        <f ca="1">SUMIF(间接!$A:$AL,$B253,间接!R:R)</f>
        <v>0</v>
      </c>
      <c r="S253" s="12">
        <f ca="1">SUMIF(间接!$A:$AL,$B253,间接!S:S)</f>
        <v>0</v>
      </c>
      <c r="T253" s="12">
        <f ca="1">SUMIF(间接!$A:$AL,$B253,间接!T:T)</f>
        <v>0</v>
      </c>
      <c r="U253" s="12">
        <f ca="1">SUMIF(间接!$A:$AL,$B253,间接!U:U)</f>
        <v>0</v>
      </c>
      <c r="V253" s="12">
        <f ca="1">SUMIF(间接!$A:$AL,$B253,间接!V:V)</f>
        <v>0</v>
      </c>
      <c r="W253" s="12">
        <f ca="1">SUMIF(间接!$A:$AL,$B253,间接!W:W)</f>
        <v>0</v>
      </c>
      <c r="X253" s="12">
        <f ca="1">SUMIF(间接!$A:$AL,$B253,间接!X:X)</f>
        <v>0</v>
      </c>
      <c r="Y253" s="12">
        <f ca="1">SUMIF(间接!$A:$AL,$B253,间接!Y:Y)</f>
        <v>0</v>
      </c>
      <c r="Z253" s="12">
        <f ca="1">SUMIF(间接!$A:$AL,$B253,间接!Z:Z)</f>
        <v>0</v>
      </c>
      <c r="AA253" s="12">
        <f ca="1">SUMIF(间接!$A:$AL,$B253,间接!AA:AA)</f>
        <v>0</v>
      </c>
      <c r="AB253" s="12">
        <f ca="1">SUMIF(间接!$A:$AL,$B253,间接!AB:AB)</f>
        <v>0</v>
      </c>
      <c r="AC253" s="12">
        <f ca="1">SUMIF(间接!$A:$AL,$B253,间接!AC:AC)</f>
        <v>0</v>
      </c>
      <c r="AD253" s="12">
        <f ca="1">SUMIF(间接!$A:$AL,$B253,间接!AD:AD)</f>
        <v>0</v>
      </c>
      <c r="AE253" s="12">
        <f ca="1">SUMIF(间接!$A:$AL,$B253,间接!AE:AE)</f>
        <v>0</v>
      </c>
      <c r="AF253" s="12">
        <f ca="1">SUMIF(间接!$A:$AL,$B253,间接!AF:AF)</f>
        <v>0</v>
      </c>
      <c r="AG253" s="12">
        <f ca="1">SUMIF(间接!$A:$AL,$B253,间接!AG:AG)</f>
        <v>0</v>
      </c>
      <c r="AH253" s="12">
        <f ca="1">SUMIF(间接!$A:$AL,$B253,间接!AH:AH)</f>
        <v>0</v>
      </c>
      <c r="AI253" s="21">
        <f ca="1" t="shared" si="91"/>
        <v>0</v>
      </c>
      <c r="AJ253" s="22">
        <f ca="1" t="shared" si="92"/>
        <v>0</v>
      </c>
    </row>
    <row r="254" customHeight="1" spans="1:36">
      <c r="A254" s="10" t="s">
        <v>638</v>
      </c>
      <c r="B254" s="11" t="s">
        <v>646</v>
      </c>
      <c r="C254" t="s">
        <v>645</v>
      </c>
      <c r="D254" s="12">
        <f ca="1">SUMIF(间接!$A:$AL,$B254,间接!D:D)</f>
        <v>12</v>
      </c>
      <c r="E254" s="12">
        <f ca="1">SUMIF(间接!$A:$AL,$B254,间接!E:E)</f>
        <v>9.5</v>
      </c>
      <c r="F254" s="12">
        <f ca="1">SUMIF(间接!$A:$AL,$B254,间接!F:F)</f>
        <v>9.5</v>
      </c>
      <c r="G254" s="12">
        <f ca="1">SUMIF(间接!$A:$AL,$B254,间接!G:G)</f>
        <v>11</v>
      </c>
      <c r="H254" s="12">
        <f ca="1">SUMIF(间接!$A:$AL,$B254,间接!H:H)</f>
        <v>8.5</v>
      </c>
      <c r="I254" s="12">
        <f ca="1">SUMIF(间接!$A:$AL,$B254,间接!I:I)</f>
        <v>12</v>
      </c>
      <c r="J254" s="12">
        <f ca="1">SUMIF(间接!$A:$AL,$B254,间接!J:J)</f>
        <v>11</v>
      </c>
      <c r="K254" s="12">
        <f ca="1">SUMIF(间接!$A:$AL,$B254,间接!K:K)</f>
        <v>11.5</v>
      </c>
      <c r="L254" s="12">
        <f ca="1">SUMIF(间接!$A:$AL,$B254,间接!L:L)</f>
        <v>10.5</v>
      </c>
      <c r="M254" s="12">
        <f ca="1">SUMIF(间接!$A:$AL,$B254,间接!M:M)</f>
        <v>12</v>
      </c>
      <c r="N254" s="12">
        <f ca="1">SUMIF(间接!$A:$AL,$B254,间接!N:N)</f>
        <v>12.5</v>
      </c>
      <c r="O254" s="12">
        <f ca="1">SUMIF(间接!$A:$AL,$B254,间接!O:O)</f>
        <v>8.5</v>
      </c>
      <c r="P254" s="12">
        <f ca="1">SUMIF(间接!$A:$AL,$B254,间接!P:P)</f>
        <v>13</v>
      </c>
      <c r="Q254" s="12">
        <f ca="1">SUMIF(间接!$A:$AL,$B254,间接!Q:Q)</f>
        <v>0</v>
      </c>
      <c r="R254" s="12">
        <f ca="1">SUMIF(间接!$A:$AL,$B254,间接!R:R)</f>
        <v>10</v>
      </c>
      <c r="S254" s="12">
        <f ca="1">SUMIF(间接!$A:$AL,$B254,间接!S:S)</f>
        <v>11</v>
      </c>
      <c r="T254" s="12">
        <f ca="1">SUMIF(间接!$A:$AL,$B254,间接!T:T)</f>
        <v>11.5</v>
      </c>
      <c r="U254" s="12">
        <f ca="1">SUMIF(间接!$A:$AL,$B254,间接!U:U)</f>
        <v>13.5</v>
      </c>
      <c r="V254" s="12">
        <f ca="1">SUMIF(间接!$A:$AL,$B254,间接!V:V)</f>
        <v>8.5</v>
      </c>
      <c r="W254" s="12">
        <f ca="1">SUMIF(间接!$A:$AL,$B254,间接!W:W)</f>
        <v>11</v>
      </c>
      <c r="X254" s="12">
        <f ca="1">SUMIF(间接!$A:$AL,$B254,间接!X:X)</f>
        <v>11</v>
      </c>
      <c r="Y254" s="12">
        <f ca="1">SUMIF(间接!$A:$AL,$B254,间接!Y:Y)</f>
        <v>11</v>
      </c>
      <c r="Z254" s="12">
        <f ca="1">SUMIF(间接!$A:$AL,$B254,间接!Z:Z)</f>
        <v>11</v>
      </c>
      <c r="AA254" s="12">
        <f ca="1">SUMIF(间接!$A:$AL,$B254,间接!AA:AA)</f>
        <v>13</v>
      </c>
      <c r="AB254" s="12">
        <f ca="1">SUMIF(间接!$A:$AL,$B254,间接!AB:AB)</f>
        <v>12</v>
      </c>
      <c r="AC254" s="12">
        <f ca="1">SUMIF(间接!$A:$AL,$B254,间接!AC:AC)</f>
        <v>0</v>
      </c>
      <c r="AD254" s="12">
        <f ca="1">SUMIF(间接!$A:$AL,$B254,间接!AD:AD)</f>
        <v>12.5</v>
      </c>
      <c r="AE254" s="12">
        <f ca="1">SUMIF(间接!$A:$AL,$B254,间接!AE:AE)</f>
        <v>13</v>
      </c>
      <c r="AF254" s="12">
        <f ca="1">SUMIF(间接!$A:$AL,$B254,间接!AF:AF)</f>
        <v>12</v>
      </c>
      <c r="AG254" s="12">
        <f ca="1">SUMIF(间接!$A:$AL,$B254,间接!AG:AG)</f>
        <v>12</v>
      </c>
      <c r="AH254" s="12">
        <f ca="1">SUMIF(间接!$A:$AL,$B254,间接!AH:AH)</f>
        <v>0</v>
      </c>
      <c r="AI254" s="21">
        <f ca="1" t="shared" si="91"/>
        <v>314.5</v>
      </c>
      <c r="AJ254" s="22">
        <f ca="1" t="shared" si="92"/>
        <v>39.3125</v>
      </c>
    </row>
    <row r="255" customHeight="1" spans="1:36">
      <c r="A255" s="10" t="s">
        <v>836</v>
      </c>
      <c r="B255" s="11" t="s">
        <v>837</v>
      </c>
      <c r="C255" t="s">
        <v>838</v>
      </c>
      <c r="D255" s="12">
        <f ca="1">SUMIF(质量!$A:$AL,$B255,质量!D:D)</f>
        <v>0</v>
      </c>
      <c r="E255" s="12">
        <f ca="1">SUMIF(质量!$A:$AL,$B255,质量!E:E)</f>
        <v>0</v>
      </c>
      <c r="F255" s="12">
        <f ca="1">SUMIF(质量!$A:$AL,$B255,质量!F:F)</f>
        <v>0</v>
      </c>
      <c r="G255" s="12">
        <f ca="1">SUMIF(质量!$A:$AL,$B255,质量!G:G)</f>
        <v>0</v>
      </c>
      <c r="H255" s="12">
        <f ca="1">SUMIF(质量!$A:$AL,$B255,质量!H:H)</f>
        <v>0</v>
      </c>
      <c r="I255" s="12">
        <f ca="1">SUMIF(质量!$A:$AL,$B255,质量!I:I)</f>
        <v>0</v>
      </c>
      <c r="J255" s="12">
        <f ca="1">SUMIF(质量!$A:$AL,$B255,质量!J:J)</f>
        <v>0</v>
      </c>
      <c r="K255" s="12">
        <f ca="1">SUMIF(质量!$A:$AL,$B255,质量!K:K)</f>
        <v>0</v>
      </c>
      <c r="L255" s="12">
        <f ca="1">SUMIF(质量!$A:$AL,$B255,质量!L:L)</f>
        <v>0</v>
      </c>
      <c r="M255" s="12">
        <f ca="1">SUMIF(质量!$A:$AL,$B255,质量!M:M)</f>
        <v>0</v>
      </c>
      <c r="N255" s="12">
        <f ca="1">SUMIF(质量!$A:$AL,$B255,质量!N:N)</f>
        <v>0</v>
      </c>
      <c r="O255" s="12">
        <f ca="1">SUMIF(质量!$A:$AL,$B255,质量!O:O)</f>
        <v>0</v>
      </c>
      <c r="P255" s="12">
        <f ca="1">SUMIF(质量!$A:$AL,$B255,质量!P:P)</f>
        <v>0</v>
      </c>
      <c r="Q255" s="12">
        <f ca="1">SUMIF(质量!$A:$AL,$B255,质量!Q:Q)</f>
        <v>0</v>
      </c>
      <c r="R255" s="12">
        <f ca="1">SUMIF(质量!$A:$AL,$B255,质量!R:R)</f>
        <v>0</v>
      </c>
      <c r="S255" s="12">
        <f ca="1">SUMIF(质量!$A:$AL,$B255,质量!S:S)</f>
        <v>0</v>
      </c>
      <c r="T255" s="12">
        <f ca="1">SUMIF(质量!$A:$AL,$B255,质量!T:T)</f>
        <v>0</v>
      </c>
      <c r="U255" s="12">
        <f ca="1">SUMIF(质量!$A:$AL,$B255,质量!U:U)</f>
        <v>0</v>
      </c>
      <c r="V255" s="12">
        <f ca="1">SUMIF(质量!$A:$AL,$B255,质量!V:V)</f>
        <v>0</v>
      </c>
      <c r="W255" s="12">
        <f ca="1">SUMIF(质量!$A:$AL,$B255,质量!W:W)</f>
        <v>0</v>
      </c>
      <c r="X255" s="12">
        <f ca="1">SUMIF(质量!$A:$AL,$B255,质量!X:X)</f>
        <v>0</v>
      </c>
      <c r="Y255" s="12">
        <f ca="1">SUMIF(质量!$A:$AL,$B255,质量!Y:Y)</f>
        <v>0</v>
      </c>
      <c r="Z255" s="12">
        <f ca="1">SUMIF(质量!$A:$AL,$B255,质量!Z:Z)</f>
        <v>0</v>
      </c>
      <c r="AA255" s="12">
        <f ca="1">SUMIF(质量!$A:$AL,$B255,质量!AA:AA)</f>
        <v>0</v>
      </c>
      <c r="AB255" s="12">
        <f ca="1">SUMIF(质量!$A:$AL,$B255,质量!AB:AB)</f>
        <v>0</v>
      </c>
      <c r="AC255" s="12">
        <f ca="1">SUMIF(质量!$A:$AL,$B255,质量!AC:AC)</f>
        <v>0</v>
      </c>
      <c r="AD255" s="12">
        <f ca="1">SUMIF(质量!$A:$AL,$B255,质量!AD:AD)</f>
        <v>0</v>
      </c>
      <c r="AE255" s="12">
        <f ca="1">SUMIF(质量!$A:$AL,$B255,质量!AE:AE)</f>
        <v>0</v>
      </c>
      <c r="AF255" s="12">
        <f ca="1">SUMIF(质量!$A:$AL,$B255,质量!AF:AF)</f>
        <v>0</v>
      </c>
      <c r="AG255" s="12">
        <f ca="1">SUMIF(质量!$A:$AL,$B255,质量!AG:AG)</f>
        <v>0</v>
      </c>
      <c r="AH255" s="12">
        <f ca="1">SUMIF(质量!$A:$AL,$B255,质量!AH:AH)</f>
        <v>0</v>
      </c>
      <c r="AI255" s="21">
        <f ca="1" t="shared" si="91"/>
        <v>0</v>
      </c>
      <c r="AJ255" s="22">
        <f ca="1" t="shared" si="92"/>
        <v>0</v>
      </c>
    </row>
    <row r="256" customHeight="1" spans="1:36">
      <c r="A256" s="10" t="s">
        <v>836</v>
      </c>
      <c r="B256" s="11" t="s">
        <v>839</v>
      </c>
      <c r="C256" t="s">
        <v>840</v>
      </c>
      <c r="D256" s="12">
        <f ca="1">SUMIF(质量!$A:$AL,$B256,质量!D:D)</f>
        <v>0</v>
      </c>
      <c r="E256" s="12">
        <f ca="1">SUMIF(质量!$A:$AL,$B256,质量!E:E)</f>
        <v>0</v>
      </c>
      <c r="F256" s="12">
        <f ca="1">SUMIF(质量!$A:$AL,$B256,质量!F:F)</f>
        <v>0</v>
      </c>
      <c r="G256" s="12">
        <f ca="1">SUMIF(质量!$A:$AL,$B256,质量!G:G)</f>
        <v>0</v>
      </c>
      <c r="H256" s="12">
        <f ca="1">SUMIF(质量!$A:$AL,$B256,质量!H:H)</f>
        <v>0</v>
      </c>
      <c r="I256" s="12">
        <f ca="1">SUMIF(质量!$A:$AL,$B256,质量!I:I)</f>
        <v>0</v>
      </c>
      <c r="J256" s="12">
        <f ca="1">SUMIF(质量!$A:$AL,$B256,质量!J:J)</f>
        <v>0</v>
      </c>
      <c r="K256" s="12">
        <f ca="1">SUMIF(质量!$A:$AL,$B256,质量!K:K)</f>
        <v>0</v>
      </c>
      <c r="L256" s="12">
        <f ca="1">SUMIF(质量!$A:$AL,$B256,质量!L:L)</f>
        <v>0</v>
      </c>
      <c r="M256" s="12">
        <f ca="1">SUMIF(质量!$A:$AL,$B256,质量!M:M)</f>
        <v>0</v>
      </c>
      <c r="N256" s="12">
        <f ca="1">SUMIF(质量!$A:$AL,$B256,质量!N:N)</f>
        <v>0</v>
      </c>
      <c r="O256" s="12">
        <f ca="1">SUMIF(质量!$A:$AL,$B256,质量!O:O)</f>
        <v>0</v>
      </c>
      <c r="P256" s="12">
        <f ca="1">SUMIF(质量!$A:$AL,$B256,质量!P:P)</f>
        <v>0</v>
      </c>
      <c r="Q256" s="12">
        <f ca="1">SUMIF(质量!$A:$AL,$B256,质量!Q:Q)</f>
        <v>0</v>
      </c>
      <c r="R256" s="12">
        <f ca="1">SUMIF(质量!$A:$AL,$B256,质量!R:R)</f>
        <v>0</v>
      </c>
      <c r="S256" s="12">
        <f ca="1">SUMIF(质量!$A:$AL,$B256,质量!S:S)</f>
        <v>0</v>
      </c>
      <c r="T256" s="12">
        <f ca="1">SUMIF(质量!$A:$AL,$B256,质量!T:T)</f>
        <v>0</v>
      </c>
      <c r="U256" s="12">
        <f ca="1">SUMIF(质量!$A:$AL,$B256,质量!U:U)</f>
        <v>0</v>
      </c>
      <c r="V256" s="12">
        <f ca="1">SUMIF(质量!$A:$AL,$B256,质量!V:V)</f>
        <v>0</v>
      </c>
      <c r="W256" s="12">
        <f ca="1">SUMIF(质量!$A:$AL,$B256,质量!W:W)</f>
        <v>0</v>
      </c>
      <c r="X256" s="12">
        <f ca="1">SUMIF(质量!$A:$AL,$B256,质量!X:X)</f>
        <v>0</v>
      </c>
      <c r="Y256" s="12">
        <f ca="1">SUMIF(质量!$A:$AL,$B256,质量!Y:Y)</f>
        <v>0</v>
      </c>
      <c r="Z256" s="12">
        <f ca="1">SUMIF(质量!$A:$AL,$B256,质量!Z:Z)</f>
        <v>0</v>
      </c>
      <c r="AA256" s="12">
        <f ca="1">SUMIF(质量!$A:$AL,$B256,质量!AA:AA)</f>
        <v>0</v>
      </c>
      <c r="AB256" s="12">
        <f ca="1">SUMIF(质量!$A:$AL,$B256,质量!AB:AB)</f>
        <v>0</v>
      </c>
      <c r="AC256" s="12">
        <f ca="1">SUMIF(质量!$A:$AL,$B256,质量!AC:AC)</f>
        <v>0</v>
      </c>
      <c r="AD256" s="12">
        <f ca="1">SUMIF(质量!$A:$AL,$B256,质量!AD:AD)</f>
        <v>0</v>
      </c>
      <c r="AE256" s="12">
        <f ca="1">SUMIF(质量!$A:$AL,$B256,质量!AE:AE)</f>
        <v>0</v>
      </c>
      <c r="AF256" s="12">
        <f ca="1">SUMIF(质量!$A:$AL,$B256,质量!AF:AF)</f>
        <v>0</v>
      </c>
      <c r="AG256" s="12">
        <f ca="1">SUMIF(质量!$A:$AL,$B256,质量!AG:AG)</f>
        <v>0</v>
      </c>
      <c r="AH256" s="12">
        <f ca="1">SUMIF(质量!$A:$AL,$B256,质量!AH:AH)</f>
        <v>0</v>
      </c>
      <c r="AI256" s="21">
        <f ca="1" t="shared" ref="AI256:AI264" si="151">SUM(D256:AH256)</f>
        <v>0</v>
      </c>
      <c r="AJ256" s="22">
        <f ca="1" t="shared" ref="AJ256:AJ264" si="152">AI256/8</f>
        <v>0</v>
      </c>
    </row>
    <row r="257" customHeight="1" spans="1:36">
      <c r="A257" s="10" t="s">
        <v>836</v>
      </c>
      <c r="B257" s="11" t="s">
        <v>422</v>
      </c>
      <c r="C257" t="s">
        <v>447</v>
      </c>
      <c r="D257" s="12">
        <f ca="1">SUMIF(质量!$A:$AL,$B257,质量!D:D)</f>
        <v>0</v>
      </c>
      <c r="E257" s="12">
        <f ca="1">SUMIF(质量!$A:$AL,$B257,质量!E:E)</f>
        <v>0</v>
      </c>
      <c r="F257" s="12">
        <f ca="1">SUMIF(质量!$A:$AL,$B257,质量!F:F)</f>
        <v>0</v>
      </c>
      <c r="G257" s="12">
        <f ca="1">SUMIF(质量!$A:$AL,$B257,质量!G:G)</f>
        <v>0</v>
      </c>
      <c r="H257" s="12">
        <f ca="1">SUMIF(质量!$A:$AL,$B257,质量!H:H)</f>
        <v>0</v>
      </c>
      <c r="I257" s="12">
        <f ca="1">SUMIF(质量!$A:$AL,$B257,质量!I:I)</f>
        <v>0</v>
      </c>
      <c r="J257" s="12">
        <f ca="1">SUMIF(质量!$A:$AL,$B257,质量!J:J)</f>
        <v>0</v>
      </c>
      <c r="K257" s="12">
        <f ca="1">SUMIF(质量!$A:$AL,$B257,质量!K:K)</f>
        <v>0</v>
      </c>
      <c r="L257" s="12">
        <f ca="1">SUMIF(质量!$A:$AL,$B257,质量!L:L)</f>
        <v>0</v>
      </c>
      <c r="M257" s="12">
        <f ca="1">SUMIF(质量!$A:$AL,$B257,质量!M:M)</f>
        <v>0</v>
      </c>
      <c r="N257" s="12">
        <f ca="1">SUMIF(质量!$A:$AL,$B257,质量!N:N)</f>
        <v>0</v>
      </c>
      <c r="O257" s="12">
        <f ca="1">SUMIF(质量!$A:$AL,$B257,质量!O:O)</f>
        <v>0</v>
      </c>
      <c r="P257" s="12">
        <f ca="1">SUMIF(质量!$A:$AL,$B257,质量!P:P)</f>
        <v>0</v>
      </c>
      <c r="Q257" s="12">
        <f ca="1">SUMIF(质量!$A:$AL,$B257,质量!Q:Q)</f>
        <v>0</v>
      </c>
      <c r="R257" s="12">
        <f ca="1">SUMIF(质量!$A:$AL,$B257,质量!R:R)</f>
        <v>0</v>
      </c>
      <c r="S257" s="12">
        <f ca="1">SUMIF(质量!$A:$AL,$B257,质量!S:S)</f>
        <v>0</v>
      </c>
      <c r="T257" s="12">
        <f ca="1">SUMIF(质量!$A:$AL,$B257,质量!T:T)</f>
        <v>0</v>
      </c>
      <c r="U257" s="12">
        <f ca="1">SUMIF(质量!$A:$AL,$B257,质量!U:U)</f>
        <v>0</v>
      </c>
      <c r="V257" s="12">
        <f ca="1">SUMIF(质量!$A:$AL,$B257,质量!V:V)</f>
        <v>0</v>
      </c>
      <c r="W257" s="12">
        <f ca="1">SUMIF(质量!$A:$AL,$B257,质量!W:W)</f>
        <v>0</v>
      </c>
      <c r="X257" s="12">
        <f ca="1">SUMIF(质量!$A:$AL,$B257,质量!X:X)</f>
        <v>0</v>
      </c>
      <c r="Y257" s="12">
        <f ca="1">SUMIF(质量!$A:$AL,$B257,质量!Y:Y)</f>
        <v>0</v>
      </c>
      <c r="Z257" s="12">
        <f ca="1">SUMIF(质量!$A:$AL,$B257,质量!Z:Z)</f>
        <v>0</v>
      </c>
      <c r="AA257" s="12">
        <f ca="1">SUMIF(质量!$A:$AL,$B257,质量!AA:AA)</f>
        <v>0</v>
      </c>
      <c r="AB257" s="12">
        <f ca="1">SUMIF(质量!$A:$AL,$B257,质量!AB:AB)</f>
        <v>0</v>
      </c>
      <c r="AC257" s="12">
        <f ca="1">SUMIF(质量!$A:$AL,$B257,质量!AC:AC)</f>
        <v>0</v>
      </c>
      <c r="AD257" s="12">
        <f ca="1">SUMIF(质量!$A:$AL,$B257,质量!AD:AD)</f>
        <v>0</v>
      </c>
      <c r="AE257" s="12">
        <f ca="1">SUMIF(质量!$A:$AL,$B257,质量!AE:AE)</f>
        <v>0</v>
      </c>
      <c r="AF257" s="12">
        <f ca="1">SUMIF(质量!$A:$AL,$B257,质量!AF:AF)</f>
        <v>0</v>
      </c>
      <c r="AG257" s="12">
        <f ca="1">SUMIF(质量!$A:$AL,$B257,质量!AG:AG)</f>
        <v>0</v>
      </c>
      <c r="AH257" s="12">
        <f ca="1">SUMIF(质量!$A:$AL,$B257,质量!AH:AH)</f>
        <v>0</v>
      </c>
      <c r="AI257" s="21">
        <f ca="1" t="shared" si="151"/>
        <v>0</v>
      </c>
      <c r="AJ257" s="22">
        <f ca="1" t="shared" si="152"/>
        <v>0</v>
      </c>
    </row>
    <row r="258" customHeight="1" spans="1:36">
      <c r="A258" s="10" t="s">
        <v>836</v>
      </c>
      <c r="B258" s="11" t="s">
        <v>841</v>
      </c>
      <c r="C258" t="s">
        <v>842</v>
      </c>
      <c r="D258" s="12">
        <f ca="1">SUMIF(质量!$A:$AL,$B258,质量!D:D)</f>
        <v>0</v>
      </c>
      <c r="E258" s="12">
        <f ca="1">SUMIF(质量!$A:$AL,$B258,质量!E:E)</f>
        <v>0</v>
      </c>
      <c r="F258" s="12">
        <f ca="1">SUMIF(质量!$A:$AL,$B258,质量!F:F)</f>
        <v>0</v>
      </c>
      <c r="G258" s="12">
        <f ca="1">SUMIF(质量!$A:$AL,$B258,质量!G:G)</f>
        <v>0</v>
      </c>
      <c r="H258" s="12">
        <f ca="1">SUMIF(质量!$A:$AL,$B258,质量!H:H)</f>
        <v>0</v>
      </c>
      <c r="I258" s="12">
        <f ca="1">SUMIF(质量!$A:$AL,$B258,质量!I:I)</f>
        <v>0</v>
      </c>
      <c r="J258" s="12">
        <f ca="1">SUMIF(质量!$A:$AL,$B258,质量!J:J)</f>
        <v>0</v>
      </c>
      <c r="K258" s="12">
        <f ca="1">SUMIF(质量!$A:$AL,$B258,质量!K:K)</f>
        <v>0</v>
      </c>
      <c r="L258" s="12">
        <f ca="1">SUMIF(质量!$A:$AL,$B258,质量!L:L)</f>
        <v>0</v>
      </c>
      <c r="M258" s="12">
        <f ca="1">SUMIF(质量!$A:$AL,$B258,质量!M:M)</f>
        <v>0</v>
      </c>
      <c r="N258" s="12">
        <f ca="1">SUMIF(质量!$A:$AL,$B258,质量!N:N)</f>
        <v>0</v>
      </c>
      <c r="O258" s="12">
        <f ca="1">SUMIF(质量!$A:$AL,$B258,质量!O:O)</f>
        <v>0</v>
      </c>
      <c r="P258" s="12">
        <f ca="1">SUMIF(质量!$A:$AL,$B258,质量!P:P)</f>
        <v>0</v>
      </c>
      <c r="Q258" s="12">
        <f ca="1">SUMIF(质量!$A:$AL,$B258,质量!Q:Q)</f>
        <v>0</v>
      </c>
      <c r="R258" s="12">
        <f ca="1">SUMIF(质量!$A:$AL,$B258,质量!R:R)</f>
        <v>0</v>
      </c>
      <c r="S258" s="12">
        <f ca="1">SUMIF(质量!$A:$AL,$B258,质量!S:S)</f>
        <v>0</v>
      </c>
      <c r="T258" s="12">
        <f ca="1">SUMIF(质量!$A:$AL,$B258,质量!T:T)</f>
        <v>0</v>
      </c>
      <c r="U258" s="12">
        <f ca="1">SUMIF(质量!$A:$AL,$B258,质量!U:U)</f>
        <v>0</v>
      </c>
      <c r="V258" s="12">
        <f ca="1">SUMIF(质量!$A:$AL,$B258,质量!V:V)</f>
        <v>0</v>
      </c>
      <c r="W258" s="12">
        <f ca="1">SUMIF(质量!$A:$AL,$B258,质量!W:W)</f>
        <v>0</v>
      </c>
      <c r="X258" s="12">
        <f ca="1">SUMIF(质量!$A:$AL,$B258,质量!X:X)</f>
        <v>0</v>
      </c>
      <c r="Y258" s="12">
        <f ca="1">SUMIF(质量!$A:$AL,$B258,质量!Y:Y)</f>
        <v>0</v>
      </c>
      <c r="Z258" s="12">
        <f ca="1">SUMIF(质量!$A:$AL,$B258,质量!Z:Z)</f>
        <v>0</v>
      </c>
      <c r="AA258" s="12">
        <f ca="1">SUMIF(质量!$A:$AL,$B258,质量!AA:AA)</f>
        <v>0</v>
      </c>
      <c r="AB258" s="12">
        <f ca="1">SUMIF(质量!$A:$AL,$B258,质量!AB:AB)</f>
        <v>0</v>
      </c>
      <c r="AC258" s="12">
        <f ca="1">SUMIF(质量!$A:$AL,$B258,质量!AC:AC)</f>
        <v>0</v>
      </c>
      <c r="AD258" s="12">
        <f ca="1">SUMIF(质量!$A:$AL,$B258,质量!AD:AD)</f>
        <v>0</v>
      </c>
      <c r="AE258" s="12">
        <f ca="1">SUMIF(质量!$A:$AL,$B258,质量!AE:AE)</f>
        <v>0</v>
      </c>
      <c r="AF258" s="12">
        <f ca="1">SUMIF(质量!$A:$AL,$B258,质量!AF:AF)</f>
        <v>0</v>
      </c>
      <c r="AG258" s="12">
        <f ca="1">SUMIF(质量!$A:$AL,$B258,质量!AG:AG)</f>
        <v>0</v>
      </c>
      <c r="AH258" s="12">
        <f ca="1">SUMIF(质量!$A:$AL,$B258,质量!AH:AH)</f>
        <v>0</v>
      </c>
      <c r="AI258" s="21">
        <f ca="1" t="shared" si="151"/>
        <v>0</v>
      </c>
      <c r="AJ258" s="22">
        <f ca="1" t="shared" si="152"/>
        <v>0</v>
      </c>
    </row>
    <row r="259" customHeight="1" spans="1:36">
      <c r="A259" s="10" t="s">
        <v>836</v>
      </c>
      <c r="B259" s="11" t="s">
        <v>843</v>
      </c>
      <c r="C259" t="s">
        <v>844</v>
      </c>
      <c r="D259" s="12">
        <f ca="1">SUMIF(质量!$A:$AL,$B259,质量!D:D)</f>
        <v>0</v>
      </c>
      <c r="E259" s="12">
        <f ca="1">SUMIF(质量!$A:$AL,$B259,质量!E:E)</f>
        <v>0</v>
      </c>
      <c r="F259" s="12">
        <f ca="1">SUMIF(质量!$A:$AL,$B259,质量!F:F)</f>
        <v>0</v>
      </c>
      <c r="G259" s="12">
        <f ca="1">SUMIF(质量!$A:$AL,$B259,质量!G:G)</f>
        <v>0</v>
      </c>
      <c r="H259" s="12">
        <f ca="1">SUMIF(质量!$A:$AL,$B259,质量!H:H)</f>
        <v>0</v>
      </c>
      <c r="I259" s="12">
        <f ca="1">SUMIF(质量!$A:$AL,$B259,质量!I:I)</f>
        <v>0</v>
      </c>
      <c r="J259" s="12">
        <f ca="1">SUMIF(质量!$A:$AL,$B259,质量!J:J)</f>
        <v>0</v>
      </c>
      <c r="K259" s="12">
        <f ca="1">SUMIF(质量!$A:$AL,$B259,质量!K:K)</f>
        <v>0</v>
      </c>
      <c r="L259" s="12">
        <f ca="1">SUMIF(质量!$A:$AL,$B259,质量!L:L)</f>
        <v>0</v>
      </c>
      <c r="M259" s="12">
        <f ca="1">SUMIF(质量!$A:$AL,$B259,质量!M:M)</f>
        <v>0</v>
      </c>
      <c r="N259" s="12">
        <f ca="1">SUMIF(质量!$A:$AL,$B259,质量!N:N)</f>
        <v>0</v>
      </c>
      <c r="O259" s="12">
        <f ca="1">SUMIF(质量!$A:$AL,$B259,质量!O:O)</f>
        <v>0</v>
      </c>
      <c r="P259" s="12">
        <f ca="1">SUMIF(质量!$A:$AL,$B259,质量!P:P)</f>
        <v>0</v>
      </c>
      <c r="Q259" s="12">
        <f ca="1">SUMIF(质量!$A:$AL,$B259,质量!Q:Q)</f>
        <v>0</v>
      </c>
      <c r="R259" s="12">
        <f ca="1">SUMIF(质量!$A:$AL,$B259,质量!R:R)</f>
        <v>0</v>
      </c>
      <c r="S259" s="12">
        <f ca="1">SUMIF(质量!$A:$AL,$B259,质量!S:S)</f>
        <v>0</v>
      </c>
      <c r="T259" s="12">
        <f ca="1">SUMIF(质量!$A:$AL,$B259,质量!T:T)</f>
        <v>0</v>
      </c>
      <c r="U259" s="12">
        <f ca="1">SUMIF(质量!$A:$AL,$B259,质量!U:U)</f>
        <v>0</v>
      </c>
      <c r="V259" s="12">
        <f ca="1">SUMIF(质量!$A:$AL,$B259,质量!V:V)</f>
        <v>0</v>
      </c>
      <c r="W259" s="12">
        <f ca="1">SUMIF(质量!$A:$AL,$B259,质量!W:W)</f>
        <v>0</v>
      </c>
      <c r="X259" s="12">
        <f ca="1">SUMIF(质量!$A:$AL,$B259,质量!X:X)</f>
        <v>0</v>
      </c>
      <c r="Y259" s="12">
        <f ca="1">SUMIF(质量!$A:$AL,$B259,质量!Y:Y)</f>
        <v>0</v>
      </c>
      <c r="Z259" s="12">
        <f ca="1">SUMIF(质量!$A:$AL,$B259,质量!Z:Z)</f>
        <v>0</v>
      </c>
      <c r="AA259" s="12">
        <f ca="1">SUMIF(质量!$A:$AL,$B259,质量!AA:AA)</f>
        <v>0</v>
      </c>
      <c r="AB259" s="12">
        <f ca="1">SUMIF(质量!$A:$AL,$B259,质量!AB:AB)</f>
        <v>0</v>
      </c>
      <c r="AC259" s="12">
        <f ca="1">SUMIF(质量!$A:$AL,$B259,质量!AC:AC)</f>
        <v>0</v>
      </c>
      <c r="AD259" s="12">
        <f ca="1">SUMIF(质量!$A:$AL,$B259,质量!AD:AD)</f>
        <v>0</v>
      </c>
      <c r="AE259" s="12">
        <f ca="1">SUMIF(质量!$A:$AL,$B259,质量!AE:AE)</f>
        <v>0</v>
      </c>
      <c r="AF259" s="12">
        <f ca="1">SUMIF(质量!$A:$AL,$B259,质量!AF:AF)</f>
        <v>0</v>
      </c>
      <c r="AG259" s="12">
        <f ca="1">SUMIF(质量!$A:$AL,$B259,质量!AG:AG)</f>
        <v>0</v>
      </c>
      <c r="AH259" s="12">
        <f ca="1">SUMIF(质量!$A:$AL,$B259,质量!AH:AH)</f>
        <v>0</v>
      </c>
      <c r="AI259" s="21">
        <f ca="1" t="shared" si="151"/>
        <v>0</v>
      </c>
      <c r="AJ259" s="22">
        <f ca="1" t="shared" si="152"/>
        <v>0</v>
      </c>
    </row>
    <row r="260" customHeight="1" spans="1:36">
      <c r="A260" s="10" t="s">
        <v>836</v>
      </c>
      <c r="B260" s="11" t="s">
        <v>845</v>
      </c>
      <c r="C260" t="s">
        <v>846</v>
      </c>
      <c r="D260" s="12">
        <f ca="1">SUMIF(质量!$A:$AL,$B260,质量!D:D)</f>
        <v>0</v>
      </c>
      <c r="E260" s="12">
        <f ca="1">SUMIF(质量!$A:$AL,$B260,质量!E:E)</f>
        <v>0</v>
      </c>
      <c r="F260" s="12">
        <f ca="1">SUMIF(质量!$A:$AL,$B260,质量!F:F)</f>
        <v>0</v>
      </c>
      <c r="G260" s="12">
        <f ca="1">SUMIF(质量!$A:$AL,$B260,质量!G:G)</f>
        <v>0</v>
      </c>
      <c r="H260" s="12">
        <f ca="1">SUMIF(质量!$A:$AL,$B260,质量!H:H)</f>
        <v>0</v>
      </c>
      <c r="I260" s="12">
        <f ca="1">SUMIF(质量!$A:$AL,$B260,质量!I:I)</f>
        <v>0</v>
      </c>
      <c r="J260" s="12">
        <f ca="1">SUMIF(质量!$A:$AL,$B260,质量!J:J)</f>
        <v>0</v>
      </c>
      <c r="K260" s="12">
        <f ca="1">SUMIF(质量!$A:$AL,$B260,质量!K:K)</f>
        <v>0</v>
      </c>
      <c r="L260" s="12">
        <f ca="1">SUMIF(质量!$A:$AL,$B260,质量!L:L)</f>
        <v>0</v>
      </c>
      <c r="M260" s="12">
        <f ca="1">SUMIF(质量!$A:$AL,$B260,质量!M:M)</f>
        <v>0</v>
      </c>
      <c r="N260" s="12">
        <f ca="1">SUMIF(质量!$A:$AL,$B260,质量!N:N)</f>
        <v>0</v>
      </c>
      <c r="O260" s="12">
        <f ca="1">SUMIF(质量!$A:$AL,$B260,质量!O:O)</f>
        <v>0</v>
      </c>
      <c r="P260" s="12">
        <f ca="1">SUMIF(质量!$A:$AL,$B260,质量!P:P)</f>
        <v>0</v>
      </c>
      <c r="Q260" s="12">
        <f ca="1">SUMIF(质量!$A:$AL,$B260,质量!Q:Q)</f>
        <v>0</v>
      </c>
      <c r="R260" s="12">
        <f ca="1">SUMIF(质量!$A:$AL,$B260,质量!R:R)</f>
        <v>0</v>
      </c>
      <c r="S260" s="12">
        <f ca="1">SUMIF(质量!$A:$AL,$B260,质量!S:S)</f>
        <v>0</v>
      </c>
      <c r="T260" s="12">
        <f ca="1">SUMIF(质量!$A:$AL,$B260,质量!T:T)</f>
        <v>0</v>
      </c>
      <c r="U260" s="12">
        <f ca="1">SUMIF(质量!$A:$AL,$B260,质量!U:U)</f>
        <v>0</v>
      </c>
      <c r="V260" s="12">
        <f ca="1">SUMIF(质量!$A:$AL,$B260,质量!V:V)</f>
        <v>0</v>
      </c>
      <c r="W260" s="12">
        <f ca="1">SUMIF(质量!$A:$AL,$B260,质量!W:W)</f>
        <v>0</v>
      </c>
      <c r="X260" s="12">
        <f ca="1">SUMIF(质量!$A:$AL,$B260,质量!X:X)</f>
        <v>0</v>
      </c>
      <c r="Y260" s="12">
        <f ca="1">SUMIF(质量!$A:$AL,$B260,质量!Y:Y)</f>
        <v>0</v>
      </c>
      <c r="Z260" s="12">
        <f ca="1">SUMIF(质量!$A:$AL,$B260,质量!Z:Z)</f>
        <v>0</v>
      </c>
      <c r="AA260" s="12">
        <f ca="1">SUMIF(质量!$A:$AL,$B260,质量!AA:AA)</f>
        <v>0</v>
      </c>
      <c r="AB260" s="12">
        <f ca="1">SUMIF(质量!$A:$AL,$B260,质量!AB:AB)</f>
        <v>0</v>
      </c>
      <c r="AC260" s="12">
        <f ca="1">SUMIF(质量!$A:$AL,$B260,质量!AC:AC)</f>
        <v>0</v>
      </c>
      <c r="AD260" s="12">
        <f ca="1">SUMIF(质量!$A:$AL,$B260,质量!AD:AD)</f>
        <v>0</v>
      </c>
      <c r="AE260" s="12">
        <f ca="1">SUMIF(质量!$A:$AL,$B260,质量!AE:AE)</f>
        <v>0</v>
      </c>
      <c r="AF260" s="12">
        <f ca="1">SUMIF(质量!$A:$AL,$B260,质量!AF:AF)</f>
        <v>0</v>
      </c>
      <c r="AG260" s="12">
        <f ca="1">SUMIF(质量!$A:$AL,$B260,质量!AG:AG)</f>
        <v>0</v>
      </c>
      <c r="AH260" s="12">
        <f ca="1">SUMIF(质量!$A:$AL,$B260,质量!AH:AH)</f>
        <v>0</v>
      </c>
      <c r="AI260" s="21">
        <f ca="1" t="shared" si="151"/>
        <v>0</v>
      </c>
      <c r="AJ260" s="22">
        <f ca="1" t="shared" si="152"/>
        <v>0</v>
      </c>
    </row>
    <row r="261" customHeight="1" spans="1:36">
      <c r="A261" s="10" t="s">
        <v>836</v>
      </c>
      <c r="B261" s="11" t="s">
        <v>847</v>
      </c>
      <c r="C261" t="s">
        <v>848</v>
      </c>
      <c r="D261" s="12">
        <f ca="1">SUMIF(质量!$A:$AL,$B261,质量!D:D)</f>
        <v>0</v>
      </c>
      <c r="E261" s="12">
        <f ca="1">SUMIF(质量!$A:$AL,$B261,质量!E:E)</f>
        <v>0</v>
      </c>
      <c r="F261" s="12">
        <f ca="1">SUMIF(质量!$A:$AL,$B261,质量!F:F)</f>
        <v>0</v>
      </c>
      <c r="G261" s="12">
        <f ca="1">SUMIF(质量!$A:$AL,$B261,质量!G:G)</f>
        <v>0</v>
      </c>
      <c r="H261" s="12">
        <f ca="1">SUMIF(质量!$A:$AL,$B261,质量!H:H)</f>
        <v>0</v>
      </c>
      <c r="I261" s="12">
        <f ca="1">SUMIF(质量!$A:$AL,$B261,质量!I:I)</f>
        <v>0</v>
      </c>
      <c r="J261" s="12">
        <f ca="1">SUMIF(质量!$A:$AL,$B261,质量!J:J)</f>
        <v>0</v>
      </c>
      <c r="K261" s="12">
        <f ca="1">SUMIF(质量!$A:$AL,$B261,质量!K:K)</f>
        <v>0</v>
      </c>
      <c r="L261" s="12">
        <f ca="1">SUMIF(质量!$A:$AL,$B261,质量!L:L)</f>
        <v>0</v>
      </c>
      <c r="M261" s="12">
        <f ca="1">SUMIF(质量!$A:$AL,$B261,质量!M:M)</f>
        <v>0</v>
      </c>
      <c r="N261" s="12">
        <f ca="1">SUMIF(质量!$A:$AL,$B261,质量!N:N)</f>
        <v>0</v>
      </c>
      <c r="O261" s="12">
        <f ca="1">SUMIF(质量!$A:$AL,$B261,质量!O:O)</f>
        <v>0</v>
      </c>
      <c r="P261" s="12">
        <f ca="1">SUMIF(质量!$A:$AL,$B261,质量!P:P)</f>
        <v>0</v>
      </c>
      <c r="Q261" s="12">
        <f ca="1">SUMIF(质量!$A:$AL,$B261,质量!Q:Q)</f>
        <v>0</v>
      </c>
      <c r="R261" s="12">
        <f ca="1">SUMIF(质量!$A:$AL,$B261,质量!R:R)</f>
        <v>0</v>
      </c>
      <c r="S261" s="12">
        <f ca="1">SUMIF(质量!$A:$AL,$B261,质量!S:S)</f>
        <v>0</v>
      </c>
      <c r="T261" s="12">
        <f ca="1">SUMIF(质量!$A:$AL,$B261,质量!T:T)</f>
        <v>0</v>
      </c>
      <c r="U261" s="12">
        <f ca="1">SUMIF(质量!$A:$AL,$B261,质量!U:U)</f>
        <v>0</v>
      </c>
      <c r="V261" s="12">
        <f ca="1">SUMIF(质量!$A:$AL,$B261,质量!V:V)</f>
        <v>0</v>
      </c>
      <c r="W261" s="12">
        <f ca="1">SUMIF(质量!$A:$AL,$B261,质量!W:W)</f>
        <v>0</v>
      </c>
      <c r="X261" s="12">
        <f ca="1">SUMIF(质量!$A:$AL,$B261,质量!X:X)</f>
        <v>0</v>
      </c>
      <c r="Y261" s="12">
        <f ca="1">SUMIF(质量!$A:$AL,$B261,质量!Y:Y)</f>
        <v>0</v>
      </c>
      <c r="Z261" s="12">
        <f ca="1">SUMIF(质量!$A:$AL,$B261,质量!Z:Z)</f>
        <v>0</v>
      </c>
      <c r="AA261" s="12">
        <f ca="1">SUMIF(质量!$A:$AL,$B261,质量!AA:AA)</f>
        <v>0</v>
      </c>
      <c r="AB261" s="12">
        <f ca="1">SUMIF(质量!$A:$AL,$B261,质量!AB:AB)</f>
        <v>0</v>
      </c>
      <c r="AC261" s="12">
        <f ca="1">SUMIF(质量!$A:$AL,$B261,质量!AC:AC)</f>
        <v>0</v>
      </c>
      <c r="AD261" s="12">
        <f ca="1">SUMIF(质量!$A:$AL,$B261,质量!AD:AD)</f>
        <v>0</v>
      </c>
      <c r="AE261" s="12">
        <f ca="1">SUMIF(质量!$A:$AL,$B261,质量!AE:AE)</f>
        <v>0</v>
      </c>
      <c r="AF261" s="12">
        <f ca="1">SUMIF(质量!$A:$AL,$B261,质量!AF:AF)</f>
        <v>0</v>
      </c>
      <c r="AG261" s="12">
        <f ca="1">SUMIF(质量!$A:$AL,$B261,质量!AG:AG)</f>
        <v>0</v>
      </c>
      <c r="AH261" s="12">
        <f ca="1">SUMIF(质量!$A:$AL,$B261,质量!AH:AH)</f>
        <v>0</v>
      </c>
      <c r="AI261" s="21">
        <f ca="1" t="shared" si="151"/>
        <v>0</v>
      </c>
      <c r="AJ261" s="22">
        <f ca="1" t="shared" si="152"/>
        <v>0</v>
      </c>
    </row>
    <row r="262" customHeight="1" spans="1:36">
      <c r="A262" s="10" t="s">
        <v>836</v>
      </c>
      <c r="B262" s="11" t="s">
        <v>849</v>
      </c>
      <c r="C262" t="s">
        <v>850</v>
      </c>
      <c r="D262" s="12">
        <f ca="1">SUMIF(质量!$A:$AL,$B262,质量!D:D)</f>
        <v>0</v>
      </c>
      <c r="E262" s="12">
        <f ca="1">SUMIF(质量!$A:$AL,$B262,质量!E:E)</f>
        <v>0</v>
      </c>
      <c r="F262" s="12">
        <f ca="1">SUMIF(质量!$A:$AL,$B262,质量!F:F)</f>
        <v>0</v>
      </c>
      <c r="G262" s="12">
        <f ca="1">SUMIF(质量!$A:$AL,$B262,质量!G:G)</f>
        <v>0</v>
      </c>
      <c r="H262" s="12">
        <f ca="1">SUMIF(质量!$A:$AL,$B262,质量!H:H)</f>
        <v>0</v>
      </c>
      <c r="I262" s="12">
        <f ca="1">SUMIF(质量!$A:$AL,$B262,质量!I:I)</f>
        <v>0</v>
      </c>
      <c r="J262" s="12">
        <f ca="1">SUMIF(质量!$A:$AL,$B262,质量!J:J)</f>
        <v>0</v>
      </c>
      <c r="K262" s="12">
        <f ca="1">SUMIF(质量!$A:$AL,$B262,质量!K:K)</f>
        <v>0</v>
      </c>
      <c r="L262" s="12">
        <f ca="1">SUMIF(质量!$A:$AL,$B262,质量!L:L)</f>
        <v>0</v>
      </c>
      <c r="M262" s="12">
        <f ca="1">SUMIF(质量!$A:$AL,$B262,质量!M:M)</f>
        <v>0</v>
      </c>
      <c r="N262" s="12">
        <f ca="1">SUMIF(质量!$A:$AL,$B262,质量!N:N)</f>
        <v>0</v>
      </c>
      <c r="O262" s="12">
        <f ca="1">SUMIF(质量!$A:$AL,$B262,质量!O:O)</f>
        <v>0</v>
      </c>
      <c r="P262" s="12">
        <f ca="1">SUMIF(质量!$A:$AL,$B262,质量!P:P)</f>
        <v>0</v>
      </c>
      <c r="Q262" s="12">
        <f ca="1">SUMIF(质量!$A:$AL,$B262,质量!Q:Q)</f>
        <v>0</v>
      </c>
      <c r="R262" s="12">
        <f ca="1">SUMIF(质量!$A:$AL,$B262,质量!R:R)</f>
        <v>0</v>
      </c>
      <c r="S262" s="12">
        <f ca="1">SUMIF(质量!$A:$AL,$B262,质量!S:S)</f>
        <v>0</v>
      </c>
      <c r="T262" s="12">
        <f ca="1">SUMIF(质量!$A:$AL,$B262,质量!T:T)</f>
        <v>0</v>
      </c>
      <c r="U262" s="12">
        <f ca="1">SUMIF(质量!$A:$AL,$B262,质量!U:U)</f>
        <v>0</v>
      </c>
      <c r="V262" s="12">
        <f ca="1">SUMIF(质量!$A:$AL,$B262,质量!V:V)</f>
        <v>0</v>
      </c>
      <c r="W262" s="12">
        <f ca="1">SUMIF(质量!$A:$AL,$B262,质量!W:W)</f>
        <v>0</v>
      </c>
      <c r="X262" s="12">
        <f ca="1">SUMIF(质量!$A:$AL,$B262,质量!X:X)</f>
        <v>0</v>
      </c>
      <c r="Y262" s="12">
        <f ca="1">SUMIF(质量!$A:$AL,$B262,质量!Y:Y)</f>
        <v>0</v>
      </c>
      <c r="Z262" s="12">
        <f ca="1">SUMIF(质量!$A:$AL,$B262,质量!Z:Z)</f>
        <v>0</v>
      </c>
      <c r="AA262" s="12">
        <f ca="1">SUMIF(质量!$A:$AL,$B262,质量!AA:AA)</f>
        <v>0</v>
      </c>
      <c r="AB262" s="12">
        <f ca="1">SUMIF(质量!$A:$AL,$B262,质量!AB:AB)</f>
        <v>0</v>
      </c>
      <c r="AC262" s="12">
        <f ca="1">SUMIF(质量!$A:$AL,$B262,质量!AC:AC)</f>
        <v>0</v>
      </c>
      <c r="AD262" s="12">
        <f ca="1">SUMIF(质量!$A:$AL,$B262,质量!AD:AD)</f>
        <v>0</v>
      </c>
      <c r="AE262" s="12">
        <f ca="1">SUMIF(质量!$A:$AL,$B262,质量!AE:AE)</f>
        <v>0</v>
      </c>
      <c r="AF262" s="12">
        <f ca="1">SUMIF(质量!$A:$AL,$B262,质量!AF:AF)</f>
        <v>0</v>
      </c>
      <c r="AG262" s="12">
        <f ca="1">SUMIF(质量!$A:$AL,$B262,质量!AG:AG)</f>
        <v>0</v>
      </c>
      <c r="AH262" s="12">
        <f ca="1">SUMIF(质量!$A:$AL,$B262,质量!AH:AH)</f>
        <v>0</v>
      </c>
      <c r="AI262" s="21">
        <f ca="1" t="shared" si="151"/>
        <v>0</v>
      </c>
      <c r="AJ262" s="22">
        <f ca="1" t="shared" si="152"/>
        <v>0</v>
      </c>
    </row>
    <row r="263" customHeight="1" spans="1:36">
      <c r="A263" s="10" t="s">
        <v>836</v>
      </c>
      <c r="B263" s="11" t="s">
        <v>851</v>
      </c>
      <c r="C263" t="s">
        <v>852</v>
      </c>
      <c r="D263" s="12">
        <f ca="1">SUMIF(质量!$A:$AL,$B263,质量!D:D)</f>
        <v>0</v>
      </c>
      <c r="E263" s="12">
        <f ca="1">SUMIF(质量!$A:$AL,$B263,质量!E:E)</f>
        <v>0</v>
      </c>
      <c r="F263" s="12">
        <f ca="1">SUMIF(质量!$A:$AL,$B263,质量!F:F)</f>
        <v>0</v>
      </c>
      <c r="G263" s="12">
        <f ca="1">SUMIF(质量!$A:$AL,$B263,质量!G:G)</f>
        <v>0</v>
      </c>
      <c r="H263" s="12">
        <f ca="1">SUMIF(质量!$A:$AL,$B263,质量!H:H)</f>
        <v>0</v>
      </c>
      <c r="I263" s="12">
        <f ca="1">SUMIF(质量!$A:$AL,$B263,质量!I:I)</f>
        <v>0</v>
      </c>
      <c r="J263" s="12">
        <f ca="1">SUMIF(质量!$A:$AL,$B263,质量!J:J)</f>
        <v>0</v>
      </c>
      <c r="K263" s="12">
        <f ca="1">SUMIF(质量!$A:$AL,$B263,质量!K:K)</f>
        <v>0</v>
      </c>
      <c r="L263" s="12">
        <f ca="1">SUMIF(质量!$A:$AL,$B263,质量!L:L)</f>
        <v>0</v>
      </c>
      <c r="M263" s="12">
        <f ca="1">SUMIF(质量!$A:$AL,$B263,质量!M:M)</f>
        <v>0</v>
      </c>
      <c r="N263" s="12">
        <f ca="1">SUMIF(质量!$A:$AL,$B263,质量!N:N)</f>
        <v>0</v>
      </c>
      <c r="O263" s="12">
        <f ca="1">SUMIF(质量!$A:$AL,$B263,质量!O:O)</f>
        <v>0</v>
      </c>
      <c r="P263" s="12">
        <f ca="1">SUMIF(质量!$A:$AL,$B263,质量!P:P)</f>
        <v>0</v>
      </c>
      <c r="Q263" s="12">
        <f ca="1">SUMIF(质量!$A:$AL,$B263,质量!Q:Q)</f>
        <v>0</v>
      </c>
      <c r="R263" s="12">
        <f ca="1">SUMIF(质量!$A:$AL,$B263,质量!R:R)</f>
        <v>0</v>
      </c>
      <c r="S263" s="12">
        <f ca="1">SUMIF(质量!$A:$AL,$B263,质量!S:S)</f>
        <v>0</v>
      </c>
      <c r="T263" s="12">
        <f ca="1">SUMIF(质量!$A:$AL,$B263,质量!T:T)</f>
        <v>0</v>
      </c>
      <c r="U263" s="12">
        <f ca="1">SUMIF(质量!$A:$AL,$B263,质量!U:U)</f>
        <v>0</v>
      </c>
      <c r="V263" s="12">
        <f ca="1">SUMIF(质量!$A:$AL,$B263,质量!V:V)</f>
        <v>0</v>
      </c>
      <c r="W263" s="12">
        <f ca="1">SUMIF(质量!$A:$AL,$B263,质量!W:W)</f>
        <v>0</v>
      </c>
      <c r="X263" s="12">
        <f ca="1">SUMIF(质量!$A:$AL,$B263,质量!X:X)</f>
        <v>0</v>
      </c>
      <c r="Y263" s="12">
        <f ca="1">SUMIF(质量!$A:$AL,$B263,质量!Y:Y)</f>
        <v>0</v>
      </c>
      <c r="Z263" s="12">
        <f ca="1">SUMIF(质量!$A:$AL,$B263,质量!Z:Z)</f>
        <v>0</v>
      </c>
      <c r="AA263" s="12">
        <f ca="1">SUMIF(质量!$A:$AL,$B263,质量!AA:AA)</f>
        <v>0</v>
      </c>
      <c r="AB263" s="12">
        <f ca="1">SUMIF(质量!$A:$AL,$B263,质量!AB:AB)</f>
        <v>0</v>
      </c>
      <c r="AC263" s="12">
        <f ca="1">SUMIF(质量!$A:$AL,$B263,质量!AC:AC)</f>
        <v>0</v>
      </c>
      <c r="AD263" s="12">
        <f ca="1">SUMIF(质量!$A:$AL,$B263,质量!AD:AD)</f>
        <v>0</v>
      </c>
      <c r="AE263" s="12">
        <f ca="1">SUMIF(质量!$A:$AL,$B263,质量!AE:AE)</f>
        <v>0</v>
      </c>
      <c r="AF263" s="12">
        <f ca="1">SUMIF(质量!$A:$AL,$B263,质量!AF:AF)</f>
        <v>0</v>
      </c>
      <c r="AG263" s="12">
        <f ca="1">SUMIF(质量!$A:$AL,$B263,质量!AG:AG)</f>
        <v>0</v>
      </c>
      <c r="AH263" s="12">
        <f ca="1">SUMIF(质量!$A:$AL,$B263,质量!AH:AH)</f>
        <v>0</v>
      </c>
      <c r="AI263" s="21">
        <f ca="1" t="shared" si="151"/>
        <v>0</v>
      </c>
      <c r="AJ263" s="22">
        <f ca="1" t="shared" si="152"/>
        <v>0</v>
      </c>
    </row>
    <row r="264" customHeight="1" spans="1:36">
      <c r="A264" s="10" t="s">
        <v>836</v>
      </c>
      <c r="B264" s="11" t="s">
        <v>853</v>
      </c>
      <c r="C264" t="s">
        <v>854</v>
      </c>
      <c r="D264" s="12">
        <f ca="1">SUMIF(质量!$A:$AL,$B264,质量!D:D)</f>
        <v>0</v>
      </c>
      <c r="E264" s="12">
        <f ca="1">SUMIF(质量!$A:$AL,$B264,质量!E:E)</f>
        <v>0</v>
      </c>
      <c r="F264" s="12">
        <f ca="1">SUMIF(质量!$A:$AL,$B264,质量!F:F)</f>
        <v>0</v>
      </c>
      <c r="G264" s="12">
        <f ca="1">SUMIF(质量!$A:$AL,$B264,质量!G:G)</f>
        <v>0</v>
      </c>
      <c r="H264" s="12">
        <f ca="1">SUMIF(质量!$A:$AL,$B264,质量!H:H)</f>
        <v>0</v>
      </c>
      <c r="I264" s="12">
        <f ca="1">SUMIF(质量!$A:$AL,$B264,质量!I:I)</f>
        <v>0</v>
      </c>
      <c r="J264" s="12">
        <f ca="1">SUMIF(质量!$A:$AL,$B264,质量!J:J)</f>
        <v>0</v>
      </c>
      <c r="K264" s="12">
        <f ca="1">SUMIF(质量!$A:$AL,$B264,质量!K:K)</f>
        <v>0</v>
      </c>
      <c r="L264" s="12">
        <f ca="1">SUMIF(质量!$A:$AL,$B264,质量!L:L)</f>
        <v>0</v>
      </c>
      <c r="M264" s="12">
        <f ca="1">SUMIF(质量!$A:$AL,$B264,质量!M:M)</f>
        <v>0</v>
      </c>
      <c r="N264" s="12">
        <f ca="1">SUMIF(质量!$A:$AL,$B264,质量!N:N)</f>
        <v>0</v>
      </c>
      <c r="O264" s="12">
        <f ca="1">SUMIF(质量!$A:$AL,$B264,质量!O:O)</f>
        <v>0</v>
      </c>
      <c r="P264" s="12">
        <f ca="1">SUMIF(质量!$A:$AL,$B264,质量!P:P)</f>
        <v>0</v>
      </c>
      <c r="Q264" s="12">
        <f ca="1">SUMIF(质量!$A:$AL,$B264,质量!Q:Q)</f>
        <v>0</v>
      </c>
      <c r="R264" s="12">
        <f ca="1">SUMIF(质量!$A:$AL,$B264,质量!R:R)</f>
        <v>0</v>
      </c>
      <c r="S264" s="12">
        <f ca="1">SUMIF(质量!$A:$AL,$B264,质量!S:S)</f>
        <v>0</v>
      </c>
      <c r="T264" s="12">
        <f ca="1">SUMIF(质量!$A:$AL,$B264,质量!T:T)</f>
        <v>0</v>
      </c>
      <c r="U264" s="12">
        <f ca="1">SUMIF(质量!$A:$AL,$B264,质量!U:U)</f>
        <v>0</v>
      </c>
      <c r="V264" s="12">
        <f ca="1">SUMIF(质量!$A:$AL,$B264,质量!V:V)</f>
        <v>0</v>
      </c>
      <c r="W264" s="12">
        <f ca="1">SUMIF(质量!$A:$AL,$B264,质量!W:W)</f>
        <v>0</v>
      </c>
      <c r="X264" s="12">
        <f ca="1">SUMIF(质量!$A:$AL,$B264,质量!X:X)</f>
        <v>0</v>
      </c>
      <c r="Y264" s="12">
        <f ca="1">SUMIF(质量!$A:$AL,$B264,质量!Y:Y)</f>
        <v>0</v>
      </c>
      <c r="Z264" s="12">
        <f ca="1">SUMIF(质量!$A:$AL,$B264,质量!Z:Z)</f>
        <v>0</v>
      </c>
      <c r="AA264" s="12">
        <f ca="1">SUMIF(质量!$A:$AL,$B264,质量!AA:AA)</f>
        <v>0</v>
      </c>
      <c r="AB264" s="12">
        <f ca="1">SUMIF(质量!$A:$AL,$B264,质量!AB:AB)</f>
        <v>0</v>
      </c>
      <c r="AC264" s="12">
        <f ca="1">SUMIF(质量!$A:$AL,$B264,质量!AC:AC)</f>
        <v>0</v>
      </c>
      <c r="AD264" s="12">
        <f ca="1">SUMIF(质量!$A:$AL,$B264,质量!AD:AD)</f>
        <v>0</v>
      </c>
      <c r="AE264" s="12">
        <f ca="1">SUMIF(质量!$A:$AL,$B264,质量!AE:AE)</f>
        <v>0</v>
      </c>
      <c r="AF264" s="12">
        <f ca="1">SUMIF(质量!$A:$AL,$B264,质量!AF:AF)</f>
        <v>0</v>
      </c>
      <c r="AG264" s="12">
        <f ca="1">SUMIF(质量!$A:$AL,$B264,质量!AG:AG)</f>
        <v>0</v>
      </c>
      <c r="AH264" s="12">
        <f ca="1">SUMIF(质量!$A:$AL,$B264,质量!AH:AH)</f>
        <v>0</v>
      </c>
      <c r="AI264" s="21">
        <f ca="1" t="shared" si="151"/>
        <v>0</v>
      </c>
      <c r="AJ264" s="22">
        <f ca="1" t="shared" si="152"/>
        <v>0</v>
      </c>
    </row>
    <row r="265" customHeight="1" spans="4:5">
      <c r="D265" s="33"/>
      <c r="E265" s="4"/>
    </row>
    <row r="266" customHeight="1" spans="2:5">
      <c r="B266" s="11"/>
      <c r="C266"/>
      <c r="E266" s="4"/>
    </row>
    <row r="267" customHeight="1" spans="2:5">
      <c r="B267" s="11"/>
      <c r="C267"/>
      <c r="D267" s="33"/>
      <c r="E267" s="4"/>
    </row>
    <row r="268" customHeight="1" spans="2:5">
      <c r="B268" s="11"/>
      <c r="C268"/>
      <c r="D268" s="33"/>
      <c r="E268" s="4"/>
    </row>
    <row r="269" customHeight="1" spans="2:5">
      <c r="B269" s="11"/>
      <c r="C269"/>
      <c r="D269" s="33"/>
      <c r="E269" s="4"/>
    </row>
    <row r="270" customHeight="1" spans="2:5">
      <c r="B270" s="11"/>
      <c r="C270"/>
      <c r="D270" s="33"/>
      <c r="E270" s="4"/>
    </row>
    <row r="271" customHeight="1" spans="2:5">
      <c r="B271" s="11"/>
      <c r="C271"/>
      <c r="D271" s="33"/>
      <c r="E271" s="4"/>
    </row>
    <row r="272" customHeight="1" spans="2:5">
      <c r="B272" s="11"/>
      <c r="C272"/>
      <c r="D272" s="33"/>
      <c r="E272" s="4"/>
    </row>
    <row r="273" customHeight="1" spans="2:3">
      <c r="B273" s="11"/>
      <c r="C273"/>
    </row>
    <row r="274" customHeight="1" spans="2:4">
      <c r="B274" s="11"/>
      <c r="C274"/>
      <c r="D274" s="33"/>
    </row>
    <row r="275" customHeight="1" spans="2:4">
      <c r="B275" s="11"/>
      <c r="C275"/>
      <c r="D275" s="33"/>
    </row>
    <row r="276" customHeight="1" spans="2:3">
      <c r="B276" s="11"/>
      <c r="C276"/>
    </row>
    <row r="277" customHeight="1" spans="2:3">
      <c r="B277" s="11"/>
      <c r="C277"/>
    </row>
    <row r="278" customHeight="1" spans="2:3">
      <c r="B278" s="11"/>
      <c r="C278"/>
    </row>
    <row r="279" customHeight="1" spans="2:3">
      <c r="B279" s="11"/>
      <c r="C279"/>
    </row>
    <row r="280" customHeight="1" spans="2:3">
      <c r="B280" s="11"/>
      <c r="C280"/>
    </row>
    <row r="281" customHeight="1" spans="2:5">
      <c r="B281" s="11"/>
      <c r="C281"/>
      <c r="E281" s="4"/>
    </row>
    <row r="282" customHeight="1" spans="2:5">
      <c r="B282" s="11"/>
      <c r="C282"/>
      <c r="E282" s="4"/>
    </row>
    <row r="283" customHeight="1" spans="2:5">
      <c r="B283" s="11"/>
      <c r="C283"/>
      <c r="E283" s="4"/>
    </row>
    <row r="284" customHeight="1" spans="2:5">
      <c r="B284" s="11"/>
      <c r="C284"/>
      <c r="E284" s="4"/>
    </row>
    <row r="285" customHeight="1" spans="2:5">
      <c r="B285" s="11"/>
      <c r="C285"/>
      <c r="E285" s="4"/>
    </row>
    <row r="286" customHeight="1" spans="2:5">
      <c r="B286" s="11"/>
      <c r="C286"/>
      <c r="D286" s="33"/>
      <c r="E286" s="4"/>
    </row>
    <row r="287" customHeight="1" spans="2:4">
      <c r="B287" s="11"/>
      <c r="C287"/>
      <c r="D287" s="33"/>
    </row>
    <row r="288" customHeight="1" spans="2:4">
      <c r="B288" s="11"/>
      <c r="C288"/>
      <c r="D288" s="33"/>
    </row>
    <row r="289" customHeight="1" spans="2:5">
      <c r="B289" s="11"/>
      <c r="C289"/>
      <c r="D289" s="33"/>
      <c r="E289" s="4"/>
    </row>
    <row r="290" customHeight="1" spans="2:5">
      <c r="B290" s="11"/>
      <c r="C290"/>
      <c r="D290" s="33"/>
      <c r="E290" s="4"/>
    </row>
    <row r="291" customHeight="1" spans="2:5">
      <c r="B291" s="11"/>
      <c r="C291"/>
      <c r="D291" s="33"/>
      <c r="E291" s="4"/>
    </row>
    <row r="292" customHeight="1" spans="2:5">
      <c r="B292" s="11"/>
      <c r="C292"/>
      <c r="D292" s="33"/>
      <c r="E292" s="4"/>
    </row>
    <row r="293" customHeight="1" spans="2:4">
      <c r="B293" s="11"/>
      <c r="C293"/>
      <c r="D293" s="33"/>
    </row>
    <row r="294" customHeight="1" spans="2:5">
      <c r="B294" s="11"/>
      <c r="C294"/>
      <c r="D294" s="33"/>
      <c r="E294" s="4"/>
    </row>
    <row r="295" customHeight="1" spans="2:5">
      <c r="B295" s="11"/>
      <c r="C295"/>
      <c r="D295" s="33"/>
      <c r="E295" s="4"/>
    </row>
    <row r="296" customHeight="1" spans="2:5">
      <c r="B296" s="11"/>
      <c r="C296"/>
      <c r="D296" s="33"/>
      <c r="E296" s="4"/>
    </row>
    <row r="297" customHeight="1" spans="2:5">
      <c r="B297" s="11"/>
      <c r="C297"/>
      <c r="D297" s="33"/>
      <c r="E297" s="4"/>
    </row>
    <row r="298" customHeight="1" spans="2:5">
      <c r="B298" s="11"/>
      <c r="C298"/>
      <c r="D298" s="33"/>
      <c r="E298" s="4"/>
    </row>
    <row r="299" customHeight="1" spans="2:5">
      <c r="B299" s="11"/>
      <c r="C299"/>
      <c r="D299" s="33"/>
      <c r="E299" s="4"/>
    </row>
    <row r="300" customHeight="1" spans="2:4">
      <c r="B300" s="11"/>
      <c r="C300"/>
      <c r="D300" s="33"/>
    </row>
    <row r="301" customHeight="1" spans="2:4">
      <c r="B301" s="11"/>
      <c r="C301"/>
      <c r="D301" s="33"/>
    </row>
    <row r="302" customHeight="1" spans="2:4">
      <c r="B302" s="11"/>
      <c r="C302"/>
      <c r="D302" s="33"/>
    </row>
    <row r="303" customHeight="1" spans="2:4">
      <c r="B303" s="11"/>
      <c r="C303"/>
      <c r="D303" s="33"/>
    </row>
    <row r="304" customHeight="1" spans="2:4">
      <c r="B304" s="11"/>
      <c r="C304"/>
      <c r="D304" s="33"/>
    </row>
    <row r="305" customHeight="1" spans="2:4">
      <c r="B305" s="11"/>
      <c r="C305"/>
      <c r="D305" s="33"/>
    </row>
    <row r="306" customHeight="1" spans="2:4">
      <c r="B306" s="11"/>
      <c r="C306"/>
      <c r="D306" s="33"/>
    </row>
    <row r="307" customHeight="1" spans="2:4">
      <c r="B307" s="11"/>
      <c r="C307"/>
      <c r="D307" s="33"/>
    </row>
    <row r="308" customHeight="1" spans="2:4">
      <c r="B308" s="11"/>
      <c r="C308"/>
      <c r="D308" s="33"/>
    </row>
    <row r="309" customHeight="1" spans="2:4">
      <c r="B309" s="11"/>
      <c r="C309"/>
      <c r="D309" s="33"/>
    </row>
    <row r="310" customHeight="1" spans="2:4">
      <c r="B310" s="11"/>
      <c r="C310"/>
      <c r="D310" s="33"/>
    </row>
    <row r="311" customHeight="1" spans="2:4">
      <c r="B311" s="11"/>
      <c r="C311"/>
      <c r="D311" s="33"/>
    </row>
    <row r="312" customHeight="1" spans="2:4">
      <c r="B312" s="11"/>
      <c r="C312"/>
      <c r="D312" s="33"/>
    </row>
    <row r="313" customHeight="1" spans="2:4">
      <c r="B313" s="11"/>
      <c r="C313"/>
      <c r="D313" s="33"/>
    </row>
    <row r="314" customHeight="1" spans="2:4">
      <c r="B314" s="11"/>
      <c r="C314"/>
      <c r="D314" s="33"/>
    </row>
    <row r="315" customHeight="1" spans="2:4">
      <c r="B315" s="11"/>
      <c r="C315"/>
      <c r="D315" s="33"/>
    </row>
    <row r="316" customHeight="1" spans="2:4">
      <c r="B316" s="11"/>
      <c r="C316"/>
      <c r="D316" s="33"/>
    </row>
    <row r="317" customHeight="1" spans="2:4">
      <c r="B317" s="11"/>
      <c r="C317"/>
      <c r="D317" s="33"/>
    </row>
    <row r="318" customHeight="1" spans="2:4">
      <c r="B318" s="11"/>
      <c r="C318"/>
      <c r="D318" s="33"/>
    </row>
    <row r="319" customHeight="1" spans="2:4">
      <c r="B319" s="11"/>
      <c r="C319"/>
      <c r="D319" s="33"/>
    </row>
    <row r="320" customHeight="1" spans="2:4">
      <c r="B320" s="11"/>
      <c r="C320"/>
      <c r="D320" s="33"/>
    </row>
    <row r="321" customHeight="1" spans="2:4">
      <c r="B321" s="11"/>
      <c r="C321"/>
      <c r="D321" s="33"/>
    </row>
    <row r="322" customHeight="1" spans="2:4">
      <c r="B322" s="11"/>
      <c r="C322"/>
      <c r="D322" s="33"/>
    </row>
    <row r="323" customHeight="1" spans="2:4">
      <c r="B323" s="11"/>
      <c r="C323"/>
      <c r="D323" s="33"/>
    </row>
    <row r="324" customHeight="1" spans="2:4">
      <c r="B324" s="11"/>
      <c r="C324"/>
      <c r="D324" s="33"/>
    </row>
    <row r="325" customHeight="1" spans="2:4">
      <c r="B325" s="11"/>
      <c r="C325"/>
      <c r="D325" s="33"/>
    </row>
    <row r="326" customHeight="1" spans="2:4">
      <c r="B326" s="11"/>
      <c r="C326"/>
      <c r="D326" s="33"/>
    </row>
    <row r="327" customHeight="1" spans="2:4">
      <c r="B327" s="11"/>
      <c r="C327"/>
      <c r="D327" s="33"/>
    </row>
    <row r="328" customHeight="1" spans="2:4">
      <c r="B328" s="11"/>
      <c r="C328"/>
      <c r="D328" s="33"/>
    </row>
    <row r="329" customHeight="1" spans="2:4">
      <c r="B329" s="11"/>
      <c r="C329"/>
      <c r="D329" s="33"/>
    </row>
    <row r="330" customHeight="1" spans="2:4">
      <c r="B330" s="11"/>
      <c r="C330"/>
      <c r="D330" s="33"/>
    </row>
    <row r="331" customHeight="1" spans="2:4">
      <c r="B331" s="11"/>
      <c r="C331"/>
      <c r="D331" s="33"/>
    </row>
    <row r="332" customHeight="1" spans="2:4">
      <c r="B332" s="11"/>
      <c r="C332"/>
      <c r="D332" s="33"/>
    </row>
    <row r="333" customHeight="1" spans="2:3">
      <c r="B333" s="11"/>
      <c r="C333"/>
    </row>
    <row r="334" customHeight="1" spans="2:3">
      <c r="B334" s="11"/>
      <c r="C334"/>
    </row>
    <row r="335" customHeight="1" spans="2:3">
      <c r="B335" s="11"/>
      <c r="C335"/>
    </row>
    <row r="336" customHeight="1" spans="2:3">
      <c r="B336" s="11"/>
      <c r="C336"/>
    </row>
    <row r="337" customHeight="1" spans="2:3">
      <c r="B337" s="11"/>
      <c r="C337"/>
    </row>
    <row r="338" customHeight="1" spans="2:3">
      <c r="B338" s="11"/>
      <c r="C338"/>
    </row>
    <row r="339" customHeight="1" spans="2:3">
      <c r="B339" s="11"/>
      <c r="C339"/>
    </row>
    <row r="340" customHeight="1" spans="2:3">
      <c r="B340" s="11"/>
      <c r="C340"/>
    </row>
    <row r="341" customHeight="1" spans="2:3">
      <c r="B341" s="11"/>
      <c r="C341"/>
    </row>
  </sheetData>
  <autoFilter ref="A1:AJ264">
    <extLst/>
  </autoFilter>
  <conditionalFormatting sqref="C130">
    <cfRule type="duplicateValues" dxfId="1" priority="1"/>
  </conditionalFormatting>
  <conditionalFormatting sqref="B182">
    <cfRule type="duplicateValues" dxfId="1" priority="8"/>
  </conditionalFormatting>
  <conditionalFormatting sqref="B29:B49">
    <cfRule type="duplicateValues" dxfId="1" priority="5"/>
  </conditionalFormatting>
  <conditionalFormatting sqref="B185:B207">
    <cfRule type="duplicateValues" dxfId="1" priority="4"/>
  </conditionalFormatting>
  <conditionalFormatting sqref="B137:B148 B156:B182 B208:B1048576 B50:B66 B68:B135 B1:B28">
    <cfRule type="duplicateValues" dxfId="1" priority="392"/>
  </conditionalFormatting>
  <conditionalFormatting sqref="C131:C148 C156:C1048576 C1:C129">
    <cfRule type="duplicateValues" dxfId="1" priority="2"/>
  </conditionalFormatting>
  <conditionalFormatting sqref="E294:E299 E265:E272 E281:E286 E289:E292">
    <cfRule type="duplicateValues" dxfId="1" priority="389"/>
  </conditionalFormatting>
  <pageMargins left="0.7" right="0.7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847"/>
  <sheetViews>
    <sheetView zoomScale="90" zoomScaleNormal="90" workbookViewId="0">
      <pane xSplit="3" ySplit="5" topLeftCell="D51" activePane="bottomRight" state="frozen"/>
      <selection/>
      <selection pane="topRight"/>
      <selection pane="bottomLeft"/>
      <selection pane="bottomRight" activeCell="B63" sqref="B63:B65"/>
    </sheetView>
  </sheetViews>
  <sheetFormatPr defaultColWidth="9" defaultRowHeight="15.75"/>
  <cols>
    <col min="1" max="1" width="10.5" style="204" customWidth="1"/>
    <col min="2" max="2" width="10.75" style="205" customWidth="1"/>
    <col min="3" max="3" width="8.58333333333333" style="206" customWidth="1"/>
    <col min="4" max="24" width="6.33333333333333" style="206" customWidth="1"/>
    <col min="25" max="26" width="5.83333333333333" style="206" customWidth="1"/>
    <col min="27" max="33" width="6.33333333333333" style="206" customWidth="1"/>
    <col min="34" max="34" width="5.83333333333333" style="206" hidden="1" customWidth="1"/>
    <col min="35" max="35" width="7.08333333333333" style="206" customWidth="1"/>
    <col min="36" max="36" width="10.75" style="207" customWidth="1"/>
    <col min="37" max="37" width="10.5833333333333" style="207" customWidth="1"/>
    <col min="38" max="39" width="9.25" style="207" customWidth="1"/>
    <col min="40" max="16384" width="9" style="167"/>
  </cols>
  <sheetData>
    <row r="1" s="51" customFormat="1" ht="32.25" customHeight="1" spans="1:39">
      <c r="A1" s="53">
        <v>2032</v>
      </c>
      <c r="B1" s="54">
        <v>2023</v>
      </c>
      <c r="C1" s="55" t="s">
        <v>1</v>
      </c>
      <c r="D1" s="56"/>
      <c r="E1" s="55">
        <v>11</v>
      </c>
      <c r="F1" s="54" t="s">
        <v>2</v>
      </c>
      <c r="G1" s="57" t="s">
        <v>3</v>
      </c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99"/>
    </row>
    <row r="2" ht="14.25" customHeight="1" spans="2:39">
      <c r="B2" s="95" t="s">
        <v>4</v>
      </c>
      <c r="C2" s="96"/>
      <c r="D2" s="208" t="s">
        <v>76</v>
      </c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12"/>
      <c r="Y2" s="95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100"/>
    </row>
    <row r="3" ht="14.25" customHeight="1" spans="2:39">
      <c r="B3" s="97"/>
      <c r="C3" s="98"/>
      <c r="D3" s="210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3"/>
      <c r="Y3" s="97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101"/>
    </row>
    <row r="4" s="46" customFormat="1" ht="34.5" customHeight="1" spans="2:39">
      <c r="B4" s="82" t="s">
        <v>6</v>
      </c>
      <c r="C4" s="122" t="s">
        <v>7</v>
      </c>
      <c r="D4" s="70">
        <f>DATE(B1,E1,1)</f>
        <v>45231</v>
      </c>
      <c r="E4" s="70">
        <f>D4+1</f>
        <v>45232</v>
      </c>
      <c r="F4" s="70">
        <f t="shared" ref="F4:AH4" si="0">E4+1</f>
        <v>45233</v>
      </c>
      <c r="G4" s="70">
        <f t="shared" si="0"/>
        <v>45234</v>
      </c>
      <c r="H4" s="70">
        <f t="shared" si="0"/>
        <v>45235</v>
      </c>
      <c r="I4" s="70">
        <f t="shared" si="0"/>
        <v>45236</v>
      </c>
      <c r="J4" s="70">
        <f t="shared" si="0"/>
        <v>45237</v>
      </c>
      <c r="K4" s="70">
        <f t="shared" si="0"/>
        <v>45238</v>
      </c>
      <c r="L4" s="70">
        <f t="shared" si="0"/>
        <v>45239</v>
      </c>
      <c r="M4" s="70">
        <f t="shared" si="0"/>
        <v>45240</v>
      </c>
      <c r="N4" s="70">
        <f t="shared" si="0"/>
        <v>45241</v>
      </c>
      <c r="O4" s="70">
        <f t="shared" si="0"/>
        <v>45242</v>
      </c>
      <c r="P4" s="70">
        <f t="shared" si="0"/>
        <v>45243</v>
      </c>
      <c r="Q4" s="70">
        <f t="shared" si="0"/>
        <v>45244</v>
      </c>
      <c r="R4" s="70">
        <f t="shared" si="0"/>
        <v>45245</v>
      </c>
      <c r="S4" s="70">
        <f t="shared" si="0"/>
        <v>45246</v>
      </c>
      <c r="T4" s="70">
        <f t="shared" si="0"/>
        <v>45247</v>
      </c>
      <c r="U4" s="70">
        <f t="shared" si="0"/>
        <v>45248</v>
      </c>
      <c r="V4" s="70">
        <f t="shared" si="0"/>
        <v>45249</v>
      </c>
      <c r="W4" s="70">
        <f t="shared" si="0"/>
        <v>45250</v>
      </c>
      <c r="X4" s="70">
        <f t="shared" si="0"/>
        <v>45251</v>
      </c>
      <c r="Y4" s="70">
        <f t="shared" si="0"/>
        <v>45252</v>
      </c>
      <c r="Z4" s="70">
        <f t="shared" si="0"/>
        <v>45253</v>
      </c>
      <c r="AA4" s="70">
        <f t="shared" si="0"/>
        <v>45254</v>
      </c>
      <c r="AB4" s="70">
        <f t="shared" si="0"/>
        <v>45255</v>
      </c>
      <c r="AC4" s="70">
        <f t="shared" si="0"/>
        <v>45256</v>
      </c>
      <c r="AD4" s="70">
        <f t="shared" si="0"/>
        <v>45257</v>
      </c>
      <c r="AE4" s="70">
        <f t="shared" si="0"/>
        <v>45258</v>
      </c>
      <c r="AF4" s="70">
        <f t="shared" si="0"/>
        <v>45259</v>
      </c>
      <c r="AG4" s="70">
        <f t="shared" si="0"/>
        <v>45260</v>
      </c>
      <c r="AH4" s="70">
        <f t="shared" si="0"/>
        <v>45261</v>
      </c>
      <c r="AI4" s="85" t="s">
        <v>8</v>
      </c>
      <c r="AJ4" s="137" t="s">
        <v>9</v>
      </c>
      <c r="AK4" s="137" t="s">
        <v>10</v>
      </c>
      <c r="AL4" s="137" t="s">
        <v>11</v>
      </c>
      <c r="AM4" s="137" t="s">
        <v>12</v>
      </c>
    </row>
    <row r="5" s="47" customFormat="1" ht="34.5" customHeight="1" spans="2:39">
      <c r="B5" s="84"/>
      <c r="C5" s="123" t="s">
        <v>13</v>
      </c>
      <c r="D5" s="74">
        <f>D4</f>
        <v>45231</v>
      </c>
      <c r="E5" s="74">
        <f t="shared" ref="E5:AH5" si="1">E4</f>
        <v>45232</v>
      </c>
      <c r="F5" s="74">
        <f t="shared" si="1"/>
        <v>45233</v>
      </c>
      <c r="G5" s="74">
        <f t="shared" si="1"/>
        <v>45234</v>
      </c>
      <c r="H5" s="74">
        <f t="shared" si="1"/>
        <v>45235</v>
      </c>
      <c r="I5" s="74">
        <f t="shared" si="1"/>
        <v>45236</v>
      </c>
      <c r="J5" s="74">
        <f t="shared" si="1"/>
        <v>45237</v>
      </c>
      <c r="K5" s="74">
        <f t="shared" si="1"/>
        <v>45238</v>
      </c>
      <c r="L5" s="74">
        <f t="shared" si="1"/>
        <v>45239</v>
      </c>
      <c r="M5" s="74">
        <f t="shared" si="1"/>
        <v>45240</v>
      </c>
      <c r="N5" s="74">
        <f t="shared" si="1"/>
        <v>45241</v>
      </c>
      <c r="O5" s="74">
        <f t="shared" si="1"/>
        <v>45242</v>
      </c>
      <c r="P5" s="74">
        <f t="shared" si="1"/>
        <v>45243</v>
      </c>
      <c r="Q5" s="74">
        <f t="shared" si="1"/>
        <v>45244</v>
      </c>
      <c r="R5" s="74">
        <f t="shared" si="1"/>
        <v>45245</v>
      </c>
      <c r="S5" s="74">
        <f t="shared" si="1"/>
        <v>45246</v>
      </c>
      <c r="T5" s="74">
        <f t="shared" si="1"/>
        <v>45247</v>
      </c>
      <c r="U5" s="74">
        <f t="shared" si="1"/>
        <v>45248</v>
      </c>
      <c r="V5" s="74">
        <v>4</v>
      </c>
      <c r="W5" s="74">
        <f t="shared" si="1"/>
        <v>45250</v>
      </c>
      <c r="X5" s="74">
        <f t="shared" si="1"/>
        <v>45251</v>
      </c>
      <c r="Y5" s="74">
        <f t="shared" si="1"/>
        <v>45252</v>
      </c>
      <c r="Z5" s="74">
        <f t="shared" si="1"/>
        <v>45253</v>
      </c>
      <c r="AA5" s="74">
        <f t="shared" si="1"/>
        <v>45254</v>
      </c>
      <c r="AB5" s="74">
        <f t="shared" si="1"/>
        <v>45255</v>
      </c>
      <c r="AC5" s="74">
        <f t="shared" si="1"/>
        <v>45256</v>
      </c>
      <c r="AD5" s="74">
        <f t="shared" si="1"/>
        <v>45257</v>
      </c>
      <c r="AE5" s="74">
        <f t="shared" si="1"/>
        <v>45258</v>
      </c>
      <c r="AF5" s="74">
        <f t="shared" si="1"/>
        <v>45259</v>
      </c>
      <c r="AG5" s="74">
        <f t="shared" si="1"/>
        <v>45260</v>
      </c>
      <c r="AH5" s="74">
        <f t="shared" si="1"/>
        <v>45261</v>
      </c>
      <c r="AI5" s="72"/>
      <c r="AJ5" s="138"/>
      <c r="AK5" s="138"/>
      <c r="AL5" s="138"/>
      <c r="AM5" s="138"/>
    </row>
    <row r="6" s="51" customFormat="1" ht="30" customHeight="1" spans="1:39">
      <c r="A6" s="53" t="s">
        <v>77</v>
      </c>
      <c r="B6" s="82" t="s">
        <v>78</v>
      </c>
      <c r="C6" s="77" t="s">
        <v>17</v>
      </c>
      <c r="D6" s="78">
        <v>4</v>
      </c>
      <c r="E6" s="78">
        <v>4</v>
      </c>
      <c r="F6" s="78">
        <v>4</v>
      </c>
      <c r="G6" s="78">
        <v>4</v>
      </c>
      <c r="H6" s="78">
        <v>4</v>
      </c>
      <c r="I6" s="78">
        <v>4</v>
      </c>
      <c r="J6" s="78">
        <v>4</v>
      </c>
      <c r="K6" s="78">
        <v>4</v>
      </c>
      <c r="L6" s="78">
        <v>4</v>
      </c>
      <c r="M6" s="78">
        <v>4</v>
      </c>
      <c r="N6" s="78">
        <v>4</v>
      </c>
      <c r="O6" s="78">
        <v>4</v>
      </c>
      <c r="P6" s="78">
        <v>4</v>
      </c>
      <c r="Q6" s="78">
        <v>4</v>
      </c>
      <c r="R6" s="78">
        <v>4</v>
      </c>
      <c r="S6" s="78">
        <v>4</v>
      </c>
      <c r="T6" s="78">
        <v>4</v>
      </c>
      <c r="U6" s="78">
        <v>4</v>
      </c>
      <c r="V6" s="78">
        <v>4</v>
      </c>
      <c r="W6" s="78">
        <v>4</v>
      </c>
      <c r="X6" s="78">
        <v>4</v>
      </c>
      <c r="Y6" s="78">
        <v>4</v>
      </c>
      <c r="Z6" s="78">
        <v>4</v>
      </c>
      <c r="AA6" s="78">
        <v>4</v>
      </c>
      <c r="AB6" s="78">
        <v>4</v>
      </c>
      <c r="AC6" s="78">
        <v>4</v>
      </c>
      <c r="AD6" s="78">
        <v>4</v>
      </c>
      <c r="AE6" s="78">
        <v>4</v>
      </c>
      <c r="AF6" s="78">
        <v>4</v>
      </c>
      <c r="AG6" s="78">
        <v>4</v>
      </c>
      <c r="AH6" s="78"/>
      <c r="AI6" s="104"/>
      <c r="AJ6" s="105">
        <f>SUM(D6:F7,I6:M7,P6:T7,W6:AA7,AD6:AH7)/8</f>
        <v>22</v>
      </c>
      <c r="AK6" s="105">
        <f>SUM(D8:F8,I8:M8,P8:T8,W8:AA8,AD8:AH8)/8</f>
        <v>14.125</v>
      </c>
      <c r="AL6" s="105">
        <f>SUM(G6:H8,N6:O8,U6:V8,AB6:AC8)/8</f>
        <v>12.1875</v>
      </c>
      <c r="AM6" s="105">
        <f>SUM(D6:AH8)/8+(AI6)/8</f>
        <v>48.3125</v>
      </c>
    </row>
    <row r="7" s="51" customFormat="1" ht="30" customHeight="1" spans="1:39">
      <c r="A7" s="53" t="s">
        <v>77</v>
      </c>
      <c r="B7" s="83"/>
      <c r="C7" s="77" t="s">
        <v>18</v>
      </c>
      <c r="D7" s="78">
        <v>4</v>
      </c>
      <c r="E7" s="78">
        <v>4</v>
      </c>
      <c r="F7" s="78">
        <v>4</v>
      </c>
      <c r="G7" s="78">
        <v>4</v>
      </c>
      <c r="H7" s="78">
        <v>4</v>
      </c>
      <c r="I7" s="78">
        <v>4</v>
      </c>
      <c r="J7" s="78">
        <v>4</v>
      </c>
      <c r="K7" s="78">
        <v>4</v>
      </c>
      <c r="L7" s="78">
        <v>4</v>
      </c>
      <c r="M7" s="78">
        <v>4</v>
      </c>
      <c r="N7" s="78">
        <v>4</v>
      </c>
      <c r="O7" s="78">
        <v>4</v>
      </c>
      <c r="P7" s="78">
        <v>4</v>
      </c>
      <c r="Q7" s="78">
        <v>4</v>
      </c>
      <c r="R7" s="78">
        <v>4</v>
      </c>
      <c r="S7" s="78">
        <v>4</v>
      </c>
      <c r="T7" s="78">
        <v>4</v>
      </c>
      <c r="U7" s="78">
        <v>4</v>
      </c>
      <c r="V7" s="78">
        <v>4</v>
      </c>
      <c r="W7" s="78">
        <v>4</v>
      </c>
      <c r="X7" s="78">
        <v>4</v>
      </c>
      <c r="Y7" s="78">
        <v>4</v>
      </c>
      <c r="Z7" s="78">
        <v>4</v>
      </c>
      <c r="AA7" s="78">
        <v>4</v>
      </c>
      <c r="AB7" s="78">
        <v>4</v>
      </c>
      <c r="AC7" s="78">
        <v>4</v>
      </c>
      <c r="AD7" s="78">
        <v>4</v>
      </c>
      <c r="AE7" s="78">
        <v>4</v>
      </c>
      <c r="AF7" s="78">
        <v>4</v>
      </c>
      <c r="AG7" s="78">
        <v>4</v>
      </c>
      <c r="AH7" s="78"/>
      <c r="AI7" s="106"/>
      <c r="AJ7" s="107"/>
      <c r="AK7" s="107"/>
      <c r="AL7" s="107"/>
      <c r="AM7" s="107"/>
    </row>
    <row r="8" s="51" customFormat="1" ht="30" customHeight="1" spans="1:39">
      <c r="A8" s="53" t="s">
        <v>77</v>
      </c>
      <c r="B8" s="84"/>
      <c r="C8" s="81" t="s">
        <v>10</v>
      </c>
      <c r="D8" s="81">
        <v>5</v>
      </c>
      <c r="E8" s="81">
        <v>5</v>
      </c>
      <c r="F8" s="81">
        <v>5</v>
      </c>
      <c r="G8" s="81">
        <v>5</v>
      </c>
      <c r="H8" s="81">
        <v>3</v>
      </c>
      <c r="I8" s="81">
        <v>5</v>
      </c>
      <c r="J8" s="81">
        <v>5</v>
      </c>
      <c r="K8" s="81">
        <v>5</v>
      </c>
      <c r="L8" s="81">
        <v>5</v>
      </c>
      <c r="M8" s="81">
        <v>5</v>
      </c>
      <c r="N8" s="81">
        <v>5</v>
      </c>
      <c r="O8" s="81">
        <v>0.5</v>
      </c>
      <c r="P8" s="81">
        <v>5</v>
      </c>
      <c r="Q8" s="81">
        <v>5</v>
      </c>
      <c r="R8" s="81">
        <v>5</v>
      </c>
      <c r="S8" s="81">
        <v>5</v>
      </c>
      <c r="T8" s="81">
        <v>5</v>
      </c>
      <c r="U8" s="81">
        <v>6</v>
      </c>
      <c r="V8" s="81">
        <v>3</v>
      </c>
      <c r="W8" s="81">
        <v>6</v>
      </c>
      <c r="X8" s="81">
        <v>5</v>
      </c>
      <c r="Y8" s="81">
        <v>5</v>
      </c>
      <c r="Z8" s="81">
        <v>6</v>
      </c>
      <c r="AA8" s="81">
        <v>6</v>
      </c>
      <c r="AB8" s="81">
        <v>6</v>
      </c>
      <c r="AC8" s="81">
        <v>5</v>
      </c>
      <c r="AD8" s="81">
        <v>5</v>
      </c>
      <c r="AE8" s="81">
        <v>5</v>
      </c>
      <c r="AF8" s="81">
        <v>5</v>
      </c>
      <c r="AG8" s="81">
        <v>5</v>
      </c>
      <c r="AH8" s="81"/>
      <c r="AI8" s="108"/>
      <c r="AJ8" s="109"/>
      <c r="AK8" s="109"/>
      <c r="AL8" s="109"/>
      <c r="AM8" s="109"/>
    </row>
    <row r="9" ht="30" customHeight="1" spans="1:39">
      <c r="A9" s="204">
        <v>1710070</v>
      </c>
      <c r="B9" s="175" t="s">
        <v>79</v>
      </c>
      <c r="C9" s="178" t="s">
        <v>17</v>
      </c>
      <c r="D9" s="78">
        <v>4</v>
      </c>
      <c r="E9" s="78">
        <v>4</v>
      </c>
      <c r="F9" s="78">
        <v>4</v>
      </c>
      <c r="G9" s="78">
        <v>4</v>
      </c>
      <c r="H9" s="78">
        <v>4</v>
      </c>
      <c r="I9" s="78">
        <v>4</v>
      </c>
      <c r="J9" s="78">
        <v>4</v>
      </c>
      <c r="K9" s="78">
        <v>4</v>
      </c>
      <c r="L9" s="78">
        <v>4</v>
      </c>
      <c r="M9" s="78">
        <v>4</v>
      </c>
      <c r="N9" s="78">
        <v>4</v>
      </c>
      <c r="O9" s="78">
        <v>4</v>
      </c>
      <c r="P9" s="78">
        <v>4</v>
      </c>
      <c r="Q9" s="78">
        <v>4</v>
      </c>
      <c r="R9" s="78">
        <v>4</v>
      </c>
      <c r="S9" s="78">
        <v>4</v>
      </c>
      <c r="T9" s="78">
        <v>4</v>
      </c>
      <c r="U9" s="78">
        <v>4</v>
      </c>
      <c r="V9" s="78">
        <v>4</v>
      </c>
      <c r="W9" s="78">
        <v>4</v>
      </c>
      <c r="X9" s="78">
        <v>4</v>
      </c>
      <c r="Y9" s="78">
        <v>0</v>
      </c>
      <c r="Z9" s="78">
        <v>0</v>
      </c>
      <c r="AA9" s="78">
        <v>0</v>
      </c>
      <c r="AB9" s="78">
        <v>0</v>
      </c>
      <c r="AC9" s="78">
        <v>0</v>
      </c>
      <c r="AD9" s="78">
        <v>0</v>
      </c>
      <c r="AE9" s="78">
        <v>0</v>
      </c>
      <c r="AF9" s="78">
        <v>0</v>
      </c>
      <c r="AG9" s="78">
        <v>0</v>
      </c>
      <c r="AH9" s="78"/>
      <c r="AI9" s="104"/>
      <c r="AJ9" s="105">
        <f t="shared" ref="AJ9" si="2">SUM(D9:F10,I9:M10,P9:T10,W9:AA10,AD9:AH10)/8</f>
        <v>15</v>
      </c>
      <c r="AK9" s="105">
        <f t="shared" ref="AK9" si="3">SUM(D11:F11,I11:M11,P11:T11,W11:AA11,AD11:AH11)/8</f>
        <v>8.9375</v>
      </c>
      <c r="AL9" s="105">
        <f t="shared" ref="AL9" si="4">SUM(G9:H11,N9:O11,U9:V11,AB9:AC11)/8</f>
        <v>8.25</v>
      </c>
      <c r="AM9" s="105">
        <f t="shared" ref="AM9" si="5">SUM(D9:AH11)/8+(AI9)/8</f>
        <v>32.1875</v>
      </c>
    </row>
    <row r="10" ht="30" customHeight="1" spans="1:39">
      <c r="A10" s="204">
        <v>1710070</v>
      </c>
      <c r="B10" s="176"/>
      <c r="C10" s="178" t="s">
        <v>18</v>
      </c>
      <c r="D10" s="78">
        <v>4</v>
      </c>
      <c r="E10" s="78">
        <v>4</v>
      </c>
      <c r="F10" s="78">
        <v>4</v>
      </c>
      <c r="G10" s="78">
        <v>4</v>
      </c>
      <c r="H10" s="78">
        <v>4</v>
      </c>
      <c r="I10" s="78">
        <v>4</v>
      </c>
      <c r="J10" s="78">
        <v>4</v>
      </c>
      <c r="K10" s="78">
        <v>4</v>
      </c>
      <c r="L10" s="78">
        <v>4</v>
      </c>
      <c r="M10" s="78">
        <v>4</v>
      </c>
      <c r="N10" s="78">
        <v>4</v>
      </c>
      <c r="O10" s="78">
        <v>4</v>
      </c>
      <c r="P10" s="78">
        <v>4</v>
      </c>
      <c r="Q10" s="78">
        <v>4</v>
      </c>
      <c r="R10" s="78">
        <v>4</v>
      </c>
      <c r="S10" s="78">
        <v>4</v>
      </c>
      <c r="T10" s="78">
        <v>4</v>
      </c>
      <c r="U10" s="78">
        <v>4</v>
      </c>
      <c r="V10" s="78">
        <v>4</v>
      </c>
      <c r="W10" s="78">
        <v>4</v>
      </c>
      <c r="X10" s="78">
        <v>4</v>
      </c>
      <c r="Y10" s="78">
        <v>0</v>
      </c>
      <c r="Z10" s="78">
        <v>0</v>
      </c>
      <c r="AA10" s="78">
        <v>0</v>
      </c>
      <c r="AB10" s="78">
        <v>0</v>
      </c>
      <c r="AC10" s="78">
        <v>0</v>
      </c>
      <c r="AD10" s="78">
        <v>0</v>
      </c>
      <c r="AE10" s="78">
        <v>0</v>
      </c>
      <c r="AF10" s="78">
        <v>0</v>
      </c>
      <c r="AG10" s="78">
        <v>0</v>
      </c>
      <c r="AH10" s="78"/>
      <c r="AI10" s="106"/>
      <c r="AJ10" s="107"/>
      <c r="AK10" s="107"/>
      <c r="AL10" s="107"/>
      <c r="AM10" s="107"/>
    </row>
    <row r="11" ht="30" customHeight="1" spans="1:39">
      <c r="A11" s="204">
        <v>1710070</v>
      </c>
      <c r="B11" s="177"/>
      <c r="C11" s="179" t="s">
        <v>10</v>
      </c>
      <c r="D11" s="81">
        <v>5</v>
      </c>
      <c r="E11" s="81">
        <v>5</v>
      </c>
      <c r="F11" s="81">
        <v>0.5</v>
      </c>
      <c r="G11" s="81">
        <v>0.5</v>
      </c>
      <c r="H11" s="81">
        <v>3</v>
      </c>
      <c r="I11" s="81">
        <v>5</v>
      </c>
      <c r="J11" s="81">
        <v>5</v>
      </c>
      <c r="K11" s="81">
        <v>5</v>
      </c>
      <c r="L11" s="81">
        <v>5</v>
      </c>
      <c r="M11" s="81">
        <v>5</v>
      </c>
      <c r="N11" s="81">
        <v>5</v>
      </c>
      <c r="O11" s="81">
        <v>0.5</v>
      </c>
      <c r="P11" s="81">
        <v>5</v>
      </c>
      <c r="Q11" s="81">
        <v>5</v>
      </c>
      <c r="R11" s="81">
        <v>5</v>
      </c>
      <c r="S11" s="81">
        <v>5</v>
      </c>
      <c r="T11" s="81">
        <v>5</v>
      </c>
      <c r="U11" s="81">
        <v>6</v>
      </c>
      <c r="V11" s="81">
        <v>3</v>
      </c>
      <c r="W11" s="81">
        <v>6</v>
      </c>
      <c r="X11" s="81">
        <v>5</v>
      </c>
      <c r="Y11" s="81">
        <v>0</v>
      </c>
      <c r="Z11" s="81">
        <v>0</v>
      </c>
      <c r="AA11" s="81">
        <v>0</v>
      </c>
      <c r="AB11" s="81">
        <v>0</v>
      </c>
      <c r="AC11" s="81">
        <v>0</v>
      </c>
      <c r="AD11" s="81">
        <v>0</v>
      </c>
      <c r="AE11" s="81">
        <v>0</v>
      </c>
      <c r="AF11" s="81">
        <v>0</v>
      </c>
      <c r="AG11" s="81">
        <v>0</v>
      </c>
      <c r="AH11" s="81"/>
      <c r="AI11" s="108"/>
      <c r="AJ11" s="109"/>
      <c r="AK11" s="109"/>
      <c r="AL11" s="109"/>
      <c r="AM11" s="109"/>
    </row>
    <row r="12" ht="30" customHeight="1" spans="1:39">
      <c r="A12" s="204">
        <v>1902480</v>
      </c>
      <c r="B12" s="175" t="s">
        <v>80</v>
      </c>
      <c r="C12" s="178" t="s">
        <v>17</v>
      </c>
      <c r="D12" s="78">
        <v>4</v>
      </c>
      <c r="E12" s="78">
        <v>4</v>
      </c>
      <c r="F12" s="78">
        <v>4</v>
      </c>
      <c r="G12" s="78">
        <v>4</v>
      </c>
      <c r="H12" s="78">
        <v>4</v>
      </c>
      <c r="I12" s="78">
        <v>4</v>
      </c>
      <c r="J12" s="78">
        <v>4</v>
      </c>
      <c r="K12" s="78">
        <v>4</v>
      </c>
      <c r="L12" s="78">
        <v>4</v>
      </c>
      <c r="M12" s="78">
        <v>4</v>
      </c>
      <c r="N12" s="78">
        <v>4</v>
      </c>
      <c r="O12" s="78">
        <v>4</v>
      </c>
      <c r="P12" s="78">
        <v>4</v>
      </c>
      <c r="Q12" s="78">
        <v>4</v>
      </c>
      <c r="R12" s="78">
        <v>4</v>
      </c>
      <c r="S12" s="78">
        <v>4</v>
      </c>
      <c r="T12" s="78">
        <v>4</v>
      </c>
      <c r="U12" s="78">
        <v>4</v>
      </c>
      <c r="V12" s="78">
        <v>4</v>
      </c>
      <c r="W12" s="78">
        <v>4</v>
      </c>
      <c r="X12" s="78">
        <v>4</v>
      </c>
      <c r="Y12" s="78">
        <v>4</v>
      </c>
      <c r="Z12" s="78">
        <v>4</v>
      </c>
      <c r="AA12" s="78">
        <v>4</v>
      </c>
      <c r="AB12" s="78">
        <v>4</v>
      </c>
      <c r="AC12" s="78">
        <v>4</v>
      </c>
      <c r="AD12" s="78">
        <v>4</v>
      </c>
      <c r="AE12" s="78">
        <v>4</v>
      </c>
      <c r="AF12" s="78">
        <v>4</v>
      </c>
      <c r="AG12" s="78">
        <v>4</v>
      </c>
      <c r="AH12" s="78"/>
      <c r="AI12" s="104"/>
      <c r="AJ12" s="105">
        <f t="shared" ref="AJ12" si="6">SUM(D12:F13,I12:M13,P12:T13,W12:AA13,AD12:AH13)/8</f>
        <v>22</v>
      </c>
      <c r="AK12" s="105">
        <f t="shared" ref="AK12" si="7">SUM(D14:F14,I14:M14,P14:T14,W14:AA14,AD14:AH14)/8</f>
        <v>14.125</v>
      </c>
      <c r="AL12" s="105">
        <f t="shared" ref="AL12" si="8">SUM(G12:H14,N12:O14,U12:V14,AB12:AC14)/8</f>
        <v>12.1875</v>
      </c>
      <c r="AM12" s="105">
        <f t="shared" ref="AM12" si="9">SUM(D12:AH14)/8+(AI12)/8</f>
        <v>48.3125</v>
      </c>
    </row>
    <row r="13" ht="30" customHeight="1" spans="1:39">
      <c r="A13" s="204">
        <v>1902480</v>
      </c>
      <c r="B13" s="176"/>
      <c r="C13" s="178" t="s">
        <v>18</v>
      </c>
      <c r="D13" s="78">
        <v>4</v>
      </c>
      <c r="E13" s="78">
        <v>4</v>
      </c>
      <c r="F13" s="78">
        <v>4</v>
      </c>
      <c r="G13" s="78">
        <v>4</v>
      </c>
      <c r="H13" s="78">
        <v>4</v>
      </c>
      <c r="I13" s="78">
        <v>4</v>
      </c>
      <c r="J13" s="78">
        <v>4</v>
      </c>
      <c r="K13" s="78">
        <v>4</v>
      </c>
      <c r="L13" s="78">
        <v>4</v>
      </c>
      <c r="M13" s="78">
        <v>4</v>
      </c>
      <c r="N13" s="78">
        <v>4</v>
      </c>
      <c r="O13" s="78">
        <v>4</v>
      </c>
      <c r="P13" s="78">
        <v>4</v>
      </c>
      <c r="Q13" s="78">
        <v>4</v>
      </c>
      <c r="R13" s="78">
        <v>4</v>
      </c>
      <c r="S13" s="78">
        <v>4</v>
      </c>
      <c r="T13" s="78">
        <v>4</v>
      </c>
      <c r="U13" s="78">
        <v>4</v>
      </c>
      <c r="V13" s="78">
        <v>4</v>
      </c>
      <c r="W13" s="78">
        <v>4</v>
      </c>
      <c r="X13" s="78">
        <v>4</v>
      </c>
      <c r="Y13" s="78">
        <v>4</v>
      </c>
      <c r="Z13" s="78">
        <v>4</v>
      </c>
      <c r="AA13" s="78">
        <v>4</v>
      </c>
      <c r="AB13" s="78">
        <v>4</v>
      </c>
      <c r="AC13" s="78">
        <v>4</v>
      </c>
      <c r="AD13" s="78">
        <v>4</v>
      </c>
      <c r="AE13" s="78">
        <v>4</v>
      </c>
      <c r="AF13" s="78">
        <v>4</v>
      </c>
      <c r="AG13" s="78">
        <v>4</v>
      </c>
      <c r="AH13" s="78"/>
      <c r="AI13" s="106"/>
      <c r="AJ13" s="107"/>
      <c r="AK13" s="107"/>
      <c r="AL13" s="107"/>
      <c r="AM13" s="107"/>
    </row>
    <row r="14" ht="30" customHeight="1" spans="1:39">
      <c r="A14" s="204">
        <v>1902480</v>
      </c>
      <c r="B14" s="177"/>
      <c r="C14" s="179" t="s">
        <v>10</v>
      </c>
      <c r="D14" s="81">
        <v>5</v>
      </c>
      <c r="E14" s="81">
        <v>5</v>
      </c>
      <c r="F14" s="81">
        <v>5</v>
      </c>
      <c r="G14" s="81">
        <v>5</v>
      </c>
      <c r="H14" s="81">
        <v>3</v>
      </c>
      <c r="I14" s="81">
        <v>5</v>
      </c>
      <c r="J14" s="81">
        <v>5</v>
      </c>
      <c r="K14" s="81">
        <v>5</v>
      </c>
      <c r="L14" s="81">
        <v>5</v>
      </c>
      <c r="M14" s="81">
        <v>5</v>
      </c>
      <c r="N14" s="81">
        <v>5</v>
      </c>
      <c r="O14" s="81">
        <v>0.5</v>
      </c>
      <c r="P14" s="81">
        <v>5</v>
      </c>
      <c r="Q14" s="81">
        <v>5</v>
      </c>
      <c r="R14" s="81">
        <v>5</v>
      </c>
      <c r="S14" s="81">
        <v>5</v>
      </c>
      <c r="T14" s="81">
        <v>5</v>
      </c>
      <c r="U14" s="81">
        <v>6</v>
      </c>
      <c r="V14" s="81">
        <v>3</v>
      </c>
      <c r="W14" s="81">
        <v>6</v>
      </c>
      <c r="X14" s="81">
        <v>5</v>
      </c>
      <c r="Y14" s="81">
        <v>5</v>
      </c>
      <c r="Z14" s="81">
        <v>6</v>
      </c>
      <c r="AA14" s="81">
        <v>6</v>
      </c>
      <c r="AB14" s="81">
        <v>6</v>
      </c>
      <c r="AC14" s="81">
        <v>5</v>
      </c>
      <c r="AD14" s="81">
        <v>5</v>
      </c>
      <c r="AE14" s="81">
        <v>5</v>
      </c>
      <c r="AF14" s="81">
        <v>5</v>
      </c>
      <c r="AG14" s="81">
        <v>5</v>
      </c>
      <c r="AH14" s="81"/>
      <c r="AI14" s="108"/>
      <c r="AJ14" s="109"/>
      <c r="AK14" s="109"/>
      <c r="AL14" s="109"/>
      <c r="AM14" s="109"/>
    </row>
    <row r="15" ht="30" customHeight="1" spans="1:39">
      <c r="A15" s="204">
        <v>2102071</v>
      </c>
      <c r="B15" s="175" t="s">
        <v>81</v>
      </c>
      <c r="C15" s="178" t="s">
        <v>17</v>
      </c>
      <c r="D15" s="78">
        <v>4</v>
      </c>
      <c r="E15" s="78">
        <v>4</v>
      </c>
      <c r="F15" s="78">
        <v>0</v>
      </c>
      <c r="G15" s="78">
        <v>0</v>
      </c>
      <c r="H15" s="78">
        <v>0</v>
      </c>
      <c r="I15" s="78">
        <v>0</v>
      </c>
      <c r="J15" s="78">
        <v>4</v>
      </c>
      <c r="K15" s="78">
        <v>4</v>
      </c>
      <c r="L15" s="78">
        <v>4</v>
      </c>
      <c r="M15" s="78">
        <v>4</v>
      </c>
      <c r="N15" s="78">
        <v>4</v>
      </c>
      <c r="O15" s="78">
        <v>4</v>
      </c>
      <c r="P15" s="78">
        <v>4</v>
      </c>
      <c r="Q15" s="78">
        <v>4</v>
      </c>
      <c r="R15" s="78">
        <v>4</v>
      </c>
      <c r="S15" s="78">
        <v>4</v>
      </c>
      <c r="T15" s="78">
        <v>4</v>
      </c>
      <c r="U15" s="78">
        <v>4</v>
      </c>
      <c r="V15" s="78">
        <v>4</v>
      </c>
      <c r="W15" s="78">
        <v>4</v>
      </c>
      <c r="X15" s="78">
        <v>4</v>
      </c>
      <c r="Y15" s="78">
        <v>4</v>
      </c>
      <c r="Z15" s="78">
        <v>4</v>
      </c>
      <c r="AA15" s="78">
        <v>4</v>
      </c>
      <c r="AB15" s="78">
        <v>4</v>
      </c>
      <c r="AC15" s="78">
        <v>4</v>
      </c>
      <c r="AD15" s="78">
        <v>4</v>
      </c>
      <c r="AE15" s="78">
        <v>4</v>
      </c>
      <c r="AF15" s="78">
        <v>4</v>
      </c>
      <c r="AG15" s="78">
        <v>4</v>
      </c>
      <c r="AH15" s="78"/>
      <c r="AI15" s="104"/>
      <c r="AJ15" s="105">
        <f t="shared" ref="AJ15" si="10">SUM(D15:F16,I15:M16,P15:T16,W15:AA16,AD15:AH16)/8</f>
        <v>20</v>
      </c>
      <c r="AK15" s="105">
        <f t="shared" ref="AK15" si="11">SUM(D17:F17,I17:M17,P17:T17,W17:AA17,AD17:AH17)/8</f>
        <v>10.8125</v>
      </c>
      <c r="AL15" s="105">
        <f t="shared" ref="AL15" si="12">SUM(G15:H17,N15:O17,U15:V17,AB15:AC17)/8</f>
        <v>8.875</v>
      </c>
      <c r="AM15" s="105">
        <f t="shared" ref="AM15" si="13">SUM(D15:AH17)/8+(AI15)/8</f>
        <v>39.6875</v>
      </c>
    </row>
    <row r="16" ht="30" customHeight="1" spans="1:39">
      <c r="A16" s="204">
        <v>2102071</v>
      </c>
      <c r="B16" s="176"/>
      <c r="C16" s="178" t="s">
        <v>18</v>
      </c>
      <c r="D16" s="78">
        <v>4</v>
      </c>
      <c r="E16" s="78">
        <v>4</v>
      </c>
      <c r="F16" s="78">
        <v>0</v>
      </c>
      <c r="G16" s="78">
        <v>0</v>
      </c>
      <c r="H16" s="78">
        <v>0</v>
      </c>
      <c r="I16" s="78">
        <v>0</v>
      </c>
      <c r="J16" s="78">
        <v>4</v>
      </c>
      <c r="K16" s="78">
        <v>4</v>
      </c>
      <c r="L16" s="78">
        <v>4</v>
      </c>
      <c r="M16" s="78">
        <v>4</v>
      </c>
      <c r="N16" s="78">
        <v>4</v>
      </c>
      <c r="O16" s="78">
        <v>4</v>
      </c>
      <c r="P16" s="78">
        <v>4</v>
      </c>
      <c r="Q16" s="78">
        <v>4</v>
      </c>
      <c r="R16" s="78">
        <v>4</v>
      </c>
      <c r="S16" s="78">
        <v>4</v>
      </c>
      <c r="T16" s="78">
        <v>4</v>
      </c>
      <c r="U16" s="78">
        <v>4</v>
      </c>
      <c r="V16" s="78">
        <v>4</v>
      </c>
      <c r="W16" s="78">
        <v>4</v>
      </c>
      <c r="X16" s="78">
        <v>4</v>
      </c>
      <c r="Y16" s="78">
        <v>4</v>
      </c>
      <c r="Z16" s="78">
        <v>4</v>
      </c>
      <c r="AA16" s="78">
        <v>4</v>
      </c>
      <c r="AB16" s="78">
        <v>4</v>
      </c>
      <c r="AC16" s="78">
        <v>4</v>
      </c>
      <c r="AD16" s="78">
        <v>4</v>
      </c>
      <c r="AE16" s="78">
        <v>4</v>
      </c>
      <c r="AF16" s="78">
        <v>4</v>
      </c>
      <c r="AG16" s="78">
        <v>4</v>
      </c>
      <c r="AH16" s="78"/>
      <c r="AI16" s="106"/>
      <c r="AJ16" s="107"/>
      <c r="AK16" s="107"/>
      <c r="AL16" s="107"/>
      <c r="AM16" s="107"/>
    </row>
    <row r="17" ht="30" customHeight="1" spans="1:39">
      <c r="A17" s="204">
        <v>2102071</v>
      </c>
      <c r="B17" s="177"/>
      <c r="C17" s="179" t="s">
        <v>10</v>
      </c>
      <c r="D17" s="81">
        <v>3.5</v>
      </c>
      <c r="E17" s="81">
        <v>0.5</v>
      </c>
      <c r="F17" s="81">
        <v>0</v>
      </c>
      <c r="G17" s="81">
        <v>0</v>
      </c>
      <c r="H17" s="81">
        <v>0</v>
      </c>
      <c r="I17" s="81">
        <v>0</v>
      </c>
      <c r="J17" s="81">
        <v>5</v>
      </c>
      <c r="K17" s="81">
        <v>5</v>
      </c>
      <c r="L17" s="81">
        <v>5</v>
      </c>
      <c r="M17" s="81">
        <v>5</v>
      </c>
      <c r="N17" s="81">
        <v>5</v>
      </c>
      <c r="O17" s="81">
        <v>0.5</v>
      </c>
      <c r="P17" s="81">
        <v>5</v>
      </c>
      <c r="Q17" s="81">
        <v>5</v>
      </c>
      <c r="R17" s="81">
        <v>5</v>
      </c>
      <c r="S17" s="81">
        <v>5</v>
      </c>
      <c r="T17" s="81">
        <v>5</v>
      </c>
      <c r="U17" s="81">
        <v>3.5</v>
      </c>
      <c r="V17" s="81">
        <v>3</v>
      </c>
      <c r="W17" s="81">
        <v>4</v>
      </c>
      <c r="X17" s="81">
        <v>5</v>
      </c>
      <c r="Y17" s="81">
        <v>4.5</v>
      </c>
      <c r="Z17" s="81">
        <v>6</v>
      </c>
      <c r="AA17" s="81">
        <v>4.5</v>
      </c>
      <c r="AB17" s="81">
        <v>6</v>
      </c>
      <c r="AC17" s="81">
        <v>5</v>
      </c>
      <c r="AD17" s="81">
        <v>5</v>
      </c>
      <c r="AE17" s="81">
        <v>4</v>
      </c>
      <c r="AF17" s="81">
        <v>4</v>
      </c>
      <c r="AG17" s="81">
        <v>0.5</v>
      </c>
      <c r="AH17" s="81"/>
      <c r="AI17" s="108"/>
      <c r="AJ17" s="109"/>
      <c r="AK17" s="109"/>
      <c r="AL17" s="109"/>
      <c r="AM17" s="109"/>
    </row>
    <row r="18" ht="30" customHeight="1" spans="1:39">
      <c r="A18" s="204" t="s">
        <v>82</v>
      </c>
      <c r="B18" s="175" t="s">
        <v>83</v>
      </c>
      <c r="C18" s="178" t="s">
        <v>17</v>
      </c>
      <c r="D18" s="78">
        <v>4</v>
      </c>
      <c r="E18" s="78">
        <v>4</v>
      </c>
      <c r="F18" s="78">
        <v>4</v>
      </c>
      <c r="G18" s="78">
        <v>4</v>
      </c>
      <c r="H18" s="78">
        <v>4</v>
      </c>
      <c r="I18" s="78">
        <v>4</v>
      </c>
      <c r="J18" s="78">
        <v>4</v>
      </c>
      <c r="K18" s="78">
        <v>4</v>
      </c>
      <c r="L18" s="78">
        <v>4</v>
      </c>
      <c r="M18" s="78">
        <v>4</v>
      </c>
      <c r="N18" s="78">
        <v>4</v>
      </c>
      <c r="O18" s="78">
        <v>4</v>
      </c>
      <c r="P18" s="78">
        <v>4</v>
      </c>
      <c r="Q18" s="78">
        <v>4</v>
      </c>
      <c r="R18" s="78">
        <v>4</v>
      </c>
      <c r="S18" s="78">
        <v>4</v>
      </c>
      <c r="T18" s="78">
        <v>4</v>
      </c>
      <c r="U18" s="78">
        <v>4</v>
      </c>
      <c r="V18" s="78">
        <v>4</v>
      </c>
      <c r="W18" s="78">
        <v>4</v>
      </c>
      <c r="X18" s="78">
        <v>4</v>
      </c>
      <c r="Y18" s="78">
        <v>4</v>
      </c>
      <c r="Z18" s="78">
        <v>4</v>
      </c>
      <c r="AA18" s="78">
        <v>4</v>
      </c>
      <c r="AB18" s="78">
        <v>4</v>
      </c>
      <c r="AC18" s="78">
        <v>4</v>
      </c>
      <c r="AD18" s="78">
        <v>4</v>
      </c>
      <c r="AE18" s="78">
        <v>4</v>
      </c>
      <c r="AF18" s="78">
        <v>4</v>
      </c>
      <c r="AG18" s="78">
        <v>4</v>
      </c>
      <c r="AH18" s="78"/>
      <c r="AI18" s="104"/>
      <c r="AJ18" s="105">
        <f t="shared" ref="AJ18" si="14">SUM(D18:F19,I18:M19,P18:T19,W18:AA19,AD18:AH19)/8</f>
        <v>22</v>
      </c>
      <c r="AK18" s="105">
        <f t="shared" ref="AK18" si="15">SUM(D20:F20,I20:M20,P20:T20,W20:AA20,AD20:AH20)/8</f>
        <v>14.125</v>
      </c>
      <c r="AL18" s="105">
        <f t="shared" ref="AL18" si="16">SUM(G18:H20,N18:O20,U18:V20,AB18:AC20)/8</f>
        <v>12.1875</v>
      </c>
      <c r="AM18" s="105">
        <f t="shared" ref="AM18" si="17">SUM(D18:AH20)/8+(AI18)/8</f>
        <v>48.3125</v>
      </c>
    </row>
    <row r="19" ht="30" customHeight="1" spans="1:39">
      <c r="A19" s="204" t="s">
        <v>82</v>
      </c>
      <c r="B19" s="176"/>
      <c r="C19" s="178" t="s">
        <v>18</v>
      </c>
      <c r="D19" s="78">
        <v>4</v>
      </c>
      <c r="E19" s="78">
        <v>4</v>
      </c>
      <c r="F19" s="78">
        <v>4</v>
      </c>
      <c r="G19" s="78">
        <v>4</v>
      </c>
      <c r="H19" s="78">
        <v>4</v>
      </c>
      <c r="I19" s="78">
        <v>4</v>
      </c>
      <c r="J19" s="78">
        <v>4</v>
      </c>
      <c r="K19" s="78">
        <v>4</v>
      </c>
      <c r="L19" s="78">
        <v>4</v>
      </c>
      <c r="M19" s="78">
        <v>4</v>
      </c>
      <c r="N19" s="78">
        <v>4</v>
      </c>
      <c r="O19" s="78">
        <v>4</v>
      </c>
      <c r="P19" s="78">
        <v>4</v>
      </c>
      <c r="Q19" s="78">
        <v>4</v>
      </c>
      <c r="R19" s="78">
        <v>4</v>
      </c>
      <c r="S19" s="78">
        <v>4</v>
      </c>
      <c r="T19" s="78">
        <v>4</v>
      </c>
      <c r="U19" s="78">
        <v>4</v>
      </c>
      <c r="V19" s="78">
        <v>4</v>
      </c>
      <c r="W19" s="78">
        <v>4</v>
      </c>
      <c r="X19" s="78">
        <v>4</v>
      </c>
      <c r="Y19" s="78">
        <v>4</v>
      </c>
      <c r="Z19" s="78">
        <v>4</v>
      </c>
      <c r="AA19" s="78">
        <v>4</v>
      </c>
      <c r="AB19" s="78">
        <v>4</v>
      </c>
      <c r="AC19" s="78">
        <v>4</v>
      </c>
      <c r="AD19" s="78">
        <v>4</v>
      </c>
      <c r="AE19" s="78">
        <v>4</v>
      </c>
      <c r="AF19" s="78">
        <v>4</v>
      </c>
      <c r="AG19" s="78">
        <v>4</v>
      </c>
      <c r="AH19" s="78"/>
      <c r="AI19" s="106"/>
      <c r="AJ19" s="107"/>
      <c r="AK19" s="107"/>
      <c r="AL19" s="107"/>
      <c r="AM19" s="107"/>
    </row>
    <row r="20" ht="30" customHeight="1" spans="1:39">
      <c r="A20" s="204" t="s">
        <v>82</v>
      </c>
      <c r="B20" s="177"/>
      <c r="C20" s="179" t="s">
        <v>10</v>
      </c>
      <c r="D20" s="81">
        <v>5</v>
      </c>
      <c r="E20" s="81">
        <v>5</v>
      </c>
      <c r="F20" s="81">
        <v>5</v>
      </c>
      <c r="G20" s="81">
        <v>5</v>
      </c>
      <c r="H20" s="81">
        <v>3</v>
      </c>
      <c r="I20" s="81">
        <v>5</v>
      </c>
      <c r="J20" s="81">
        <v>5</v>
      </c>
      <c r="K20" s="81">
        <v>5</v>
      </c>
      <c r="L20" s="81">
        <v>5</v>
      </c>
      <c r="M20" s="81">
        <v>5</v>
      </c>
      <c r="N20" s="81">
        <v>5</v>
      </c>
      <c r="O20" s="81">
        <v>0.5</v>
      </c>
      <c r="P20" s="81">
        <v>5</v>
      </c>
      <c r="Q20" s="81">
        <v>5</v>
      </c>
      <c r="R20" s="81">
        <v>5</v>
      </c>
      <c r="S20" s="81">
        <v>5</v>
      </c>
      <c r="T20" s="81">
        <v>5</v>
      </c>
      <c r="U20" s="81">
        <v>6</v>
      </c>
      <c r="V20" s="81">
        <v>3</v>
      </c>
      <c r="W20" s="81">
        <v>6</v>
      </c>
      <c r="X20" s="81">
        <v>5</v>
      </c>
      <c r="Y20" s="81">
        <v>5</v>
      </c>
      <c r="Z20" s="81">
        <v>6</v>
      </c>
      <c r="AA20" s="81">
        <v>6</v>
      </c>
      <c r="AB20" s="81">
        <v>6</v>
      </c>
      <c r="AC20" s="81">
        <v>5</v>
      </c>
      <c r="AD20" s="81">
        <v>5</v>
      </c>
      <c r="AE20" s="81">
        <v>5</v>
      </c>
      <c r="AF20" s="81">
        <v>5</v>
      </c>
      <c r="AG20" s="81">
        <v>5</v>
      </c>
      <c r="AH20" s="81"/>
      <c r="AI20" s="108"/>
      <c r="AJ20" s="109"/>
      <c r="AK20" s="109"/>
      <c r="AL20" s="109"/>
      <c r="AM20" s="109"/>
    </row>
    <row r="21" s="51" customFormat="1" ht="30" customHeight="1" spans="1:39">
      <c r="A21" s="53" t="s">
        <v>84</v>
      </c>
      <c r="B21" s="175" t="s">
        <v>85</v>
      </c>
      <c r="C21" s="178" t="s">
        <v>17</v>
      </c>
      <c r="D21" s="78">
        <v>4</v>
      </c>
      <c r="E21" s="78">
        <v>4</v>
      </c>
      <c r="F21" s="78">
        <v>4</v>
      </c>
      <c r="G21" s="78">
        <v>4</v>
      </c>
      <c r="H21" s="78">
        <v>4</v>
      </c>
      <c r="I21" s="78">
        <v>4</v>
      </c>
      <c r="J21" s="78">
        <v>4</v>
      </c>
      <c r="K21" s="78">
        <v>4</v>
      </c>
      <c r="L21" s="78">
        <v>4</v>
      </c>
      <c r="M21" s="78">
        <v>4</v>
      </c>
      <c r="N21" s="78">
        <v>4</v>
      </c>
      <c r="O21" s="78">
        <v>4</v>
      </c>
      <c r="P21" s="78">
        <v>4</v>
      </c>
      <c r="Q21" s="78">
        <v>4</v>
      </c>
      <c r="R21" s="78">
        <v>4</v>
      </c>
      <c r="S21" s="78">
        <v>4</v>
      </c>
      <c r="T21" s="78">
        <v>4</v>
      </c>
      <c r="U21" s="78">
        <v>4</v>
      </c>
      <c r="V21" s="78">
        <v>4</v>
      </c>
      <c r="W21" s="78">
        <v>4</v>
      </c>
      <c r="X21" s="78">
        <v>4</v>
      </c>
      <c r="Y21" s="78">
        <v>4</v>
      </c>
      <c r="Z21" s="78">
        <v>4</v>
      </c>
      <c r="AA21" s="78">
        <v>4</v>
      </c>
      <c r="AB21" s="78">
        <v>4</v>
      </c>
      <c r="AC21" s="78">
        <v>4</v>
      </c>
      <c r="AD21" s="78">
        <v>4</v>
      </c>
      <c r="AE21" s="78">
        <v>4</v>
      </c>
      <c r="AF21" s="78">
        <v>4</v>
      </c>
      <c r="AG21" s="78">
        <v>4</v>
      </c>
      <c r="AH21" s="78"/>
      <c r="AI21" s="104"/>
      <c r="AJ21" s="105">
        <f t="shared" ref="AJ21" si="18">SUM(D21:F22,I21:M22,P21:T22,W21:AA22,AD21:AH22)/8</f>
        <v>22</v>
      </c>
      <c r="AK21" s="105">
        <f t="shared" ref="AK21" si="19">SUM(D23:F23,I23:M23,P23:T23,W23:AA23,AD23:AH23)/8</f>
        <v>14.125</v>
      </c>
      <c r="AL21" s="105">
        <f t="shared" ref="AL21" si="20">SUM(G21:H23,N21:O23,U21:V23,AB21:AC23)/8</f>
        <v>12.1875</v>
      </c>
      <c r="AM21" s="105">
        <f t="shared" ref="AM21" si="21">SUM(D21:AH23)/8+(AI21)/8</f>
        <v>48.3125</v>
      </c>
    </row>
    <row r="22" s="51" customFormat="1" ht="30" customHeight="1" spans="1:39">
      <c r="A22" s="53" t="s">
        <v>84</v>
      </c>
      <c r="B22" s="176"/>
      <c r="C22" s="178" t="s">
        <v>18</v>
      </c>
      <c r="D22" s="78">
        <v>4</v>
      </c>
      <c r="E22" s="78">
        <v>4</v>
      </c>
      <c r="F22" s="78">
        <v>4</v>
      </c>
      <c r="G22" s="78">
        <v>4</v>
      </c>
      <c r="H22" s="78">
        <v>4</v>
      </c>
      <c r="I22" s="78">
        <v>4</v>
      </c>
      <c r="J22" s="78">
        <v>4</v>
      </c>
      <c r="K22" s="78">
        <v>4</v>
      </c>
      <c r="L22" s="78">
        <v>4</v>
      </c>
      <c r="M22" s="78">
        <v>4</v>
      </c>
      <c r="N22" s="78">
        <v>4</v>
      </c>
      <c r="O22" s="78">
        <v>4</v>
      </c>
      <c r="P22" s="78">
        <v>4</v>
      </c>
      <c r="Q22" s="78">
        <v>4</v>
      </c>
      <c r="R22" s="78">
        <v>4</v>
      </c>
      <c r="S22" s="78">
        <v>4</v>
      </c>
      <c r="T22" s="78">
        <v>4</v>
      </c>
      <c r="U22" s="78">
        <v>4</v>
      </c>
      <c r="V22" s="78">
        <v>4</v>
      </c>
      <c r="W22" s="78">
        <v>4</v>
      </c>
      <c r="X22" s="78">
        <v>4</v>
      </c>
      <c r="Y22" s="78">
        <v>4</v>
      </c>
      <c r="Z22" s="78">
        <v>4</v>
      </c>
      <c r="AA22" s="78">
        <v>4</v>
      </c>
      <c r="AB22" s="78">
        <v>4</v>
      </c>
      <c r="AC22" s="78">
        <v>4</v>
      </c>
      <c r="AD22" s="78">
        <v>4</v>
      </c>
      <c r="AE22" s="78">
        <v>4</v>
      </c>
      <c r="AF22" s="78">
        <v>4</v>
      </c>
      <c r="AG22" s="78">
        <v>4</v>
      </c>
      <c r="AH22" s="78"/>
      <c r="AI22" s="106"/>
      <c r="AJ22" s="107"/>
      <c r="AK22" s="107"/>
      <c r="AL22" s="107"/>
      <c r="AM22" s="107"/>
    </row>
    <row r="23" s="51" customFormat="1" ht="30" customHeight="1" spans="1:39">
      <c r="A23" s="53" t="s">
        <v>84</v>
      </c>
      <c r="B23" s="177"/>
      <c r="C23" s="179" t="s">
        <v>10</v>
      </c>
      <c r="D23" s="81">
        <v>5</v>
      </c>
      <c r="E23" s="81">
        <v>5</v>
      </c>
      <c r="F23" s="81">
        <v>5</v>
      </c>
      <c r="G23" s="81">
        <v>5</v>
      </c>
      <c r="H23" s="81">
        <v>3</v>
      </c>
      <c r="I23" s="81">
        <v>5</v>
      </c>
      <c r="J23" s="81">
        <v>5</v>
      </c>
      <c r="K23" s="81">
        <v>5</v>
      </c>
      <c r="L23" s="81">
        <v>5</v>
      </c>
      <c r="M23" s="81">
        <v>5</v>
      </c>
      <c r="N23" s="81">
        <v>5</v>
      </c>
      <c r="O23" s="81">
        <v>0.5</v>
      </c>
      <c r="P23" s="81">
        <v>5</v>
      </c>
      <c r="Q23" s="81">
        <v>5</v>
      </c>
      <c r="R23" s="81">
        <v>5</v>
      </c>
      <c r="S23" s="81">
        <v>5</v>
      </c>
      <c r="T23" s="81">
        <v>5</v>
      </c>
      <c r="U23" s="81">
        <v>6</v>
      </c>
      <c r="V23" s="81">
        <v>3</v>
      </c>
      <c r="W23" s="81">
        <v>6</v>
      </c>
      <c r="X23" s="81">
        <v>5</v>
      </c>
      <c r="Y23" s="81">
        <v>5</v>
      </c>
      <c r="Z23" s="81">
        <v>6</v>
      </c>
      <c r="AA23" s="81">
        <v>6</v>
      </c>
      <c r="AB23" s="81">
        <v>6</v>
      </c>
      <c r="AC23" s="81">
        <v>5</v>
      </c>
      <c r="AD23" s="81">
        <v>5</v>
      </c>
      <c r="AE23" s="81">
        <v>5</v>
      </c>
      <c r="AF23" s="81">
        <v>5</v>
      </c>
      <c r="AG23" s="81">
        <v>5</v>
      </c>
      <c r="AH23" s="81"/>
      <c r="AI23" s="108"/>
      <c r="AJ23" s="109"/>
      <c r="AK23" s="109"/>
      <c r="AL23" s="109"/>
      <c r="AM23" s="109"/>
    </row>
    <row r="24" s="51" customFormat="1" ht="30" customHeight="1" spans="1:39">
      <c r="A24" s="53">
        <v>2102093</v>
      </c>
      <c r="B24" s="175" t="s">
        <v>86</v>
      </c>
      <c r="C24" s="178" t="s">
        <v>17</v>
      </c>
      <c r="D24" s="78">
        <v>4</v>
      </c>
      <c r="E24" s="78">
        <v>4</v>
      </c>
      <c r="F24" s="78">
        <v>4</v>
      </c>
      <c r="G24" s="78">
        <v>4</v>
      </c>
      <c r="H24" s="78">
        <v>4</v>
      </c>
      <c r="I24" s="78">
        <v>4</v>
      </c>
      <c r="J24" s="78">
        <v>4</v>
      </c>
      <c r="K24" s="78">
        <v>4</v>
      </c>
      <c r="L24" s="78">
        <v>4</v>
      </c>
      <c r="M24" s="78">
        <v>4</v>
      </c>
      <c r="N24" s="78">
        <v>4</v>
      </c>
      <c r="O24" s="78">
        <v>4</v>
      </c>
      <c r="P24" s="78">
        <v>4</v>
      </c>
      <c r="Q24" s="78">
        <v>4</v>
      </c>
      <c r="R24" s="78">
        <v>4</v>
      </c>
      <c r="S24" s="78">
        <v>4</v>
      </c>
      <c r="T24" s="78">
        <v>0</v>
      </c>
      <c r="U24" s="78">
        <v>4</v>
      </c>
      <c r="V24" s="78">
        <v>4</v>
      </c>
      <c r="W24" s="78">
        <v>4</v>
      </c>
      <c r="X24" s="78">
        <v>4</v>
      </c>
      <c r="Y24" s="78">
        <v>4</v>
      </c>
      <c r="Z24" s="78">
        <v>4</v>
      </c>
      <c r="AA24" s="78">
        <v>4</v>
      </c>
      <c r="AB24" s="78">
        <v>4</v>
      </c>
      <c r="AC24" s="78">
        <v>4</v>
      </c>
      <c r="AD24" s="78">
        <v>4</v>
      </c>
      <c r="AE24" s="78">
        <v>0</v>
      </c>
      <c r="AF24" s="78">
        <v>4</v>
      </c>
      <c r="AG24" s="78">
        <v>4</v>
      </c>
      <c r="AH24" s="78"/>
      <c r="AI24" s="104"/>
      <c r="AJ24" s="105">
        <f t="shared" ref="AJ24" si="22">SUM(D24:F25,I24:M25,P24:T25,W24:AA25,AD24:AH25)/8</f>
        <v>20.5</v>
      </c>
      <c r="AK24" s="105">
        <f t="shared" ref="AK24" si="23">SUM(D26:F26,I26:M26,P26:T26,W26:AA26,AD26:AH26)/8</f>
        <v>12.5625</v>
      </c>
      <c r="AL24" s="105">
        <f t="shared" ref="AL24" si="24">SUM(G24:H26,N24:O26,U24:V26,AB24:AC26)/8</f>
        <v>11.0625</v>
      </c>
      <c r="AM24" s="105">
        <f t="shared" ref="AM24" si="25">SUM(D24:AH26)/8+(AI24)/8</f>
        <v>44.125</v>
      </c>
    </row>
    <row r="25" s="51" customFormat="1" ht="30" customHeight="1" spans="1:39">
      <c r="A25" s="53">
        <v>2102093</v>
      </c>
      <c r="B25" s="176"/>
      <c r="C25" s="178" t="s">
        <v>18</v>
      </c>
      <c r="D25" s="78">
        <v>4</v>
      </c>
      <c r="E25" s="78">
        <v>4</v>
      </c>
      <c r="F25" s="78">
        <v>4</v>
      </c>
      <c r="G25" s="78">
        <v>0</v>
      </c>
      <c r="H25" s="78">
        <v>4</v>
      </c>
      <c r="I25" s="78">
        <v>4</v>
      </c>
      <c r="J25" s="78">
        <v>4</v>
      </c>
      <c r="K25" s="78">
        <v>4</v>
      </c>
      <c r="L25" s="78">
        <v>4</v>
      </c>
      <c r="M25" s="78">
        <v>4</v>
      </c>
      <c r="N25" s="78">
        <v>4</v>
      </c>
      <c r="O25" s="78">
        <v>4</v>
      </c>
      <c r="P25" s="78">
        <v>4</v>
      </c>
      <c r="Q25" s="78">
        <v>4</v>
      </c>
      <c r="R25" s="78">
        <v>4</v>
      </c>
      <c r="S25" s="78">
        <v>4</v>
      </c>
      <c r="T25" s="78">
        <v>0</v>
      </c>
      <c r="U25" s="78">
        <v>4</v>
      </c>
      <c r="V25" s="78">
        <v>4</v>
      </c>
      <c r="W25" s="78">
        <v>4</v>
      </c>
      <c r="X25" s="78">
        <v>4</v>
      </c>
      <c r="Y25" s="78">
        <v>4</v>
      </c>
      <c r="Z25" s="78">
        <v>4</v>
      </c>
      <c r="AA25" s="78">
        <v>4</v>
      </c>
      <c r="AB25" s="78">
        <v>4</v>
      </c>
      <c r="AC25" s="78">
        <v>4</v>
      </c>
      <c r="AD25" s="78">
        <v>4</v>
      </c>
      <c r="AE25" s="78">
        <v>4</v>
      </c>
      <c r="AF25" s="78">
        <v>4</v>
      </c>
      <c r="AG25" s="78">
        <v>4</v>
      </c>
      <c r="AH25" s="78"/>
      <c r="AI25" s="106"/>
      <c r="AJ25" s="107"/>
      <c r="AK25" s="107"/>
      <c r="AL25" s="107"/>
      <c r="AM25" s="107"/>
    </row>
    <row r="26" s="51" customFormat="1" ht="30" customHeight="1" spans="1:39">
      <c r="A26" s="53">
        <v>2102093</v>
      </c>
      <c r="B26" s="177"/>
      <c r="C26" s="179" t="s">
        <v>10</v>
      </c>
      <c r="D26" s="81">
        <v>5</v>
      </c>
      <c r="E26" s="81">
        <v>5</v>
      </c>
      <c r="F26" s="81">
        <v>5</v>
      </c>
      <c r="G26" s="81">
        <v>0</v>
      </c>
      <c r="H26" s="81">
        <v>3</v>
      </c>
      <c r="I26" s="81">
        <v>5</v>
      </c>
      <c r="J26" s="81">
        <v>3</v>
      </c>
      <c r="K26" s="81">
        <v>5</v>
      </c>
      <c r="L26" s="81">
        <v>5</v>
      </c>
      <c r="M26" s="81">
        <v>5</v>
      </c>
      <c r="N26" s="81">
        <v>5</v>
      </c>
      <c r="O26" s="81">
        <v>0.5</v>
      </c>
      <c r="P26" s="81">
        <v>5</v>
      </c>
      <c r="Q26" s="81">
        <v>5</v>
      </c>
      <c r="R26" s="81">
        <v>5</v>
      </c>
      <c r="S26" s="81">
        <v>5</v>
      </c>
      <c r="T26" s="81">
        <v>0</v>
      </c>
      <c r="U26" s="81">
        <v>6</v>
      </c>
      <c r="V26" s="81">
        <v>3</v>
      </c>
      <c r="W26" s="81">
        <v>6</v>
      </c>
      <c r="X26" s="81">
        <v>5</v>
      </c>
      <c r="Y26" s="81">
        <v>5</v>
      </c>
      <c r="Z26" s="81">
        <v>6</v>
      </c>
      <c r="AA26" s="81">
        <v>0.5</v>
      </c>
      <c r="AB26" s="81">
        <v>6</v>
      </c>
      <c r="AC26" s="81">
        <v>5</v>
      </c>
      <c r="AD26" s="81">
        <v>5</v>
      </c>
      <c r="AE26" s="81">
        <v>5</v>
      </c>
      <c r="AF26" s="81">
        <v>5</v>
      </c>
      <c r="AG26" s="81">
        <v>5</v>
      </c>
      <c r="AH26" s="81"/>
      <c r="AI26" s="108"/>
      <c r="AJ26" s="109"/>
      <c r="AK26" s="109"/>
      <c r="AL26" s="109"/>
      <c r="AM26" s="109"/>
    </row>
    <row r="27" s="51" customFormat="1" ht="30" customHeight="1" spans="1:39">
      <c r="A27" s="53" t="s">
        <v>87</v>
      </c>
      <c r="B27" s="175" t="s">
        <v>88</v>
      </c>
      <c r="C27" s="178" t="s">
        <v>17</v>
      </c>
      <c r="D27" s="78">
        <v>4</v>
      </c>
      <c r="E27" s="78">
        <v>4</v>
      </c>
      <c r="F27" s="78">
        <v>4</v>
      </c>
      <c r="G27" s="78">
        <v>4</v>
      </c>
      <c r="H27" s="78">
        <v>4</v>
      </c>
      <c r="I27" s="78">
        <v>4</v>
      </c>
      <c r="J27" s="78">
        <v>4</v>
      </c>
      <c r="K27" s="78">
        <v>4</v>
      </c>
      <c r="L27" s="78">
        <v>4</v>
      </c>
      <c r="M27" s="78">
        <v>4</v>
      </c>
      <c r="N27" s="78">
        <v>0</v>
      </c>
      <c r="O27" s="78">
        <v>4</v>
      </c>
      <c r="P27" s="78">
        <v>4</v>
      </c>
      <c r="Q27" s="78">
        <v>4</v>
      </c>
      <c r="R27" s="78">
        <v>4</v>
      </c>
      <c r="S27" s="78">
        <v>4</v>
      </c>
      <c r="T27" s="78">
        <v>4</v>
      </c>
      <c r="U27" s="78">
        <v>4</v>
      </c>
      <c r="V27" s="78">
        <v>4</v>
      </c>
      <c r="W27" s="78">
        <v>0</v>
      </c>
      <c r="X27" s="78">
        <v>0</v>
      </c>
      <c r="Y27" s="78">
        <v>4</v>
      </c>
      <c r="Z27" s="78">
        <v>4</v>
      </c>
      <c r="AA27" s="78">
        <v>4</v>
      </c>
      <c r="AB27" s="78">
        <v>4</v>
      </c>
      <c r="AC27" s="78">
        <v>4</v>
      </c>
      <c r="AD27" s="78">
        <v>0</v>
      </c>
      <c r="AE27" s="78">
        <v>4</v>
      </c>
      <c r="AF27" s="78">
        <v>4</v>
      </c>
      <c r="AG27" s="78">
        <v>4</v>
      </c>
      <c r="AH27" s="78"/>
      <c r="AI27" s="104"/>
      <c r="AJ27" s="105">
        <f t="shared" ref="AJ27" si="26">SUM(D27:F28,I27:M28,P27:T28,W27:AA28,AD27:AH28)/8</f>
        <v>19.3125</v>
      </c>
      <c r="AK27" s="105">
        <f t="shared" ref="AK27" si="27">SUM(D29:F29,I29:M29,P29:T29,W29:AA29,AD29:AH29)/8</f>
        <v>12.0625</v>
      </c>
      <c r="AL27" s="105">
        <f t="shared" ref="AL27" si="28">SUM(G27:H29,N27:O29,U27:V29,AB27:AC29)/8</f>
        <v>9.375</v>
      </c>
      <c r="AM27" s="105">
        <f t="shared" ref="AM27" si="29">SUM(D27:AH29)/8+(AI27)/8</f>
        <v>40.75</v>
      </c>
    </row>
    <row r="28" s="51" customFormat="1" ht="30" customHeight="1" spans="1:39">
      <c r="A28" s="53" t="s">
        <v>87</v>
      </c>
      <c r="B28" s="176"/>
      <c r="C28" s="178" t="s">
        <v>18</v>
      </c>
      <c r="D28" s="78">
        <v>4</v>
      </c>
      <c r="E28" s="78">
        <v>4</v>
      </c>
      <c r="F28" s="78">
        <v>4</v>
      </c>
      <c r="G28" s="78">
        <v>4</v>
      </c>
      <c r="H28" s="78">
        <v>4</v>
      </c>
      <c r="I28" s="78">
        <v>4</v>
      </c>
      <c r="J28" s="78">
        <v>4</v>
      </c>
      <c r="K28" s="78">
        <v>4</v>
      </c>
      <c r="L28" s="78">
        <v>4</v>
      </c>
      <c r="M28" s="78">
        <v>4</v>
      </c>
      <c r="N28" s="78">
        <v>0</v>
      </c>
      <c r="O28" s="78">
        <v>4</v>
      </c>
      <c r="P28" s="78">
        <v>4</v>
      </c>
      <c r="Q28" s="78">
        <v>4</v>
      </c>
      <c r="R28" s="78">
        <v>4</v>
      </c>
      <c r="S28" s="78">
        <v>4</v>
      </c>
      <c r="T28" s="78">
        <v>4</v>
      </c>
      <c r="U28" s="78">
        <v>4</v>
      </c>
      <c r="V28" s="78">
        <v>4</v>
      </c>
      <c r="W28" s="78">
        <v>0</v>
      </c>
      <c r="X28" s="78">
        <v>0</v>
      </c>
      <c r="Y28" s="78">
        <v>4</v>
      </c>
      <c r="Z28" s="78">
        <v>4</v>
      </c>
      <c r="AA28" s="78">
        <v>4</v>
      </c>
      <c r="AB28" s="78">
        <v>4</v>
      </c>
      <c r="AC28" s="78">
        <v>4</v>
      </c>
      <c r="AD28" s="78">
        <v>2.5</v>
      </c>
      <c r="AE28" s="78">
        <v>4</v>
      </c>
      <c r="AF28" s="78">
        <v>4</v>
      </c>
      <c r="AG28" s="78">
        <v>4</v>
      </c>
      <c r="AH28" s="78"/>
      <c r="AI28" s="106"/>
      <c r="AJ28" s="107"/>
      <c r="AK28" s="107"/>
      <c r="AL28" s="107"/>
      <c r="AM28" s="107"/>
    </row>
    <row r="29" s="51" customFormat="1" ht="30" customHeight="1" spans="1:39">
      <c r="A29" s="53" t="s">
        <v>87</v>
      </c>
      <c r="B29" s="177"/>
      <c r="C29" s="179" t="s">
        <v>10</v>
      </c>
      <c r="D29" s="81">
        <v>5</v>
      </c>
      <c r="E29" s="81">
        <v>5</v>
      </c>
      <c r="F29" s="81">
        <v>5</v>
      </c>
      <c r="G29" s="81">
        <v>5</v>
      </c>
      <c r="H29" s="81">
        <v>0.5</v>
      </c>
      <c r="I29" s="81">
        <v>5</v>
      </c>
      <c r="J29" s="81">
        <v>5</v>
      </c>
      <c r="K29" s="81">
        <v>5</v>
      </c>
      <c r="L29" s="81">
        <v>5</v>
      </c>
      <c r="M29" s="81">
        <v>5</v>
      </c>
      <c r="N29" s="81">
        <v>0</v>
      </c>
      <c r="O29" s="81">
        <v>0.5</v>
      </c>
      <c r="P29" s="81">
        <v>5</v>
      </c>
      <c r="Q29" s="81">
        <v>5</v>
      </c>
      <c r="R29" s="81">
        <v>5</v>
      </c>
      <c r="S29" s="81">
        <v>5</v>
      </c>
      <c r="T29" s="81">
        <v>5</v>
      </c>
      <c r="U29" s="81">
        <v>6</v>
      </c>
      <c r="V29" s="81">
        <v>0.5</v>
      </c>
      <c r="W29" s="81">
        <v>0</v>
      </c>
      <c r="X29" s="81">
        <v>0</v>
      </c>
      <c r="Y29" s="81">
        <v>5</v>
      </c>
      <c r="Z29" s="81">
        <v>5</v>
      </c>
      <c r="AA29" s="81">
        <v>6</v>
      </c>
      <c r="AB29" s="81">
        <v>6</v>
      </c>
      <c r="AC29" s="81">
        <v>0.5</v>
      </c>
      <c r="AD29" s="81">
        <v>5</v>
      </c>
      <c r="AE29" s="81">
        <v>0.5</v>
      </c>
      <c r="AF29" s="81">
        <v>5</v>
      </c>
      <c r="AG29" s="81">
        <v>5</v>
      </c>
      <c r="AH29" s="81"/>
      <c r="AI29" s="108"/>
      <c r="AJ29" s="109"/>
      <c r="AK29" s="109"/>
      <c r="AL29" s="109"/>
      <c r="AM29" s="109"/>
    </row>
    <row r="30" s="51" customFormat="1" ht="30" customHeight="1" spans="1:39">
      <c r="A30" s="53" t="s">
        <v>89</v>
      </c>
      <c r="B30" s="175" t="s">
        <v>90</v>
      </c>
      <c r="C30" s="178" t="s">
        <v>17</v>
      </c>
      <c r="D30" s="78">
        <v>4</v>
      </c>
      <c r="E30" s="78">
        <v>4</v>
      </c>
      <c r="F30" s="78">
        <v>4</v>
      </c>
      <c r="G30" s="78">
        <v>4</v>
      </c>
      <c r="H30" s="78">
        <v>4</v>
      </c>
      <c r="I30" s="78">
        <v>4</v>
      </c>
      <c r="J30" s="78">
        <v>4</v>
      </c>
      <c r="K30" s="78">
        <v>4</v>
      </c>
      <c r="L30" s="78">
        <v>4</v>
      </c>
      <c r="M30" s="78">
        <v>4</v>
      </c>
      <c r="N30" s="78">
        <v>4</v>
      </c>
      <c r="O30" s="78">
        <v>4</v>
      </c>
      <c r="P30" s="78">
        <v>4</v>
      </c>
      <c r="Q30" s="78">
        <v>4</v>
      </c>
      <c r="R30" s="78">
        <v>4</v>
      </c>
      <c r="S30" s="78">
        <v>4</v>
      </c>
      <c r="T30" s="78">
        <v>4</v>
      </c>
      <c r="U30" s="78">
        <v>4</v>
      </c>
      <c r="V30" s="78">
        <v>4</v>
      </c>
      <c r="W30" s="78">
        <v>4</v>
      </c>
      <c r="X30" s="78">
        <v>4</v>
      </c>
      <c r="Y30" s="78">
        <v>4</v>
      </c>
      <c r="Z30" s="78">
        <v>4</v>
      </c>
      <c r="AA30" s="78">
        <v>4</v>
      </c>
      <c r="AB30" s="78">
        <v>4</v>
      </c>
      <c r="AC30" s="78">
        <v>4</v>
      </c>
      <c r="AD30" s="78">
        <v>4</v>
      </c>
      <c r="AE30" s="78">
        <v>4</v>
      </c>
      <c r="AF30" s="78">
        <v>4</v>
      </c>
      <c r="AG30" s="78">
        <v>4</v>
      </c>
      <c r="AH30" s="78"/>
      <c r="AI30" s="104"/>
      <c r="AJ30" s="105">
        <f t="shared" ref="AJ30" si="30">SUM(D30:F31,I30:M31,P30:T31,W30:AA31,AD30:AH31)/8</f>
        <v>22</v>
      </c>
      <c r="AK30" s="105">
        <f t="shared" ref="AK30" si="31">SUM(D32:F32,I32:M32,P32:T32,W32:AA32,AD32:AH32)/8</f>
        <v>14.125</v>
      </c>
      <c r="AL30" s="105">
        <f t="shared" ref="AL30" si="32">SUM(G30:H32,N30:O32,U30:V32,AB30:AC32)/8</f>
        <v>12.1875</v>
      </c>
      <c r="AM30" s="105">
        <f t="shared" ref="AM30" si="33">SUM(D30:AH32)/8+(AI30)/8</f>
        <v>48.3125</v>
      </c>
    </row>
    <row r="31" s="51" customFormat="1" ht="30" customHeight="1" spans="1:39">
      <c r="A31" s="53" t="s">
        <v>89</v>
      </c>
      <c r="B31" s="176"/>
      <c r="C31" s="178" t="s">
        <v>18</v>
      </c>
      <c r="D31" s="78">
        <v>4</v>
      </c>
      <c r="E31" s="78">
        <v>4</v>
      </c>
      <c r="F31" s="78">
        <v>4</v>
      </c>
      <c r="G31" s="78">
        <v>4</v>
      </c>
      <c r="H31" s="78">
        <v>4</v>
      </c>
      <c r="I31" s="78">
        <v>4</v>
      </c>
      <c r="J31" s="78">
        <v>4</v>
      </c>
      <c r="K31" s="78">
        <v>4</v>
      </c>
      <c r="L31" s="78">
        <v>4</v>
      </c>
      <c r="M31" s="78">
        <v>4</v>
      </c>
      <c r="N31" s="78">
        <v>4</v>
      </c>
      <c r="O31" s="78">
        <v>4</v>
      </c>
      <c r="P31" s="78">
        <v>4</v>
      </c>
      <c r="Q31" s="78">
        <v>4</v>
      </c>
      <c r="R31" s="78">
        <v>4</v>
      </c>
      <c r="S31" s="78">
        <v>4</v>
      </c>
      <c r="T31" s="78">
        <v>4</v>
      </c>
      <c r="U31" s="78">
        <v>4</v>
      </c>
      <c r="V31" s="78">
        <v>4</v>
      </c>
      <c r="W31" s="78">
        <v>4</v>
      </c>
      <c r="X31" s="78">
        <v>4</v>
      </c>
      <c r="Y31" s="78">
        <v>4</v>
      </c>
      <c r="Z31" s="78">
        <v>4</v>
      </c>
      <c r="AA31" s="78">
        <v>4</v>
      </c>
      <c r="AB31" s="78">
        <v>4</v>
      </c>
      <c r="AC31" s="78">
        <v>4</v>
      </c>
      <c r="AD31" s="78">
        <v>4</v>
      </c>
      <c r="AE31" s="78">
        <v>4</v>
      </c>
      <c r="AF31" s="78">
        <v>4</v>
      </c>
      <c r="AG31" s="78">
        <v>4</v>
      </c>
      <c r="AH31" s="78"/>
      <c r="AI31" s="106"/>
      <c r="AJ31" s="107"/>
      <c r="AK31" s="107"/>
      <c r="AL31" s="107"/>
      <c r="AM31" s="107"/>
    </row>
    <row r="32" s="51" customFormat="1" ht="30" customHeight="1" spans="1:39">
      <c r="A32" s="53" t="s">
        <v>89</v>
      </c>
      <c r="B32" s="177"/>
      <c r="C32" s="179" t="s">
        <v>10</v>
      </c>
      <c r="D32" s="81">
        <v>5</v>
      </c>
      <c r="E32" s="81">
        <v>5</v>
      </c>
      <c r="F32" s="81">
        <v>5</v>
      </c>
      <c r="G32" s="81">
        <v>5</v>
      </c>
      <c r="H32" s="81">
        <v>3</v>
      </c>
      <c r="I32" s="81">
        <v>5</v>
      </c>
      <c r="J32" s="81">
        <v>5</v>
      </c>
      <c r="K32" s="81">
        <v>5</v>
      </c>
      <c r="L32" s="81">
        <v>5</v>
      </c>
      <c r="M32" s="81">
        <v>5</v>
      </c>
      <c r="N32" s="81">
        <v>5</v>
      </c>
      <c r="O32" s="81">
        <v>0.5</v>
      </c>
      <c r="P32" s="81">
        <v>5</v>
      </c>
      <c r="Q32" s="81">
        <v>5</v>
      </c>
      <c r="R32" s="81">
        <v>5</v>
      </c>
      <c r="S32" s="81">
        <v>5</v>
      </c>
      <c r="T32" s="81">
        <v>5</v>
      </c>
      <c r="U32" s="81">
        <v>6</v>
      </c>
      <c r="V32" s="81">
        <v>3</v>
      </c>
      <c r="W32" s="81">
        <v>6</v>
      </c>
      <c r="X32" s="81">
        <v>5</v>
      </c>
      <c r="Y32" s="81">
        <v>5</v>
      </c>
      <c r="Z32" s="81">
        <v>6</v>
      </c>
      <c r="AA32" s="81">
        <v>6</v>
      </c>
      <c r="AB32" s="81">
        <v>6</v>
      </c>
      <c r="AC32" s="81">
        <v>5</v>
      </c>
      <c r="AD32" s="81">
        <v>5</v>
      </c>
      <c r="AE32" s="81">
        <v>5</v>
      </c>
      <c r="AF32" s="81">
        <v>5</v>
      </c>
      <c r="AG32" s="81">
        <v>5</v>
      </c>
      <c r="AH32" s="81"/>
      <c r="AI32" s="108"/>
      <c r="AJ32" s="109"/>
      <c r="AK32" s="109"/>
      <c r="AL32" s="109"/>
      <c r="AM32" s="109"/>
    </row>
    <row r="33" s="51" customFormat="1" ht="30" customHeight="1" spans="1:39">
      <c r="A33" s="11" t="s">
        <v>91</v>
      </c>
      <c r="B33" s="175" t="s">
        <v>92</v>
      </c>
      <c r="C33" s="178" t="s">
        <v>17</v>
      </c>
      <c r="D33" s="78">
        <v>4</v>
      </c>
      <c r="E33" s="78">
        <v>4</v>
      </c>
      <c r="F33" s="78">
        <v>4</v>
      </c>
      <c r="G33" s="78">
        <v>4</v>
      </c>
      <c r="H33" s="78">
        <v>4</v>
      </c>
      <c r="I33" s="78">
        <v>4</v>
      </c>
      <c r="J33" s="78">
        <v>4</v>
      </c>
      <c r="K33" s="78">
        <v>4</v>
      </c>
      <c r="L33" s="78">
        <v>4</v>
      </c>
      <c r="M33" s="78">
        <v>4</v>
      </c>
      <c r="N33" s="78">
        <v>4</v>
      </c>
      <c r="O33" s="78">
        <v>4</v>
      </c>
      <c r="P33" s="78">
        <v>4</v>
      </c>
      <c r="Q33" s="78">
        <v>4</v>
      </c>
      <c r="R33" s="78">
        <v>4</v>
      </c>
      <c r="S33" s="78">
        <v>4</v>
      </c>
      <c r="T33" s="78">
        <v>4</v>
      </c>
      <c r="U33" s="78">
        <v>4</v>
      </c>
      <c r="V33" s="78">
        <v>4</v>
      </c>
      <c r="W33" s="78">
        <v>4</v>
      </c>
      <c r="X33" s="78">
        <v>4</v>
      </c>
      <c r="Y33" s="78">
        <v>4</v>
      </c>
      <c r="Z33" s="78">
        <v>4</v>
      </c>
      <c r="AA33" s="78">
        <v>4</v>
      </c>
      <c r="AB33" s="78">
        <v>4</v>
      </c>
      <c r="AC33" s="78">
        <v>4</v>
      </c>
      <c r="AD33" s="78">
        <v>4</v>
      </c>
      <c r="AE33" s="78">
        <v>4</v>
      </c>
      <c r="AF33" s="78">
        <v>4</v>
      </c>
      <c r="AG33" s="78">
        <v>4</v>
      </c>
      <c r="AH33" s="78"/>
      <c r="AI33" s="104"/>
      <c r="AJ33" s="105">
        <f t="shared" ref="AJ33" si="34">SUM(D33:F34,I33:M34,P33:T34,W33:AA34,AD33:AH34)/8</f>
        <v>22</v>
      </c>
      <c r="AK33" s="105">
        <f t="shared" ref="AK33" si="35">SUM(D35:F35,I35:M35,P35:T35,W35:AA35,AD35:AH35)/8</f>
        <v>14.125</v>
      </c>
      <c r="AL33" s="105">
        <f t="shared" ref="AL33" si="36">SUM(G33:H35,N33:O35,U33:V35,AB33:AC35)/8</f>
        <v>12.1875</v>
      </c>
      <c r="AM33" s="105">
        <f t="shared" ref="AM33" si="37">SUM(D33:AH35)/8+(AI33)/8</f>
        <v>48.3125</v>
      </c>
    </row>
    <row r="34" s="51" customFormat="1" ht="30" customHeight="1" spans="1:39">
      <c r="A34" s="11" t="s">
        <v>91</v>
      </c>
      <c r="B34" s="176"/>
      <c r="C34" s="178" t="s">
        <v>18</v>
      </c>
      <c r="D34" s="78">
        <v>4</v>
      </c>
      <c r="E34" s="78">
        <v>4</v>
      </c>
      <c r="F34" s="78">
        <v>4</v>
      </c>
      <c r="G34" s="78">
        <v>4</v>
      </c>
      <c r="H34" s="78">
        <v>4</v>
      </c>
      <c r="I34" s="78">
        <v>4</v>
      </c>
      <c r="J34" s="78">
        <v>4</v>
      </c>
      <c r="K34" s="78">
        <v>4</v>
      </c>
      <c r="L34" s="78">
        <v>4</v>
      </c>
      <c r="M34" s="78">
        <v>4</v>
      </c>
      <c r="N34" s="78">
        <v>4</v>
      </c>
      <c r="O34" s="78">
        <v>4</v>
      </c>
      <c r="P34" s="78">
        <v>4</v>
      </c>
      <c r="Q34" s="78">
        <v>4</v>
      </c>
      <c r="R34" s="78">
        <v>4</v>
      </c>
      <c r="S34" s="78">
        <v>4</v>
      </c>
      <c r="T34" s="78">
        <v>4</v>
      </c>
      <c r="U34" s="78">
        <v>4</v>
      </c>
      <c r="V34" s="78">
        <v>4</v>
      </c>
      <c r="W34" s="78">
        <v>4</v>
      </c>
      <c r="X34" s="78">
        <v>4</v>
      </c>
      <c r="Y34" s="78">
        <v>4</v>
      </c>
      <c r="Z34" s="78">
        <v>4</v>
      </c>
      <c r="AA34" s="78">
        <v>4</v>
      </c>
      <c r="AB34" s="78">
        <v>4</v>
      </c>
      <c r="AC34" s="78">
        <v>4</v>
      </c>
      <c r="AD34" s="78">
        <v>4</v>
      </c>
      <c r="AE34" s="78">
        <v>4</v>
      </c>
      <c r="AF34" s="78">
        <v>4</v>
      </c>
      <c r="AG34" s="78">
        <v>4</v>
      </c>
      <c r="AH34" s="78"/>
      <c r="AI34" s="106"/>
      <c r="AJ34" s="107"/>
      <c r="AK34" s="107"/>
      <c r="AL34" s="107"/>
      <c r="AM34" s="107"/>
    </row>
    <row r="35" s="51" customFormat="1" ht="30" customHeight="1" spans="1:39">
      <c r="A35" s="11" t="s">
        <v>91</v>
      </c>
      <c r="B35" s="177"/>
      <c r="C35" s="179" t="s">
        <v>10</v>
      </c>
      <c r="D35" s="81">
        <v>5</v>
      </c>
      <c r="E35" s="81">
        <v>5</v>
      </c>
      <c r="F35" s="81">
        <v>5</v>
      </c>
      <c r="G35" s="81">
        <v>5</v>
      </c>
      <c r="H35" s="81">
        <v>3</v>
      </c>
      <c r="I35" s="81">
        <v>5</v>
      </c>
      <c r="J35" s="81">
        <v>5</v>
      </c>
      <c r="K35" s="81">
        <v>5</v>
      </c>
      <c r="L35" s="81">
        <v>5</v>
      </c>
      <c r="M35" s="81">
        <v>5</v>
      </c>
      <c r="N35" s="81">
        <v>5</v>
      </c>
      <c r="O35" s="81">
        <v>0.5</v>
      </c>
      <c r="P35" s="81">
        <v>5</v>
      </c>
      <c r="Q35" s="81">
        <v>5</v>
      </c>
      <c r="R35" s="81">
        <v>5</v>
      </c>
      <c r="S35" s="81">
        <v>5</v>
      </c>
      <c r="T35" s="81">
        <v>5</v>
      </c>
      <c r="U35" s="81">
        <v>6</v>
      </c>
      <c r="V35" s="81">
        <v>3</v>
      </c>
      <c r="W35" s="81">
        <v>6</v>
      </c>
      <c r="X35" s="81">
        <v>5</v>
      </c>
      <c r="Y35" s="81">
        <v>5</v>
      </c>
      <c r="Z35" s="81">
        <v>6</v>
      </c>
      <c r="AA35" s="81">
        <v>6</v>
      </c>
      <c r="AB35" s="81">
        <v>6</v>
      </c>
      <c r="AC35" s="81">
        <v>5</v>
      </c>
      <c r="AD35" s="81">
        <v>5</v>
      </c>
      <c r="AE35" s="81">
        <v>5</v>
      </c>
      <c r="AF35" s="81">
        <v>5</v>
      </c>
      <c r="AG35" s="81">
        <v>5</v>
      </c>
      <c r="AH35" s="81"/>
      <c r="AI35" s="108"/>
      <c r="AJ35" s="109"/>
      <c r="AK35" s="109"/>
      <c r="AL35" s="109"/>
      <c r="AM35" s="109"/>
    </row>
    <row r="36" s="51" customFormat="1" ht="30" customHeight="1" spans="1:39">
      <c r="A36" s="53" t="s">
        <v>93</v>
      </c>
      <c r="B36" s="82" t="s">
        <v>94</v>
      </c>
      <c r="C36" s="77" t="s">
        <v>17</v>
      </c>
      <c r="D36" s="78">
        <v>4</v>
      </c>
      <c r="E36" s="78">
        <v>0</v>
      </c>
      <c r="F36" s="78">
        <v>4</v>
      </c>
      <c r="G36" s="78">
        <v>4</v>
      </c>
      <c r="H36" s="78">
        <v>4</v>
      </c>
      <c r="I36" s="78">
        <v>0</v>
      </c>
      <c r="J36" s="78">
        <v>4</v>
      </c>
      <c r="K36" s="78">
        <v>4</v>
      </c>
      <c r="L36" s="78">
        <v>4</v>
      </c>
      <c r="M36" s="78">
        <v>4</v>
      </c>
      <c r="N36" s="78">
        <v>4</v>
      </c>
      <c r="O36" s="78">
        <v>4</v>
      </c>
      <c r="P36" s="78">
        <v>4</v>
      </c>
      <c r="Q36" s="78">
        <v>4</v>
      </c>
      <c r="R36" s="78">
        <v>4</v>
      </c>
      <c r="S36" s="78">
        <v>4</v>
      </c>
      <c r="T36" s="78">
        <v>4</v>
      </c>
      <c r="U36" s="78">
        <v>4</v>
      </c>
      <c r="V36" s="78">
        <v>4</v>
      </c>
      <c r="W36" s="78">
        <v>4</v>
      </c>
      <c r="X36" s="78">
        <v>4</v>
      </c>
      <c r="Y36" s="78">
        <v>0</v>
      </c>
      <c r="Z36" s="78">
        <v>4</v>
      </c>
      <c r="AA36" s="78">
        <v>4</v>
      </c>
      <c r="AB36" s="78">
        <v>4</v>
      </c>
      <c r="AC36" s="78">
        <v>4</v>
      </c>
      <c r="AD36" s="78">
        <v>4</v>
      </c>
      <c r="AE36" s="78">
        <v>4</v>
      </c>
      <c r="AF36" s="78">
        <v>4</v>
      </c>
      <c r="AG36" s="78">
        <v>4</v>
      </c>
      <c r="AH36" s="78"/>
      <c r="AI36" s="104"/>
      <c r="AJ36" s="105">
        <f t="shared" ref="AJ36" si="38">SUM(D36:F37,I36:M37,P36:T37,W36:AA37,AD36:AH37)/8</f>
        <v>19</v>
      </c>
      <c r="AK36" s="105">
        <f t="shared" ref="AK36" si="39">SUM(D38:F38,I38:M38,P38:T38,W38:AA38,AD38:AH38)/8</f>
        <v>12.25</v>
      </c>
      <c r="AL36" s="105">
        <f t="shared" ref="AL36" si="40">SUM(G36:H38,N36:O38,U36:V38,AB36:AC38)/8</f>
        <v>12.1875</v>
      </c>
      <c r="AM36" s="105">
        <f t="shared" ref="AM36" si="41">SUM(D36:AH38)/8+(AI36)/8</f>
        <v>43.4375</v>
      </c>
    </row>
    <row r="37" s="51" customFormat="1" ht="30" customHeight="1" spans="1:39">
      <c r="A37" s="53" t="s">
        <v>93</v>
      </c>
      <c r="B37" s="83"/>
      <c r="C37" s="77" t="s">
        <v>18</v>
      </c>
      <c r="D37" s="78">
        <v>0</v>
      </c>
      <c r="E37" s="78">
        <v>4</v>
      </c>
      <c r="F37" s="78">
        <v>4</v>
      </c>
      <c r="G37" s="78">
        <v>4</v>
      </c>
      <c r="H37" s="78">
        <v>4</v>
      </c>
      <c r="I37" s="78">
        <v>4</v>
      </c>
      <c r="J37" s="78">
        <v>4</v>
      </c>
      <c r="K37" s="78">
        <v>4</v>
      </c>
      <c r="L37" s="78">
        <v>4</v>
      </c>
      <c r="M37" s="78">
        <v>4</v>
      </c>
      <c r="N37" s="78">
        <v>4</v>
      </c>
      <c r="O37" s="78">
        <v>4</v>
      </c>
      <c r="P37" s="78">
        <v>4</v>
      </c>
      <c r="Q37" s="78">
        <v>4</v>
      </c>
      <c r="R37" s="78">
        <v>4</v>
      </c>
      <c r="S37" s="78">
        <v>4</v>
      </c>
      <c r="T37" s="78">
        <v>4</v>
      </c>
      <c r="U37" s="78">
        <v>4</v>
      </c>
      <c r="V37" s="78">
        <v>4</v>
      </c>
      <c r="W37" s="78">
        <v>4</v>
      </c>
      <c r="X37" s="78">
        <v>4</v>
      </c>
      <c r="Y37" s="78">
        <v>0</v>
      </c>
      <c r="Z37" s="78">
        <v>4</v>
      </c>
      <c r="AA37" s="78">
        <v>4</v>
      </c>
      <c r="AB37" s="78">
        <v>4</v>
      </c>
      <c r="AC37" s="78">
        <v>4</v>
      </c>
      <c r="AD37" s="78">
        <v>4</v>
      </c>
      <c r="AE37" s="78">
        <v>4</v>
      </c>
      <c r="AF37" s="78">
        <v>4</v>
      </c>
      <c r="AG37" s="78">
        <v>0</v>
      </c>
      <c r="AH37" s="78"/>
      <c r="AI37" s="106"/>
      <c r="AJ37" s="107"/>
      <c r="AK37" s="107"/>
      <c r="AL37" s="107"/>
      <c r="AM37" s="107"/>
    </row>
    <row r="38" s="51" customFormat="1" ht="30" customHeight="1" spans="1:39">
      <c r="A38" s="53" t="s">
        <v>93</v>
      </c>
      <c r="B38" s="84"/>
      <c r="C38" s="81" t="s">
        <v>10</v>
      </c>
      <c r="D38" s="81">
        <v>0</v>
      </c>
      <c r="E38" s="81">
        <v>5</v>
      </c>
      <c r="F38" s="81">
        <v>5</v>
      </c>
      <c r="G38" s="81">
        <v>5</v>
      </c>
      <c r="H38" s="81">
        <v>3</v>
      </c>
      <c r="I38" s="81">
        <v>5</v>
      </c>
      <c r="J38" s="81">
        <v>5</v>
      </c>
      <c r="K38" s="81">
        <v>5</v>
      </c>
      <c r="L38" s="81">
        <v>5</v>
      </c>
      <c r="M38" s="81">
        <v>5</v>
      </c>
      <c r="N38" s="81">
        <v>5</v>
      </c>
      <c r="O38" s="81">
        <v>0.5</v>
      </c>
      <c r="P38" s="81">
        <v>5</v>
      </c>
      <c r="Q38" s="81">
        <v>5</v>
      </c>
      <c r="R38" s="81">
        <v>5</v>
      </c>
      <c r="S38" s="81">
        <v>5</v>
      </c>
      <c r="T38" s="81">
        <v>5</v>
      </c>
      <c r="U38" s="81">
        <v>6</v>
      </c>
      <c r="V38" s="81">
        <v>3</v>
      </c>
      <c r="W38" s="81">
        <v>6</v>
      </c>
      <c r="X38" s="81">
        <v>5</v>
      </c>
      <c r="Y38" s="81">
        <v>0</v>
      </c>
      <c r="Z38" s="81">
        <v>6</v>
      </c>
      <c r="AA38" s="81">
        <v>6</v>
      </c>
      <c r="AB38" s="81">
        <v>6</v>
      </c>
      <c r="AC38" s="81">
        <v>5</v>
      </c>
      <c r="AD38" s="81">
        <v>5</v>
      </c>
      <c r="AE38" s="81">
        <v>5</v>
      </c>
      <c r="AF38" s="81">
        <v>5</v>
      </c>
      <c r="AG38" s="81">
        <v>0</v>
      </c>
      <c r="AH38" s="81"/>
      <c r="AI38" s="108"/>
      <c r="AJ38" s="109"/>
      <c r="AK38" s="109"/>
      <c r="AL38" s="109"/>
      <c r="AM38" s="109"/>
    </row>
    <row r="39" s="51" customFormat="1" ht="30" customHeight="1" spans="1:39">
      <c r="A39" s="53" t="s">
        <v>95</v>
      </c>
      <c r="B39" s="82" t="s">
        <v>96</v>
      </c>
      <c r="C39" s="77" t="s">
        <v>17</v>
      </c>
      <c r="D39" s="78">
        <v>4</v>
      </c>
      <c r="E39" s="78">
        <v>4</v>
      </c>
      <c r="F39" s="78">
        <v>4</v>
      </c>
      <c r="G39" s="78">
        <v>4</v>
      </c>
      <c r="H39" s="78">
        <v>4</v>
      </c>
      <c r="I39" s="78">
        <v>4</v>
      </c>
      <c r="J39" s="78">
        <v>4</v>
      </c>
      <c r="K39" s="78">
        <v>4</v>
      </c>
      <c r="L39" s="78">
        <v>4</v>
      </c>
      <c r="M39" s="78">
        <v>4</v>
      </c>
      <c r="N39" s="78">
        <v>4</v>
      </c>
      <c r="O39" s="78">
        <v>4</v>
      </c>
      <c r="P39" s="78">
        <v>4</v>
      </c>
      <c r="Q39" s="78">
        <v>4</v>
      </c>
      <c r="R39" s="78">
        <v>4</v>
      </c>
      <c r="S39" s="78">
        <v>4</v>
      </c>
      <c r="T39" s="78">
        <v>4</v>
      </c>
      <c r="U39" s="78">
        <v>4</v>
      </c>
      <c r="V39" s="78">
        <v>4</v>
      </c>
      <c r="W39" s="78">
        <v>4</v>
      </c>
      <c r="X39" s="78">
        <v>4</v>
      </c>
      <c r="Y39" s="78">
        <v>4</v>
      </c>
      <c r="Z39" s="78">
        <v>4</v>
      </c>
      <c r="AA39" s="78">
        <v>4</v>
      </c>
      <c r="AB39" s="78">
        <v>4</v>
      </c>
      <c r="AC39" s="78">
        <v>4</v>
      </c>
      <c r="AD39" s="78">
        <v>4</v>
      </c>
      <c r="AE39" s="78">
        <v>4</v>
      </c>
      <c r="AF39" s="78">
        <v>4</v>
      </c>
      <c r="AG39" s="78">
        <v>4</v>
      </c>
      <c r="AH39" s="78"/>
      <c r="AI39" s="104"/>
      <c r="AJ39" s="105">
        <f t="shared" ref="AJ39" si="42">SUM(D39:F40,I39:M40,P39:T40,W39:AA40,AD39:AH40)/8</f>
        <v>22</v>
      </c>
      <c r="AK39" s="105">
        <f t="shared" ref="AK39" si="43">SUM(D41:F41,I41:M41,P41:T41,W41:AA41,AD41:AH41)/8</f>
        <v>13.5625</v>
      </c>
      <c r="AL39" s="105">
        <f t="shared" ref="AL39" si="44">SUM(G39:H41,N39:O41,U39:V41,AB39:AC41)/8</f>
        <v>12.1875</v>
      </c>
      <c r="AM39" s="105">
        <f t="shared" ref="AM39" si="45">SUM(D39:AH41)/8+(AI39)/8</f>
        <v>47.75</v>
      </c>
    </row>
    <row r="40" s="51" customFormat="1" ht="30" customHeight="1" spans="1:39">
      <c r="A40" s="53" t="s">
        <v>95</v>
      </c>
      <c r="B40" s="83"/>
      <c r="C40" s="77" t="s">
        <v>18</v>
      </c>
      <c r="D40" s="78">
        <v>4</v>
      </c>
      <c r="E40" s="78">
        <v>4</v>
      </c>
      <c r="F40" s="78">
        <v>4</v>
      </c>
      <c r="G40" s="78">
        <v>4</v>
      </c>
      <c r="H40" s="78">
        <v>4</v>
      </c>
      <c r="I40" s="78">
        <v>4</v>
      </c>
      <c r="J40" s="78">
        <v>4</v>
      </c>
      <c r="K40" s="78">
        <v>4</v>
      </c>
      <c r="L40" s="78">
        <v>4</v>
      </c>
      <c r="M40" s="78">
        <v>4</v>
      </c>
      <c r="N40" s="78">
        <v>4</v>
      </c>
      <c r="O40" s="78">
        <v>4</v>
      </c>
      <c r="P40" s="78">
        <v>4</v>
      </c>
      <c r="Q40" s="78">
        <v>4</v>
      </c>
      <c r="R40" s="78">
        <v>4</v>
      </c>
      <c r="S40" s="78">
        <v>4</v>
      </c>
      <c r="T40" s="78">
        <v>4</v>
      </c>
      <c r="U40" s="78">
        <v>4</v>
      </c>
      <c r="V40" s="78">
        <v>4</v>
      </c>
      <c r="W40" s="78">
        <v>4</v>
      </c>
      <c r="X40" s="78">
        <v>4</v>
      </c>
      <c r="Y40" s="78">
        <v>4</v>
      </c>
      <c r="Z40" s="78">
        <v>4</v>
      </c>
      <c r="AA40" s="78">
        <v>4</v>
      </c>
      <c r="AB40" s="78">
        <v>4</v>
      </c>
      <c r="AC40" s="78">
        <v>4</v>
      </c>
      <c r="AD40" s="78">
        <v>4</v>
      </c>
      <c r="AE40" s="78">
        <v>4</v>
      </c>
      <c r="AF40" s="78">
        <v>4</v>
      </c>
      <c r="AG40" s="78">
        <v>4</v>
      </c>
      <c r="AH40" s="78"/>
      <c r="AI40" s="106"/>
      <c r="AJ40" s="107"/>
      <c r="AK40" s="107"/>
      <c r="AL40" s="107"/>
      <c r="AM40" s="107"/>
    </row>
    <row r="41" s="51" customFormat="1" ht="30" customHeight="1" spans="1:39">
      <c r="A41" s="53" t="s">
        <v>95</v>
      </c>
      <c r="B41" s="84"/>
      <c r="C41" s="81" t="s">
        <v>10</v>
      </c>
      <c r="D41" s="81">
        <v>5</v>
      </c>
      <c r="E41" s="81">
        <v>5</v>
      </c>
      <c r="F41" s="81">
        <v>5</v>
      </c>
      <c r="G41" s="81">
        <v>5</v>
      </c>
      <c r="H41" s="81">
        <v>3</v>
      </c>
      <c r="I41" s="81">
        <v>5</v>
      </c>
      <c r="J41" s="81">
        <v>5</v>
      </c>
      <c r="K41" s="81">
        <v>5</v>
      </c>
      <c r="L41" s="81">
        <v>5</v>
      </c>
      <c r="M41" s="81">
        <v>5</v>
      </c>
      <c r="N41" s="81">
        <v>5</v>
      </c>
      <c r="O41" s="81">
        <v>0.5</v>
      </c>
      <c r="P41" s="81">
        <v>5</v>
      </c>
      <c r="Q41" s="81">
        <v>5</v>
      </c>
      <c r="R41" s="81">
        <v>5</v>
      </c>
      <c r="S41" s="81">
        <v>5</v>
      </c>
      <c r="T41" s="81">
        <v>5</v>
      </c>
      <c r="U41" s="81">
        <v>6</v>
      </c>
      <c r="V41" s="81">
        <v>3</v>
      </c>
      <c r="W41" s="81">
        <v>6</v>
      </c>
      <c r="X41" s="81">
        <v>5</v>
      </c>
      <c r="Y41" s="81">
        <v>5</v>
      </c>
      <c r="Z41" s="81">
        <v>6</v>
      </c>
      <c r="AA41" s="81">
        <v>6</v>
      </c>
      <c r="AB41" s="81">
        <v>6</v>
      </c>
      <c r="AC41" s="81">
        <v>5</v>
      </c>
      <c r="AD41" s="81">
        <v>5</v>
      </c>
      <c r="AE41" s="81">
        <v>5</v>
      </c>
      <c r="AF41" s="81">
        <v>5</v>
      </c>
      <c r="AG41" s="81">
        <v>0.5</v>
      </c>
      <c r="AH41" s="81"/>
      <c r="AI41" s="108"/>
      <c r="AJ41" s="109"/>
      <c r="AK41" s="109"/>
      <c r="AL41" s="109"/>
      <c r="AM41" s="109"/>
    </row>
    <row r="42" s="51" customFormat="1" ht="30" customHeight="1" spans="1:39">
      <c r="A42" s="53" t="s">
        <v>97</v>
      </c>
      <c r="B42" s="82" t="s">
        <v>98</v>
      </c>
      <c r="C42" s="77" t="s">
        <v>17</v>
      </c>
      <c r="D42" s="78">
        <v>4</v>
      </c>
      <c r="E42" s="78">
        <v>4</v>
      </c>
      <c r="F42" s="78">
        <v>4</v>
      </c>
      <c r="G42" s="78">
        <v>4</v>
      </c>
      <c r="H42" s="78">
        <v>4</v>
      </c>
      <c r="I42" s="78">
        <v>4</v>
      </c>
      <c r="J42" s="78">
        <v>4</v>
      </c>
      <c r="K42" s="78">
        <v>4</v>
      </c>
      <c r="L42" s="78">
        <v>4</v>
      </c>
      <c r="M42" s="78">
        <v>0</v>
      </c>
      <c r="N42" s="78">
        <v>4</v>
      </c>
      <c r="O42" s="78">
        <v>4</v>
      </c>
      <c r="P42" s="78">
        <v>4</v>
      </c>
      <c r="Q42" s="78">
        <v>4</v>
      </c>
      <c r="R42" s="78">
        <v>4</v>
      </c>
      <c r="S42" s="78">
        <v>4</v>
      </c>
      <c r="T42" s="78">
        <v>4</v>
      </c>
      <c r="U42" s="78">
        <v>4</v>
      </c>
      <c r="V42" s="78">
        <v>4</v>
      </c>
      <c r="W42" s="78">
        <v>4</v>
      </c>
      <c r="X42" s="78">
        <v>4</v>
      </c>
      <c r="Y42" s="78">
        <v>4</v>
      </c>
      <c r="Z42" s="78">
        <v>4</v>
      </c>
      <c r="AA42" s="78">
        <v>4</v>
      </c>
      <c r="AB42" s="78">
        <v>4</v>
      </c>
      <c r="AC42" s="78">
        <v>4</v>
      </c>
      <c r="AD42" s="78">
        <v>4</v>
      </c>
      <c r="AE42" s="78">
        <v>4</v>
      </c>
      <c r="AF42" s="78">
        <v>4</v>
      </c>
      <c r="AG42" s="78">
        <v>4</v>
      </c>
      <c r="AH42" s="78"/>
      <c r="AI42" s="104"/>
      <c r="AJ42" s="105">
        <f t="shared" ref="AJ42" si="46">SUM(D42:F43,I42:M43,P42:T43,W42:AA43,AD42:AH43)/8</f>
        <v>21</v>
      </c>
      <c r="AK42" s="105">
        <f t="shared" ref="AK42" si="47">SUM(D44:F44,I44:M44,P44:T44,W44:AA44,AD44:AH44)/8</f>
        <v>12.5625</v>
      </c>
      <c r="AL42" s="105">
        <f t="shared" ref="AL42" si="48">SUM(G42:H44,N42:O44,U42:V44,AB42:AC44)/8</f>
        <v>12.1875</v>
      </c>
      <c r="AM42" s="105">
        <f t="shared" ref="AM42" si="49">SUM(D42:AH44)/8+(AI42)/8</f>
        <v>45.75</v>
      </c>
    </row>
    <row r="43" s="51" customFormat="1" ht="30" customHeight="1" spans="1:39">
      <c r="A43" s="53" t="s">
        <v>97</v>
      </c>
      <c r="B43" s="83"/>
      <c r="C43" s="77" t="s">
        <v>18</v>
      </c>
      <c r="D43" s="78">
        <v>4</v>
      </c>
      <c r="E43" s="78">
        <v>4</v>
      </c>
      <c r="F43" s="78">
        <v>4</v>
      </c>
      <c r="G43" s="78">
        <v>4</v>
      </c>
      <c r="H43" s="78">
        <v>4</v>
      </c>
      <c r="I43" s="78">
        <v>4</v>
      </c>
      <c r="J43" s="78">
        <v>4</v>
      </c>
      <c r="K43" s="78">
        <v>4</v>
      </c>
      <c r="L43" s="78">
        <v>4</v>
      </c>
      <c r="M43" s="78">
        <v>0</v>
      </c>
      <c r="N43" s="78">
        <v>4</v>
      </c>
      <c r="O43" s="78">
        <v>4</v>
      </c>
      <c r="P43" s="78">
        <v>4</v>
      </c>
      <c r="Q43" s="78">
        <v>4</v>
      </c>
      <c r="R43" s="78">
        <v>4</v>
      </c>
      <c r="S43" s="78">
        <v>4</v>
      </c>
      <c r="T43" s="78">
        <v>4</v>
      </c>
      <c r="U43" s="78">
        <v>4</v>
      </c>
      <c r="V43" s="78">
        <v>4</v>
      </c>
      <c r="W43" s="78">
        <v>4</v>
      </c>
      <c r="X43" s="78">
        <v>4</v>
      </c>
      <c r="Y43" s="78">
        <v>4</v>
      </c>
      <c r="Z43" s="78">
        <v>4</v>
      </c>
      <c r="AA43" s="78">
        <v>4</v>
      </c>
      <c r="AB43" s="78">
        <v>4</v>
      </c>
      <c r="AC43" s="78">
        <v>4</v>
      </c>
      <c r="AD43" s="78">
        <v>4</v>
      </c>
      <c r="AE43" s="78">
        <v>4</v>
      </c>
      <c r="AF43" s="78">
        <v>4</v>
      </c>
      <c r="AG43" s="78">
        <v>4</v>
      </c>
      <c r="AH43" s="78"/>
      <c r="AI43" s="106"/>
      <c r="AJ43" s="107"/>
      <c r="AK43" s="107"/>
      <c r="AL43" s="107"/>
      <c r="AM43" s="107"/>
    </row>
    <row r="44" s="51" customFormat="1" ht="30" customHeight="1" spans="1:39">
      <c r="A44" s="53" t="s">
        <v>97</v>
      </c>
      <c r="B44" s="84"/>
      <c r="C44" s="81" t="s">
        <v>10</v>
      </c>
      <c r="D44" s="81">
        <v>5</v>
      </c>
      <c r="E44" s="81">
        <v>5</v>
      </c>
      <c r="F44" s="81">
        <v>5</v>
      </c>
      <c r="G44" s="81">
        <v>5</v>
      </c>
      <c r="H44" s="81">
        <v>3</v>
      </c>
      <c r="I44" s="81">
        <v>5</v>
      </c>
      <c r="J44" s="81">
        <v>3</v>
      </c>
      <c r="K44" s="81">
        <v>5</v>
      </c>
      <c r="L44" s="81">
        <v>5</v>
      </c>
      <c r="M44" s="81">
        <v>0</v>
      </c>
      <c r="N44" s="81">
        <v>5</v>
      </c>
      <c r="O44" s="81">
        <v>0.5</v>
      </c>
      <c r="P44" s="81">
        <v>5</v>
      </c>
      <c r="Q44" s="81">
        <v>5</v>
      </c>
      <c r="R44" s="81">
        <v>5</v>
      </c>
      <c r="S44" s="81">
        <v>5</v>
      </c>
      <c r="T44" s="81">
        <v>5</v>
      </c>
      <c r="U44" s="81">
        <v>6</v>
      </c>
      <c r="V44" s="81">
        <v>3</v>
      </c>
      <c r="W44" s="81">
        <v>0.5</v>
      </c>
      <c r="X44" s="81">
        <v>5</v>
      </c>
      <c r="Y44" s="81">
        <v>5</v>
      </c>
      <c r="Z44" s="81">
        <v>6</v>
      </c>
      <c r="AA44" s="81">
        <v>6</v>
      </c>
      <c r="AB44" s="81">
        <v>6</v>
      </c>
      <c r="AC44" s="81">
        <v>5</v>
      </c>
      <c r="AD44" s="81">
        <v>5</v>
      </c>
      <c r="AE44" s="81">
        <v>5</v>
      </c>
      <c r="AF44" s="81">
        <v>5</v>
      </c>
      <c r="AG44" s="81">
        <v>5</v>
      </c>
      <c r="AH44" s="81"/>
      <c r="AI44" s="108"/>
      <c r="AJ44" s="109"/>
      <c r="AK44" s="109"/>
      <c r="AL44" s="109"/>
      <c r="AM44" s="109"/>
    </row>
    <row r="45" s="51" customFormat="1" ht="30" customHeight="1" spans="1:39">
      <c r="A45" s="53" t="s">
        <v>99</v>
      </c>
      <c r="B45" s="82" t="s">
        <v>100</v>
      </c>
      <c r="C45" s="77" t="s">
        <v>17</v>
      </c>
      <c r="D45" s="78">
        <v>4</v>
      </c>
      <c r="E45" s="78">
        <v>4</v>
      </c>
      <c r="F45" s="78">
        <v>4</v>
      </c>
      <c r="G45" s="78">
        <v>4</v>
      </c>
      <c r="H45" s="78">
        <v>4</v>
      </c>
      <c r="I45" s="78">
        <v>4</v>
      </c>
      <c r="J45" s="78">
        <v>4</v>
      </c>
      <c r="K45" s="78">
        <v>4</v>
      </c>
      <c r="L45" s="78">
        <v>4</v>
      </c>
      <c r="M45" s="78">
        <v>4</v>
      </c>
      <c r="N45" s="78">
        <v>4</v>
      </c>
      <c r="O45" s="78">
        <v>4</v>
      </c>
      <c r="P45" s="78">
        <v>4</v>
      </c>
      <c r="Q45" s="78">
        <v>4</v>
      </c>
      <c r="R45" s="78">
        <v>4</v>
      </c>
      <c r="S45" s="78">
        <v>4</v>
      </c>
      <c r="T45" s="78">
        <v>4</v>
      </c>
      <c r="U45" s="78">
        <v>4</v>
      </c>
      <c r="V45" s="78">
        <v>4</v>
      </c>
      <c r="W45" s="78">
        <v>4</v>
      </c>
      <c r="X45" s="78">
        <v>4</v>
      </c>
      <c r="Y45" s="78">
        <v>4</v>
      </c>
      <c r="Z45" s="78">
        <v>4</v>
      </c>
      <c r="AA45" s="78">
        <v>4</v>
      </c>
      <c r="AB45" s="78">
        <v>4</v>
      </c>
      <c r="AC45" s="78">
        <v>4</v>
      </c>
      <c r="AD45" s="78">
        <v>4</v>
      </c>
      <c r="AE45" s="78">
        <v>4</v>
      </c>
      <c r="AF45" s="78">
        <v>4</v>
      </c>
      <c r="AG45" s="78">
        <v>4</v>
      </c>
      <c r="AH45" s="78"/>
      <c r="AI45" s="104"/>
      <c r="AJ45" s="105">
        <f t="shared" ref="AJ45" si="50">SUM(D45:F46,I45:M46,P45:T46,W45:AA46,AD45:AH46)/8</f>
        <v>22</v>
      </c>
      <c r="AK45" s="105">
        <f t="shared" ref="AK45" si="51">SUM(D47:F47,I47:M47,P47:T47,W47:AA47,AD47:AH47)/8</f>
        <v>14.125</v>
      </c>
      <c r="AL45" s="105">
        <f t="shared" ref="AL45" si="52">SUM(G45:H47,N45:O47,U45:V47,AB45:AC47)/8</f>
        <v>12.1875</v>
      </c>
      <c r="AM45" s="105">
        <f t="shared" ref="AM45" si="53">SUM(D45:AH47)/8+(AI45)/8</f>
        <v>48.3125</v>
      </c>
    </row>
    <row r="46" s="51" customFormat="1" ht="30" customHeight="1" spans="1:39">
      <c r="A46" s="53" t="s">
        <v>99</v>
      </c>
      <c r="B46" s="83"/>
      <c r="C46" s="77" t="s">
        <v>18</v>
      </c>
      <c r="D46" s="78">
        <v>4</v>
      </c>
      <c r="E46" s="78">
        <v>4</v>
      </c>
      <c r="F46" s="78">
        <v>4</v>
      </c>
      <c r="G46" s="78">
        <v>4</v>
      </c>
      <c r="H46" s="78">
        <v>4</v>
      </c>
      <c r="I46" s="78">
        <v>4</v>
      </c>
      <c r="J46" s="78">
        <v>4</v>
      </c>
      <c r="K46" s="78">
        <v>4</v>
      </c>
      <c r="L46" s="78">
        <v>4</v>
      </c>
      <c r="M46" s="78">
        <v>4</v>
      </c>
      <c r="N46" s="78">
        <v>4</v>
      </c>
      <c r="O46" s="78">
        <v>4</v>
      </c>
      <c r="P46" s="78">
        <v>4</v>
      </c>
      <c r="Q46" s="78">
        <v>4</v>
      </c>
      <c r="R46" s="78">
        <v>4</v>
      </c>
      <c r="S46" s="78">
        <v>4</v>
      </c>
      <c r="T46" s="78">
        <v>4</v>
      </c>
      <c r="U46" s="78">
        <v>4</v>
      </c>
      <c r="V46" s="78">
        <v>4</v>
      </c>
      <c r="W46" s="78">
        <v>4</v>
      </c>
      <c r="X46" s="78">
        <v>4</v>
      </c>
      <c r="Y46" s="78">
        <v>4</v>
      </c>
      <c r="Z46" s="78">
        <v>4</v>
      </c>
      <c r="AA46" s="78">
        <v>4</v>
      </c>
      <c r="AB46" s="78">
        <v>4</v>
      </c>
      <c r="AC46" s="78">
        <v>4</v>
      </c>
      <c r="AD46" s="78">
        <v>4</v>
      </c>
      <c r="AE46" s="78">
        <v>4</v>
      </c>
      <c r="AF46" s="78">
        <v>4</v>
      </c>
      <c r="AG46" s="78">
        <v>4</v>
      </c>
      <c r="AH46" s="78"/>
      <c r="AI46" s="106"/>
      <c r="AJ46" s="107"/>
      <c r="AK46" s="107"/>
      <c r="AL46" s="107"/>
      <c r="AM46" s="107"/>
    </row>
    <row r="47" s="51" customFormat="1" ht="30" customHeight="1" spans="1:39">
      <c r="A47" s="53" t="s">
        <v>99</v>
      </c>
      <c r="B47" s="84"/>
      <c r="C47" s="81" t="s">
        <v>10</v>
      </c>
      <c r="D47" s="81">
        <v>5</v>
      </c>
      <c r="E47" s="81">
        <v>5</v>
      </c>
      <c r="F47" s="81">
        <v>5</v>
      </c>
      <c r="G47" s="81">
        <v>5</v>
      </c>
      <c r="H47" s="81">
        <v>3</v>
      </c>
      <c r="I47" s="81">
        <v>5</v>
      </c>
      <c r="J47" s="81">
        <v>5</v>
      </c>
      <c r="K47" s="81">
        <v>5</v>
      </c>
      <c r="L47" s="81">
        <v>5</v>
      </c>
      <c r="M47" s="81">
        <v>5</v>
      </c>
      <c r="N47" s="81">
        <v>5</v>
      </c>
      <c r="O47" s="81">
        <v>0.5</v>
      </c>
      <c r="P47" s="81">
        <v>5</v>
      </c>
      <c r="Q47" s="81">
        <v>5</v>
      </c>
      <c r="R47" s="81">
        <v>5</v>
      </c>
      <c r="S47" s="81">
        <v>5</v>
      </c>
      <c r="T47" s="81">
        <v>5</v>
      </c>
      <c r="U47" s="81">
        <v>6</v>
      </c>
      <c r="V47" s="81">
        <v>3</v>
      </c>
      <c r="W47" s="81">
        <v>6</v>
      </c>
      <c r="X47" s="81">
        <v>5</v>
      </c>
      <c r="Y47" s="81">
        <v>5</v>
      </c>
      <c r="Z47" s="81">
        <v>6</v>
      </c>
      <c r="AA47" s="81">
        <v>6</v>
      </c>
      <c r="AB47" s="81">
        <v>6</v>
      </c>
      <c r="AC47" s="81">
        <v>5</v>
      </c>
      <c r="AD47" s="81">
        <v>5</v>
      </c>
      <c r="AE47" s="81">
        <v>5</v>
      </c>
      <c r="AF47" s="81">
        <v>5</v>
      </c>
      <c r="AG47" s="81">
        <v>5</v>
      </c>
      <c r="AH47" s="81"/>
      <c r="AI47" s="108"/>
      <c r="AJ47" s="109"/>
      <c r="AK47" s="109"/>
      <c r="AL47" s="109"/>
      <c r="AM47" s="109"/>
    </row>
    <row r="48" s="51" customFormat="1" ht="30" customHeight="1" spans="1:39">
      <c r="A48" s="53" t="s">
        <v>101</v>
      </c>
      <c r="B48" s="133" t="s">
        <v>102</v>
      </c>
      <c r="C48" s="77" t="s">
        <v>17</v>
      </c>
      <c r="D48" s="78">
        <v>4</v>
      </c>
      <c r="E48" s="78">
        <v>4</v>
      </c>
      <c r="F48" s="78">
        <v>4</v>
      </c>
      <c r="G48" s="78">
        <v>4</v>
      </c>
      <c r="H48" s="78">
        <v>4</v>
      </c>
      <c r="I48" s="78">
        <v>4</v>
      </c>
      <c r="J48" s="78">
        <v>4</v>
      </c>
      <c r="K48" s="78">
        <v>4</v>
      </c>
      <c r="L48" s="78">
        <v>4</v>
      </c>
      <c r="M48" s="78">
        <v>4</v>
      </c>
      <c r="N48" s="78">
        <v>4</v>
      </c>
      <c r="O48" s="78">
        <v>4</v>
      </c>
      <c r="P48" s="78">
        <v>4</v>
      </c>
      <c r="Q48" s="78">
        <v>0</v>
      </c>
      <c r="R48" s="78">
        <v>0</v>
      </c>
      <c r="S48" s="78">
        <v>0</v>
      </c>
      <c r="T48" s="78">
        <v>0</v>
      </c>
      <c r="U48" s="78">
        <v>4</v>
      </c>
      <c r="V48" s="78">
        <v>4</v>
      </c>
      <c r="W48" s="78">
        <v>4</v>
      </c>
      <c r="X48" s="78">
        <v>4</v>
      </c>
      <c r="Y48" s="78">
        <v>4</v>
      </c>
      <c r="Z48" s="78">
        <v>4</v>
      </c>
      <c r="AA48" s="78">
        <v>4</v>
      </c>
      <c r="AB48" s="78">
        <v>4</v>
      </c>
      <c r="AC48" s="78">
        <v>4</v>
      </c>
      <c r="AD48" s="78">
        <v>4</v>
      </c>
      <c r="AE48" s="78">
        <v>4</v>
      </c>
      <c r="AF48" s="78">
        <v>4</v>
      </c>
      <c r="AG48" s="78">
        <v>4</v>
      </c>
      <c r="AH48" s="78"/>
      <c r="AI48" s="104"/>
      <c r="AJ48" s="105">
        <f t="shared" ref="AJ48" si="54">SUM(D48:F49,I48:M49,P48:T49,W48:AA49,AD48:AH49)/8</f>
        <v>18</v>
      </c>
      <c r="AK48" s="105">
        <f t="shared" ref="AK48" si="55">SUM(D50:F50,I50:M50,P50:T50,W50:AA50,AD50:AH50)/8</f>
        <v>11.625</v>
      </c>
      <c r="AL48" s="105">
        <f t="shared" ref="AL48" si="56">SUM(G48:H50,N48:O50,U48:V50,AB48:AC50)/8</f>
        <v>12.1875</v>
      </c>
      <c r="AM48" s="105">
        <f t="shared" ref="AM48" si="57">SUM(D48:AH50)/8+(AI48)/8</f>
        <v>41.8125</v>
      </c>
    </row>
    <row r="49" s="51" customFormat="1" ht="30" customHeight="1" spans="1:39">
      <c r="A49" s="53" t="s">
        <v>101</v>
      </c>
      <c r="B49" s="83"/>
      <c r="C49" s="77" t="s">
        <v>18</v>
      </c>
      <c r="D49" s="78">
        <v>4</v>
      </c>
      <c r="E49" s="78">
        <v>4</v>
      </c>
      <c r="F49" s="78">
        <v>4</v>
      </c>
      <c r="G49" s="78">
        <v>4</v>
      </c>
      <c r="H49" s="78">
        <v>4</v>
      </c>
      <c r="I49" s="78">
        <v>4</v>
      </c>
      <c r="J49" s="78">
        <v>4</v>
      </c>
      <c r="K49" s="78">
        <v>4</v>
      </c>
      <c r="L49" s="78">
        <v>4</v>
      </c>
      <c r="M49" s="78">
        <v>4</v>
      </c>
      <c r="N49" s="78">
        <v>4</v>
      </c>
      <c r="O49" s="78">
        <v>4</v>
      </c>
      <c r="P49" s="78">
        <v>4</v>
      </c>
      <c r="Q49" s="78">
        <v>0</v>
      </c>
      <c r="R49" s="78">
        <v>0</v>
      </c>
      <c r="S49" s="78">
        <v>0</v>
      </c>
      <c r="T49" s="78">
        <v>0</v>
      </c>
      <c r="U49" s="78">
        <v>4</v>
      </c>
      <c r="V49" s="78">
        <v>4</v>
      </c>
      <c r="W49" s="78">
        <v>4</v>
      </c>
      <c r="X49" s="78">
        <v>4</v>
      </c>
      <c r="Y49" s="78">
        <v>4</v>
      </c>
      <c r="Z49" s="78">
        <v>4</v>
      </c>
      <c r="AA49" s="78">
        <v>4</v>
      </c>
      <c r="AB49" s="78">
        <v>4</v>
      </c>
      <c r="AC49" s="78">
        <v>4</v>
      </c>
      <c r="AD49" s="78">
        <v>4</v>
      </c>
      <c r="AE49" s="78">
        <v>4</v>
      </c>
      <c r="AF49" s="78">
        <v>4</v>
      </c>
      <c r="AG49" s="78">
        <v>4</v>
      </c>
      <c r="AH49" s="78"/>
      <c r="AI49" s="106"/>
      <c r="AJ49" s="107"/>
      <c r="AK49" s="107"/>
      <c r="AL49" s="107"/>
      <c r="AM49" s="107"/>
    </row>
    <row r="50" s="51" customFormat="1" ht="30" customHeight="1" spans="1:39">
      <c r="A50" s="53" t="s">
        <v>101</v>
      </c>
      <c r="B50" s="84"/>
      <c r="C50" s="81" t="s">
        <v>10</v>
      </c>
      <c r="D50" s="81">
        <v>5</v>
      </c>
      <c r="E50" s="81">
        <v>5</v>
      </c>
      <c r="F50" s="81">
        <v>5</v>
      </c>
      <c r="G50" s="81">
        <v>5</v>
      </c>
      <c r="H50" s="81">
        <v>3</v>
      </c>
      <c r="I50" s="81">
        <v>5</v>
      </c>
      <c r="J50" s="81">
        <v>5</v>
      </c>
      <c r="K50" s="81">
        <v>5</v>
      </c>
      <c r="L50" s="81">
        <v>5</v>
      </c>
      <c r="M50" s="81">
        <v>5</v>
      </c>
      <c r="N50" s="81">
        <v>5</v>
      </c>
      <c r="O50" s="81">
        <v>0.5</v>
      </c>
      <c r="P50" s="81">
        <v>5</v>
      </c>
      <c r="Q50" s="81">
        <v>0</v>
      </c>
      <c r="R50" s="81">
        <v>0</v>
      </c>
      <c r="S50" s="81">
        <v>0</v>
      </c>
      <c r="T50" s="81">
        <v>0</v>
      </c>
      <c r="U50" s="81">
        <v>6</v>
      </c>
      <c r="V50" s="81">
        <v>3</v>
      </c>
      <c r="W50" s="81">
        <v>6</v>
      </c>
      <c r="X50" s="81">
        <v>5</v>
      </c>
      <c r="Y50" s="81">
        <v>5</v>
      </c>
      <c r="Z50" s="81">
        <v>6</v>
      </c>
      <c r="AA50" s="81">
        <v>6</v>
      </c>
      <c r="AB50" s="81">
        <v>6</v>
      </c>
      <c r="AC50" s="81">
        <v>5</v>
      </c>
      <c r="AD50" s="81">
        <v>5</v>
      </c>
      <c r="AE50" s="81">
        <v>5</v>
      </c>
      <c r="AF50" s="81">
        <v>5</v>
      </c>
      <c r="AG50" s="81">
        <v>5</v>
      </c>
      <c r="AH50" s="81"/>
      <c r="AI50" s="108"/>
      <c r="AJ50" s="109"/>
      <c r="AK50" s="109"/>
      <c r="AL50" s="109"/>
      <c r="AM50" s="109"/>
    </row>
    <row r="51" s="51" customFormat="1" ht="30" customHeight="1" spans="1:39">
      <c r="A51" s="53" t="s">
        <v>103</v>
      </c>
      <c r="B51" s="133" t="s">
        <v>104</v>
      </c>
      <c r="C51" s="77" t="s">
        <v>17</v>
      </c>
      <c r="D51" s="78">
        <v>4</v>
      </c>
      <c r="E51" s="78">
        <v>4</v>
      </c>
      <c r="F51" s="78">
        <v>4</v>
      </c>
      <c r="G51" s="78">
        <v>4</v>
      </c>
      <c r="H51" s="78">
        <v>4</v>
      </c>
      <c r="I51" s="78">
        <v>4</v>
      </c>
      <c r="J51" s="78">
        <v>4</v>
      </c>
      <c r="K51" s="78">
        <v>0</v>
      </c>
      <c r="L51" s="78">
        <v>4</v>
      </c>
      <c r="M51" s="78">
        <v>4</v>
      </c>
      <c r="N51" s="78">
        <v>4</v>
      </c>
      <c r="O51" s="78">
        <v>4</v>
      </c>
      <c r="P51" s="78">
        <v>4</v>
      </c>
      <c r="Q51" s="78">
        <v>4</v>
      </c>
      <c r="R51" s="78">
        <v>4</v>
      </c>
      <c r="S51" s="78">
        <v>4</v>
      </c>
      <c r="T51" s="78">
        <v>4</v>
      </c>
      <c r="U51" s="78">
        <v>4</v>
      </c>
      <c r="V51" s="78">
        <v>4</v>
      </c>
      <c r="W51" s="78">
        <v>4</v>
      </c>
      <c r="X51" s="78">
        <v>4</v>
      </c>
      <c r="Y51" s="78">
        <v>4</v>
      </c>
      <c r="Z51" s="78">
        <v>4</v>
      </c>
      <c r="AA51" s="78">
        <v>0</v>
      </c>
      <c r="AB51" s="78">
        <v>4</v>
      </c>
      <c r="AC51" s="78">
        <v>4</v>
      </c>
      <c r="AD51" s="78">
        <v>4</v>
      </c>
      <c r="AE51" s="78">
        <v>4</v>
      </c>
      <c r="AF51" s="78">
        <v>4</v>
      </c>
      <c r="AG51" s="78">
        <v>4</v>
      </c>
      <c r="AH51" s="78"/>
      <c r="AI51" s="104"/>
      <c r="AJ51" s="105">
        <f t="shared" ref="AJ51" si="58">SUM(D51:F52,I51:M52,P51:T52,W51:AA52,AD51:AH52)/8</f>
        <v>20</v>
      </c>
      <c r="AK51" s="105">
        <f t="shared" ref="AK51" si="59">SUM(D53:F53,I53:M53,P53:T53,W53:AA53,AD53:AH53)/8</f>
        <v>12.0625</v>
      </c>
      <c r="AL51" s="105">
        <f t="shared" ref="AL51" si="60">SUM(G51:H53,N51:O53,U51:V53,AB51:AC53)/8</f>
        <v>11.625</v>
      </c>
      <c r="AM51" s="105">
        <f t="shared" ref="AM51" si="61">SUM(D51:AH53)/8+(AI51)/8</f>
        <v>43.6875</v>
      </c>
    </row>
    <row r="52" s="51" customFormat="1" ht="30" customHeight="1" spans="1:39">
      <c r="A52" s="53" t="s">
        <v>103</v>
      </c>
      <c r="B52" s="83"/>
      <c r="C52" s="77" t="s">
        <v>18</v>
      </c>
      <c r="D52" s="78">
        <v>4</v>
      </c>
      <c r="E52" s="78">
        <v>4</v>
      </c>
      <c r="F52" s="78">
        <v>4</v>
      </c>
      <c r="G52" s="78">
        <v>4</v>
      </c>
      <c r="H52" s="78">
        <v>4</v>
      </c>
      <c r="I52" s="78">
        <v>4</v>
      </c>
      <c r="J52" s="78">
        <v>4</v>
      </c>
      <c r="K52" s="78">
        <v>0</v>
      </c>
      <c r="L52" s="78">
        <v>4</v>
      </c>
      <c r="M52" s="78">
        <v>4</v>
      </c>
      <c r="N52" s="78">
        <v>4</v>
      </c>
      <c r="O52" s="78">
        <v>4</v>
      </c>
      <c r="P52" s="78">
        <v>4</v>
      </c>
      <c r="Q52" s="78">
        <v>4</v>
      </c>
      <c r="R52" s="78">
        <v>4</v>
      </c>
      <c r="S52" s="78">
        <v>4</v>
      </c>
      <c r="T52" s="78">
        <v>4</v>
      </c>
      <c r="U52" s="78">
        <v>4</v>
      </c>
      <c r="V52" s="78">
        <v>4</v>
      </c>
      <c r="W52" s="78">
        <v>4</v>
      </c>
      <c r="X52" s="78">
        <v>4</v>
      </c>
      <c r="Y52" s="78">
        <v>4</v>
      </c>
      <c r="Z52" s="78">
        <v>4</v>
      </c>
      <c r="AA52" s="78">
        <v>0</v>
      </c>
      <c r="AB52" s="78">
        <v>4</v>
      </c>
      <c r="AC52" s="78">
        <v>4</v>
      </c>
      <c r="AD52" s="78">
        <v>4</v>
      </c>
      <c r="AE52" s="78">
        <v>4</v>
      </c>
      <c r="AF52" s="78">
        <v>4</v>
      </c>
      <c r="AG52" s="78">
        <v>4</v>
      </c>
      <c r="AH52" s="78"/>
      <c r="AI52" s="106"/>
      <c r="AJ52" s="107"/>
      <c r="AK52" s="107"/>
      <c r="AL52" s="107"/>
      <c r="AM52" s="107"/>
    </row>
    <row r="53" s="51" customFormat="1" ht="30" customHeight="1" spans="1:39">
      <c r="A53" s="53" t="s">
        <v>103</v>
      </c>
      <c r="B53" s="84"/>
      <c r="C53" s="81" t="s">
        <v>10</v>
      </c>
      <c r="D53" s="81">
        <v>5</v>
      </c>
      <c r="E53" s="81">
        <v>5</v>
      </c>
      <c r="F53" s="81">
        <v>5</v>
      </c>
      <c r="G53" s="81">
        <v>5</v>
      </c>
      <c r="H53" s="81">
        <v>2</v>
      </c>
      <c r="I53" s="81">
        <v>0.5</v>
      </c>
      <c r="J53" s="81">
        <v>5</v>
      </c>
      <c r="K53" s="81">
        <v>0</v>
      </c>
      <c r="L53" s="81">
        <v>5</v>
      </c>
      <c r="M53" s="81">
        <v>5</v>
      </c>
      <c r="N53" s="81">
        <v>5</v>
      </c>
      <c r="O53" s="81">
        <v>0.5</v>
      </c>
      <c r="P53" s="81">
        <v>5</v>
      </c>
      <c r="Q53" s="81">
        <v>5</v>
      </c>
      <c r="R53" s="81">
        <v>5</v>
      </c>
      <c r="S53" s="81">
        <v>5</v>
      </c>
      <c r="T53" s="81">
        <v>5</v>
      </c>
      <c r="U53" s="81">
        <v>5</v>
      </c>
      <c r="V53" s="81">
        <v>0.5</v>
      </c>
      <c r="W53" s="81">
        <v>6</v>
      </c>
      <c r="X53" s="81">
        <v>5</v>
      </c>
      <c r="Y53" s="81">
        <v>5</v>
      </c>
      <c r="Z53" s="81">
        <v>5</v>
      </c>
      <c r="AA53" s="81">
        <v>0</v>
      </c>
      <c r="AB53" s="81">
        <v>6</v>
      </c>
      <c r="AC53" s="81">
        <v>5</v>
      </c>
      <c r="AD53" s="81">
        <v>5</v>
      </c>
      <c r="AE53" s="81">
        <v>5</v>
      </c>
      <c r="AF53" s="81">
        <v>5</v>
      </c>
      <c r="AG53" s="81">
        <v>5</v>
      </c>
      <c r="AH53" s="81"/>
      <c r="AI53" s="108"/>
      <c r="AJ53" s="109"/>
      <c r="AK53" s="109"/>
      <c r="AL53" s="109"/>
      <c r="AM53" s="109"/>
    </row>
    <row r="54" s="51" customFormat="1" ht="30" customHeight="1" spans="1:39">
      <c r="A54" s="53" t="s">
        <v>105</v>
      </c>
      <c r="B54" s="133" t="s">
        <v>106</v>
      </c>
      <c r="C54" s="77" t="s">
        <v>17</v>
      </c>
      <c r="D54" s="78">
        <v>0</v>
      </c>
      <c r="E54" s="78">
        <v>0</v>
      </c>
      <c r="F54" s="78">
        <v>0</v>
      </c>
      <c r="G54" s="78">
        <v>0</v>
      </c>
      <c r="H54" s="78">
        <v>0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  <c r="R54" s="78">
        <v>0</v>
      </c>
      <c r="S54" s="78">
        <v>0</v>
      </c>
      <c r="T54" s="78">
        <v>0</v>
      </c>
      <c r="U54" s="78">
        <v>0</v>
      </c>
      <c r="V54" s="78">
        <v>0</v>
      </c>
      <c r="W54" s="78">
        <v>0</v>
      </c>
      <c r="X54" s="78">
        <v>0</v>
      </c>
      <c r="Y54" s="78">
        <v>0</v>
      </c>
      <c r="Z54" s="78">
        <v>0</v>
      </c>
      <c r="AA54" s="78">
        <v>0</v>
      </c>
      <c r="AB54" s="78">
        <v>0</v>
      </c>
      <c r="AC54" s="78">
        <v>0</v>
      </c>
      <c r="AD54" s="78">
        <v>0</v>
      </c>
      <c r="AE54" s="78">
        <v>0</v>
      </c>
      <c r="AF54" s="78">
        <v>0</v>
      </c>
      <c r="AG54" s="78">
        <v>0</v>
      </c>
      <c r="AH54" s="78"/>
      <c r="AI54" s="104"/>
      <c r="AJ54" s="105">
        <f t="shared" ref="AJ54" si="62">SUM(D54:F55,I54:M55,P54:T55,W54:AA55,AD54:AH55)/8</f>
        <v>0</v>
      </c>
      <c r="AK54" s="105">
        <f t="shared" ref="AK54" si="63">SUM(D56:F56,I56:M56,P56:T56,W56:AA56,AD56:AH56)/8</f>
        <v>0</v>
      </c>
      <c r="AL54" s="105">
        <f t="shared" ref="AL54" si="64">SUM(G54:H56,N54:O56,U54:V56,AB54:AC56)/8</f>
        <v>0</v>
      </c>
      <c r="AM54" s="105">
        <f t="shared" ref="AM54" si="65">SUM(D54:AH56)/8+(AI54)/8</f>
        <v>0</v>
      </c>
    </row>
    <row r="55" s="51" customFormat="1" ht="30" customHeight="1" spans="1:39">
      <c r="A55" s="53" t="s">
        <v>105</v>
      </c>
      <c r="B55" s="83"/>
      <c r="C55" s="77" t="s">
        <v>18</v>
      </c>
      <c r="D55" s="78">
        <v>0</v>
      </c>
      <c r="E55" s="78">
        <v>0</v>
      </c>
      <c r="F55" s="78">
        <v>0</v>
      </c>
      <c r="G55" s="78">
        <v>0</v>
      </c>
      <c r="H55" s="78">
        <v>0</v>
      </c>
      <c r="I55" s="78">
        <v>0</v>
      </c>
      <c r="J55" s="78">
        <v>0</v>
      </c>
      <c r="K55" s="78">
        <v>0</v>
      </c>
      <c r="L55" s="78">
        <v>0</v>
      </c>
      <c r="M55" s="78">
        <v>0</v>
      </c>
      <c r="N55" s="78">
        <v>0</v>
      </c>
      <c r="O55" s="78">
        <v>0</v>
      </c>
      <c r="P55" s="78">
        <v>0</v>
      </c>
      <c r="Q55" s="78">
        <v>0</v>
      </c>
      <c r="R55" s="78">
        <v>0</v>
      </c>
      <c r="S55" s="78">
        <v>0</v>
      </c>
      <c r="T55" s="78">
        <v>0</v>
      </c>
      <c r="U55" s="78">
        <v>0</v>
      </c>
      <c r="V55" s="78">
        <v>0</v>
      </c>
      <c r="W55" s="78">
        <v>0</v>
      </c>
      <c r="X55" s="78">
        <v>0</v>
      </c>
      <c r="Y55" s="78">
        <v>0</v>
      </c>
      <c r="Z55" s="78">
        <v>0</v>
      </c>
      <c r="AA55" s="78">
        <v>0</v>
      </c>
      <c r="AB55" s="78">
        <v>0</v>
      </c>
      <c r="AC55" s="78">
        <v>0</v>
      </c>
      <c r="AD55" s="78">
        <v>0</v>
      </c>
      <c r="AE55" s="78">
        <v>0</v>
      </c>
      <c r="AF55" s="78">
        <v>0</v>
      </c>
      <c r="AG55" s="78">
        <v>0</v>
      </c>
      <c r="AH55" s="78"/>
      <c r="AI55" s="106"/>
      <c r="AJ55" s="107"/>
      <c r="AK55" s="107"/>
      <c r="AL55" s="107"/>
      <c r="AM55" s="107"/>
    </row>
    <row r="56" s="51" customFormat="1" ht="30" customHeight="1" spans="1:39">
      <c r="A56" s="53" t="s">
        <v>105</v>
      </c>
      <c r="B56" s="84"/>
      <c r="C56" s="81" t="s">
        <v>10</v>
      </c>
      <c r="D56" s="81">
        <v>0</v>
      </c>
      <c r="E56" s="81">
        <v>0</v>
      </c>
      <c r="F56" s="81">
        <v>0</v>
      </c>
      <c r="G56" s="81">
        <v>0</v>
      </c>
      <c r="H56" s="81">
        <v>0</v>
      </c>
      <c r="I56" s="81">
        <v>0</v>
      </c>
      <c r="J56" s="81">
        <v>0</v>
      </c>
      <c r="K56" s="81">
        <v>0</v>
      </c>
      <c r="L56" s="81">
        <v>0</v>
      </c>
      <c r="M56" s="81">
        <v>0</v>
      </c>
      <c r="N56" s="81">
        <v>0</v>
      </c>
      <c r="O56" s="81">
        <v>0</v>
      </c>
      <c r="P56" s="81">
        <v>0</v>
      </c>
      <c r="Q56" s="81">
        <v>0</v>
      </c>
      <c r="R56" s="81">
        <v>0</v>
      </c>
      <c r="S56" s="81">
        <v>0</v>
      </c>
      <c r="T56" s="81">
        <v>0</v>
      </c>
      <c r="U56" s="81">
        <v>0</v>
      </c>
      <c r="V56" s="81">
        <v>0</v>
      </c>
      <c r="W56" s="81">
        <v>0</v>
      </c>
      <c r="X56" s="81">
        <v>0</v>
      </c>
      <c r="Y56" s="81">
        <v>0</v>
      </c>
      <c r="Z56" s="81">
        <v>0</v>
      </c>
      <c r="AA56" s="81">
        <v>0</v>
      </c>
      <c r="AB56" s="81">
        <v>0</v>
      </c>
      <c r="AC56" s="81">
        <v>0</v>
      </c>
      <c r="AD56" s="81">
        <v>0</v>
      </c>
      <c r="AE56" s="81">
        <v>0</v>
      </c>
      <c r="AF56" s="81">
        <v>0</v>
      </c>
      <c r="AG56" s="81">
        <v>0</v>
      </c>
      <c r="AH56" s="81"/>
      <c r="AI56" s="108"/>
      <c r="AJ56" s="109"/>
      <c r="AK56" s="109"/>
      <c r="AL56" s="109"/>
      <c r="AM56" s="109"/>
    </row>
    <row r="57" s="51" customFormat="1" ht="30" customHeight="1" spans="1:39">
      <c r="A57" s="53" t="s">
        <v>107</v>
      </c>
      <c r="B57" s="133" t="s">
        <v>108</v>
      </c>
      <c r="C57" s="77" t="s">
        <v>17</v>
      </c>
      <c r="D57" s="78">
        <v>4</v>
      </c>
      <c r="E57" s="78">
        <v>4</v>
      </c>
      <c r="F57" s="78">
        <v>4</v>
      </c>
      <c r="G57" s="78">
        <v>0</v>
      </c>
      <c r="H57" s="78">
        <v>4</v>
      </c>
      <c r="I57" s="78">
        <v>4</v>
      </c>
      <c r="J57" s="78">
        <v>4</v>
      </c>
      <c r="K57" s="78">
        <v>4</v>
      </c>
      <c r="L57" s="78">
        <v>4</v>
      </c>
      <c r="M57" s="78">
        <v>4</v>
      </c>
      <c r="N57" s="78">
        <v>4</v>
      </c>
      <c r="O57" s="78">
        <v>4</v>
      </c>
      <c r="P57" s="78">
        <v>4</v>
      </c>
      <c r="Q57" s="78">
        <v>4</v>
      </c>
      <c r="R57" s="78">
        <v>4</v>
      </c>
      <c r="S57" s="78">
        <v>4</v>
      </c>
      <c r="T57" s="78">
        <v>4</v>
      </c>
      <c r="U57" s="78">
        <v>4</v>
      </c>
      <c r="V57" s="78">
        <v>0</v>
      </c>
      <c r="W57" s="78">
        <v>4</v>
      </c>
      <c r="X57" s="78">
        <v>4</v>
      </c>
      <c r="Y57" s="78">
        <v>4</v>
      </c>
      <c r="Z57" s="78">
        <v>4</v>
      </c>
      <c r="AA57" s="78">
        <v>4</v>
      </c>
      <c r="AB57" s="78">
        <v>4</v>
      </c>
      <c r="AC57" s="78">
        <v>4</v>
      </c>
      <c r="AD57" s="78">
        <v>4</v>
      </c>
      <c r="AE57" s="78">
        <v>4</v>
      </c>
      <c r="AF57" s="78">
        <v>4</v>
      </c>
      <c r="AG57" s="78">
        <v>4</v>
      </c>
      <c r="AH57" s="78"/>
      <c r="AI57" s="104"/>
      <c r="AJ57" s="105">
        <f t="shared" ref="AJ57" si="66">SUM(D57:F58,I57:M58,P57:T58,W57:AA58,AD57:AH58)/8</f>
        <v>22</v>
      </c>
      <c r="AK57" s="105">
        <f t="shared" ref="AK57" si="67">SUM(D59:F59,I59:M59,P59:T59,W59:AA59,AD59:AH59)/8</f>
        <v>14.125</v>
      </c>
      <c r="AL57" s="105">
        <f t="shared" ref="AL57" si="68">SUM(G57:H59,N57:O59,U57:V59,AB57:AC59)/8</f>
        <v>8.8125</v>
      </c>
      <c r="AM57" s="105">
        <f t="shared" ref="AM57" si="69">SUM(D57:AH59)/8+(AI57)/8</f>
        <v>44.9375</v>
      </c>
    </row>
    <row r="58" s="51" customFormat="1" ht="30" customHeight="1" spans="1:39">
      <c r="A58" s="53" t="s">
        <v>107</v>
      </c>
      <c r="B58" s="83"/>
      <c r="C58" s="77" t="s">
        <v>18</v>
      </c>
      <c r="D58" s="78">
        <v>4</v>
      </c>
      <c r="E58" s="78">
        <v>4</v>
      </c>
      <c r="F58" s="78">
        <v>4</v>
      </c>
      <c r="G58" s="78">
        <v>0</v>
      </c>
      <c r="H58" s="78">
        <v>4</v>
      </c>
      <c r="I58" s="78">
        <v>4</v>
      </c>
      <c r="J58" s="78">
        <v>4</v>
      </c>
      <c r="K58" s="78">
        <v>4</v>
      </c>
      <c r="L58" s="78">
        <v>4</v>
      </c>
      <c r="M58" s="78">
        <v>4</v>
      </c>
      <c r="N58" s="78">
        <v>4</v>
      </c>
      <c r="O58" s="78">
        <v>4</v>
      </c>
      <c r="P58" s="78">
        <v>4</v>
      </c>
      <c r="Q58" s="78">
        <v>4</v>
      </c>
      <c r="R58" s="78">
        <v>4</v>
      </c>
      <c r="S58" s="78">
        <v>4</v>
      </c>
      <c r="T58" s="78">
        <v>4</v>
      </c>
      <c r="U58" s="78">
        <v>4</v>
      </c>
      <c r="V58" s="78">
        <v>0</v>
      </c>
      <c r="W58" s="78">
        <v>4</v>
      </c>
      <c r="X58" s="78">
        <v>4</v>
      </c>
      <c r="Y58" s="78">
        <v>4</v>
      </c>
      <c r="Z58" s="78">
        <v>4</v>
      </c>
      <c r="AA58" s="78">
        <v>4</v>
      </c>
      <c r="AB58" s="78">
        <v>4</v>
      </c>
      <c r="AC58" s="78">
        <v>4</v>
      </c>
      <c r="AD58" s="78">
        <v>4</v>
      </c>
      <c r="AE58" s="78">
        <v>4</v>
      </c>
      <c r="AF58" s="78">
        <v>4</v>
      </c>
      <c r="AG58" s="78">
        <v>4</v>
      </c>
      <c r="AH58" s="78"/>
      <c r="AI58" s="106"/>
      <c r="AJ58" s="107"/>
      <c r="AK58" s="107"/>
      <c r="AL58" s="107"/>
      <c r="AM58" s="107"/>
    </row>
    <row r="59" s="51" customFormat="1" ht="30" customHeight="1" spans="1:39">
      <c r="A59" s="53" t="s">
        <v>107</v>
      </c>
      <c r="B59" s="84"/>
      <c r="C59" s="81" t="s">
        <v>10</v>
      </c>
      <c r="D59" s="81">
        <v>5</v>
      </c>
      <c r="E59" s="81">
        <v>5</v>
      </c>
      <c r="F59" s="81">
        <v>5</v>
      </c>
      <c r="G59" s="81">
        <v>0</v>
      </c>
      <c r="H59" s="81">
        <v>3</v>
      </c>
      <c r="I59" s="81">
        <v>5</v>
      </c>
      <c r="J59" s="81">
        <v>5</v>
      </c>
      <c r="K59" s="81">
        <v>5</v>
      </c>
      <c r="L59" s="81">
        <v>5</v>
      </c>
      <c r="M59" s="81">
        <v>5</v>
      </c>
      <c r="N59" s="81">
        <v>5</v>
      </c>
      <c r="O59" s="81">
        <v>0.5</v>
      </c>
      <c r="P59" s="81">
        <v>5</v>
      </c>
      <c r="Q59" s="81">
        <v>5</v>
      </c>
      <c r="R59" s="81">
        <v>5</v>
      </c>
      <c r="S59" s="81">
        <v>5</v>
      </c>
      <c r="T59" s="81">
        <v>5</v>
      </c>
      <c r="U59" s="81">
        <v>5</v>
      </c>
      <c r="V59" s="81">
        <v>0</v>
      </c>
      <c r="W59" s="81">
        <v>6</v>
      </c>
      <c r="X59" s="81">
        <v>5</v>
      </c>
      <c r="Y59" s="81">
        <v>5</v>
      </c>
      <c r="Z59" s="81">
        <v>6</v>
      </c>
      <c r="AA59" s="81">
        <v>6</v>
      </c>
      <c r="AB59" s="81">
        <v>4</v>
      </c>
      <c r="AC59" s="81">
        <v>5</v>
      </c>
      <c r="AD59" s="81">
        <v>5</v>
      </c>
      <c r="AE59" s="81">
        <v>5</v>
      </c>
      <c r="AF59" s="81">
        <v>5</v>
      </c>
      <c r="AG59" s="81">
        <v>5</v>
      </c>
      <c r="AH59" s="81"/>
      <c r="AI59" s="108"/>
      <c r="AJ59" s="109"/>
      <c r="AK59" s="109"/>
      <c r="AL59" s="109"/>
      <c r="AM59" s="109"/>
    </row>
    <row r="60" s="51" customFormat="1" ht="30" customHeight="1" spans="1:39">
      <c r="A60" s="53" t="s">
        <v>109</v>
      </c>
      <c r="B60" s="133" t="s">
        <v>110</v>
      </c>
      <c r="C60" s="77" t="s">
        <v>17</v>
      </c>
      <c r="D60" s="78">
        <v>4</v>
      </c>
      <c r="E60" s="78">
        <v>4</v>
      </c>
      <c r="F60" s="78">
        <v>4</v>
      </c>
      <c r="G60" s="78">
        <v>4</v>
      </c>
      <c r="H60" s="78">
        <v>4</v>
      </c>
      <c r="I60" s="78">
        <v>4</v>
      </c>
      <c r="J60" s="78">
        <v>4</v>
      </c>
      <c r="K60" s="78">
        <v>4</v>
      </c>
      <c r="L60" s="78">
        <v>4</v>
      </c>
      <c r="M60" s="78">
        <v>4</v>
      </c>
      <c r="N60" s="78">
        <v>4</v>
      </c>
      <c r="O60" s="78">
        <v>4</v>
      </c>
      <c r="P60" s="78">
        <v>4</v>
      </c>
      <c r="Q60" s="78">
        <v>4</v>
      </c>
      <c r="R60" s="78">
        <v>4</v>
      </c>
      <c r="S60" s="78">
        <v>4</v>
      </c>
      <c r="T60" s="78">
        <v>4</v>
      </c>
      <c r="U60" s="78">
        <v>0</v>
      </c>
      <c r="V60" s="78">
        <v>4</v>
      </c>
      <c r="W60" s="78">
        <v>4</v>
      </c>
      <c r="X60" s="78">
        <v>4</v>
      </c>
      <c r="Y60" s="78">
        <v>4</v>
      </c>
      <c r="Z60" s="78">
        <v>4</v>
      </c>
      <c r="AA60" s="78">
        <v>4</v>
      </c>
      <c r="AB60" s="78">
        <v>4</v>
      </c>
      <c r="AC60" s="78">
        <v>4</v>
      </c>
      <c r="AD60" s="78">
        <v>4</v>
      </c>
      <c r="AE60" s="78">
        <v>4</v>
      </c>
      <c r="AF60" s="78">
        <v>4</v>
      </c>
      <c r="AG60" s="78">
        <v>4</v>
      </c>
      <c r="AH60" s="78"/>
      <c r="AI60" s="104"/>
      <c r="AJ60" s="105">
        <f t="shared" ref="AJ60" si="70">SUM(D60:F61,I60:M61,P60:T61,W60:AA61,AD60:AH61)/8</f>
        <v>22</v>
      </c>
      <c r="AK60" s="105">
        <f t="shared" ref="AK60" si="71">SUM(D62:F62,I62:M62,P62:T62,W62:AA62,AD62:AH62)/8</f>
        <v>11.125</v>
      </c>
      <c r="AL60" s="105">
        <f t="shared" ref="AL60" si="72">SUM(G60:H62,N60:O62,U60:V62,AB60:AC62)/8</f>
        <v>9.8125</v>
      </c>
      <c r="AM60" s="105">
        <f t="shared" ref="AM60" si="73">SUM(D60:AH62)/8+(AI60)/8</f>
        <v>42.9375</v>
      </c>
    </row>
    <row r="61" s="51" customFormat="1" ht="30" customHeight="1" spans="1:39">
      <c r="A61" s="53" t="s">
        <v>109</v>
      </c>
      <c r="B61" s="134"/>
      <c r="C61" s="77" t="s">
        <v>18</v>
      </c>
      <c r="D61" s="78">
        <v>4</v>
      </c>
      <c r="E61" s="78">
        <v>4</v>
      </c>
      <c r="F61" s="78">
        <v>4</v>
      </c>
      <c r="G61" s="78">
        <v>4</v>
      </c>
      <c r="H61" s="78">
        <v>4</v>
      </c>
      <c r="I61" s="78">
        <v>4</v>
      </c>
      <c r="J61" s="78">
        <v>4</v>
      </c>
      <c r="K61" s="78">
        <v>4</v>
      </c>
      <c r="L61" s="78">
        <v>4</v>
      </c>
      <c r="M61" s="78">
        <v>4</v>
      </c>
      <c r="N61" s="78">
        <v>4</v>
      </c>
      <c r="O61" s="78">
        <v>4</v>
      </c>
      <c r="P61" s="78">
        <v>4</v>
      </c>
      <c r="Q61" s="78">
        <v>4</v>
      </c>
      <c r="R61" s="78">
        <v>4</v>
      </c>
      <c r="S61" s="78">
        <v>4</v>
      </c>
      <c r="T61" s="78">
        <v>4</v>
      </c>
      <c r="U61" s="78">
        <v>0</v>
      </c>
      <c r="V61" s="78">
        <v>4</v>
      </c>
      <c r="W61" s="78">
        <v>4</v>
      </c>
      <c r="X61" s="78">
        <v>4</v>
      </c>
      <c r="Y61" s="78">
        <v>4</v>
      </c>
      <c r="Z61" s="78">
        <v>4</v>
      </c>
      <c r="AA61" s="78">
        <v>4</v>
      </c>
      <c r="AB61" s="78">
        <v>4</v>
      </c>
      <c r="AC61" s="78">
        <v>4</v>
      </c>
      <c r="AD61" s="78">
        <v>4</v>
      </c>
      <c r="AE61" s="78">
        <v>4</v>
      </c>
      <c r="AF61" s="78">
        <v>4</v>
      </c>
      <c r="AG61" s="78">
        <v>4</v>
      </c>
      <c r="AH61" s="78"/>
      <c r="AI61" s="106"/>
      <c r="AJ61" s="107"/>
      <c r="AK61" s="107"/>
      <c r="AL61" s="107"/>
      <c r="AM61" s="107"/>
    </row>
    <row r="62" s="51" customFormat="1" ht="30" customHeight="1" spans="1:39">
      <c r="A62" s="53" t="s">
        <v>109</v>
      </c>
      <c r="B62" s="135"/>
      <c r="C62" s="81" t="s">
        <v>10</v>
      </c>
      <c r="D62" s="81">
        <v>5</v>
      </c>
      <c r="E62" s="81">
        <v>4</v>
      </c>
      <c r="F62" s="81">
        <v>4</v>
      </c>
      <c r="G62" s="81">
        <v>4</v>
      </c>
      <c r="H62" s="81">
        <v>3</v>
      </c>
      <c r="I62" s="81">
        <v>4</v>
      </c>
      <c r="J62" s="81">
        <v>4</v>
      </c>
      <c r="K62" s="81">
        <v>4</v>
      </c>
      <c r="L62" s="81">
        <v>4</v>
      </c>
      <c r="M62" s="81">
        <v>4</v>
      </c>
      <c r="N62" s="81">
        <v>4</v>
      </c>
      <c r="O62" s="81">
        <v>0.5</v>
      </c>
      <c r="P62" s="81">
        <v>4</v>
      </c>
      <c r="Q62" s="81">
        <v>4</v>
      </c>
      <c r="R62" s="81">
        <v>4</v>
      </c>
      <c r="S62" s="81">
        <v>4</v>
      </c>
      <c r="T62" s="81">
        <v>4</v>
      </c>
      <c r="U62" s="81">
        <v>0</v>
      </c>
      <c r="V62" s="81">
        <v>3</v>
      </c>
      <c r="W62" s="81">
        <v>4</v>
      </c>
      <c r="X62" s="81">
        <v>4</v>
      </c>
      <c r="Y62" s="81">
        <v>4</v>
      </c>
      <c r="Z62" s="81">
        <v>4</v>
      </c>
      <c r="AA62" s="81">
        <v>4</v>
      </c>
      <c r="AB62" s="81">
        <v>4</v>
      </c>
      <c r="AC62" s="81">
        <v>4</v>
      </c>
      <c r="AD62" s="81">
        <v>4</v>
      </c>
      <c r="AE62" s="81">
        <v>4</v>
      </c>
      <c r="AF62" s="81">
        <v>4</v>
      </c>
      <c r="AG62" s="81">
        <v>4</v>
      </c>
      <c r="AH62" s="81"/>
      <c r="AI62" s="108"/>
      <c r="AJ62" s="109"/>
      <c r="AK62" s="109"/>
      <c r="AL62" s="109"/>
      <c r="AM62" s="109"/>
    </row>
    <row r="63" s="51" customFormat="1" ht="30" customHeight="1" spans="1:39">
      <c r="A63" s="53" t="s">
        <v>111</v>
      </c>
      <c r="B63" s="133" t="s">
        <v>112</v>
      </c>
      <c r="C63" s="77" t="s">
        <v>17</v>
      </c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>
        <v>4</v>
      </c>
      <c r="AH63" s="78"/>
      <c r="AI63" s="104">
        <v>7</v>
      </c>
      <c r="AJ63" s="105">
        <f t="shared" ref="AJ63" si="74">SUM(D63:F64,I63:M64,P63:T64,W63:AA64,AD63:AH64)/8</f>
        <v>1</v>
      </c>
      <c r="AK63" s="105">
        <f t="shared" ref="AK63" si="75">SUM(D65:F65,I65:M65,P65:T65,W65:AA65,AD65:AH65)/8</f>
        <v>0.0625</v>
      </c>
      <c r="AL63" s="105">
        <f t="shared" ref="AL63" si="76">SUM(G63:H65,N63:O65,U63:V65,AB63:AC65)/8</f>
        <v>0</v>
      </c>
      <c r="AM63" s="105">
        <f t="shared" ref="AM63" si="77">SUM(D63:AH65)/8+(AI63)/8</f>
        <v>1.9375</v>
      </c>
    </row>
    <row r="64" s="51" customFormat="1" ht="30" customHeight="1" spans="1:39">
      <c r="A64" s="53" t="s">
        <v>111</v>
      </c>
      <c r="B64" s="134"/>
      <c r="C64" s="77" t="s">
        <v>18</v>
      </c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>
        <v>4</v>
      </c>
      <c r="AH64" s="78"/>
      <c r="AI64" s="106"/>
      <c r="AJ64" s="107"/>
      <c r="AK64" s="107"/>
      <c r="AL64" s="107"/>
      <c r="AM64" s="107"/>
    </row>
    <row r="65" s="51" customFormat="1" ht="30" customHeight="1" spans="1:39">
      <c r="A65" s="53" t="s">
        <v>111</v>
      </c>
      <c r="B65" s="135"/>
      <c r="C65" s="81" t="s">
        <v>10</v>
      </c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>
        <v>0.5</v>
      </c>
      <c r="AH65" s="81"/>
      <c r="AI65" s="108"/>
      <c r="AJ65" s="109"/>
      <c r="AK65" s="109"/>
      <c r="AL65" s="109"/>
      <c r="AM65" s="109"/>
    </row>
    <row r="66" s="51" customFormat="1" ht="30" customHeight="1" spans="1:39">
      <c r="A66" s="53" t="s">
        <v>113</v>
      </c>
      <c r="B66" s="133" t="s">
        <v>114</v>
      </c>
      <c r="C66" s="77" t="s">
        <v>17</v>
      </c>
      <c r="D66" s="78">
        <v>4</v>
      </c>
      <c r="E66" s="78">
        <v>0</v>
      </c>
      <c r="F66" s="78">
        <v>4</v>
      </c>
      <c r="G66" s="78">
        <v>4</v>
      </c>
      <c r="H66" s="78">
        <v>4</v>
      </c>
      <c r="I66" s="78">
        <v>4</v>
      </c>
      <c r="J66" s="78">
        <v>0</v>
      </c>
      <c r="K66" s="78">
        <v>4</v>
      </c>
      <c r="L66" s="78" t="s">
        <v>68</v>
      </c>
      <c r="M66" s="78" t="s">
        <v>68</v>
      </c>
      <c r="N66" s="78" t="s">
        <v>68</v>
      </c>
      <c r="O66" s="78" t="s">
        <v>68</v>
      </c>
      <c r="P66" s="78" t="s">
        <v>115</v>
      </c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104"/>
      <c r="AJ66" s="105">
        <f t="shared" ref="AJ66" si="78">SUM(D66:F67,I66:M67,P66:T67,W66:AA67,AD66:AH67)/8</f>
        <v>3.5</v>
      </c>
      <c r="AK66" s="105">
        <f t="shared" ref="AK66" si="79">SUM(D68:F68,I68:M68,P68:T68,W68:AA68,AD68:AH68)/8</f>
        <v>1.875</v>
      </c>
      <c r="AL66" s="105">
        <f t="shared" ref="AL66" si="80">SUM(G66:H68,N66:O68,U66:V68,AB66:AC68)/8</f>
        <v>3</v>
      </c>
      <c r="AM66" s="105">
        <f t="shared" ref="AM66" si="81">SUM(D66:AH68)/8+(AI66)/8</f>
        <v>8.375</v>
      </c>
    </row>
    <row r="67" s="51" customFormat="1" ht="30" customHeight="1" spans="1:39">
      <c r="A67" s="53" t="s">
        <v>113</v>
      </c>
      <c r="B67" s="83"/>
      <c r="C67" s="77" t="s">
        <v>18</v>
      </c>
      <c r="D67" s="78">
        <v>4</v>
      </c>
      <c r="E67" s="78">
        <v>0</v>
      </c>
      <c r="F67" s="78">
        <v>4</v>
      </c>
      <c r="G67" s="78">
        <v>4</v>
      </c>
      <c r="H67" s="78">
        <v>4</v>
      </c>
      <c r="I67" s="78">
        <v>0</v>
      </c>
      <c r="J67" s="78">
        <v>0</v>
      </c>
      <c r="K67" s="78">
        <v>4</v>
      </c>
      <c r="L67" s="78" t="s">
        <v>68</v>
      </c>
      <c r="M67" s="78" t="s">
        <v>68</v>
      </c>
      <c r="N67" s="78" t="s">
        <v>68</v>
      </c>
      <c r="O67" s="78" t="s">
        <v>68</v>
      </c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106"/>
      <c r="AJ67" s="107"/>
      <c r="AK67" s="107"/>
      <c r="AL67" s="107"/>
      <c r="AM67" s="107"/>
    </row>
    <row r="68" s="51" customFormat="1" ht="30" customHeight="1" spans="1:39">
      <c r="A68" s="53" t="s">
        <v>113</v>
      </c>
      <c r="B68" s="84"/>
      <c r="C68" s="81" t="s">
        <v>10</v>
      </c>
      <c r="D68" s="81">
        <v>5</v>
      </c>
      <c r="E68" s="81">
        <v>0</v>
      </c>
      <c r="F68" s="81">
        <v>5</v>
      </c>
      <c r="G68" s="81">
        <v>5</v>
      </c>
      <c r="H68" s="81">
        <v>3</v>
      </c>
      <c r="I68" s="81">
        <v>0</v>
      </c>
      <c r="J68" s="81">
        <v>0</v>
      </c>
      <c r="K68" s="81">
        <v>5</v>
      </c>
      <c r="L68" s="81" t="s">
        <v>68</v>
      </c>
      <c r="M68" s="81" t="s">
        <v>68</v>
      </c>
      <c r="N68" s="81" t="s">
        <v>68</v>
      </c>
      <c r="O68" s="78" t="s">
        <v>68</v>
      </c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108"/>
      <c r="AJ68" s="109"/>
      <c r="AK68" s="109"/>
      <c r="AL68" s="109"/>
      <c r="AM68" s="109"/>
    </row>
    <row r="69" s="203" customFormat="1" ht="24" customHeight="1" spans="1:39">
      <c r="A69" s="214"/>
      <c r="B69" s="215" t="s">
        <v>73</v>
      </c>
      <c r="C69" s="216"/>
      <c r="D69" s="141">
        <f t="shared" ref="D69:AI69" si="82">SUM(D6:D68)</f>
        <v>236.5</v>
      </c>
      <c r="E69" s="141">
        <f t="shared" si="82"/>
        <v>224.5</v>
      </c>
      <c r="F69" s="141">
        <f t="shared" si="82"/>
        <v>228.5</v>
      </c>
      <c r="G69" s="141">
        <f t="shared" si="82"/>
        <v>206.5</v>
      </c>
      <c r="H69" s="141">
        <f t="shared" si="82"/>
        <v>194.5</v>
      </c>
      <c r="I69" s="141">
        <f t="shared" si="82"/>
        <v>215.5</v>
      </c>
      <c r="J69" s="141">
        <f t="shared" si="82"/>
        <v>229</v>
      </c>
      <c r="K69" s="141">
        <f t="shared" si="82"/>
        <v>233</v>
      </c>
      <c r="L69" s="141">
        <f t="shared" si="82"/>
        <v>233</v>
      </c>
      <c r="M69" s="141">
        <f t="shared" si="82"/>
        <v>220</v>
      </c>
      <c r="N69" s="141">
        <f t="shared" si="82"/>
        <v>220</v>
      </c>
      <c r="O69" s="141">
        <f t="shared" si="82"/>
        <v>153</v>
      </c>
      <c r="P69" s="141">
        <f t="shared" si="82"/>
        <v>233</v>
      </c>
      <c r="Q69" s="141">
        <f t="shared" si="82"/>
        <v>220</v>
      </c>
      <c r="R69" s="141">
        <f t="shared" si="82"/>
        <v>220</v>
      </c>
      <c r="S69" s="141">
        <f t="shared" si="82"/>
        <v>220</v>
      </c>
      <c r="T69" s="141">
        <f t="shared" si="82"/>
        <v>207</v>
      </c>
      <c r="U69" s="141">
        <f t="shared" si="82"/>
        <v>233.5</v>
      </c>
      <c r="V69" s="141">
        <f t="shared" si="82"/>
        <v>182</v>
      </c>
      <c r="W69" s="141">
        <f t="shared" si="82"/>
        <v>228.5</v>
      </c>
      <c r="X69" s="141">
        <f t="shared" si="82"/>
        <v>220</v>
      </c>
      <c r="Y69" s="141">
        <f t="shared" si="82"/>
        <v>206.5</v>
      </c>
      <c r="Z69" s="141">
        <f t="shared" si="82"/>
        <v>234</v>
      </c>
      <c r="AA69" s="141">
        <f t="shared" si="82"/>
        <v>215</v>
      </c>
      <c r="AB69" s="141">
        <f t="shared" si="82"/>
        <v>234</v>
      </c>
      <c r="AC69" s="141">
        <f t="shared" si="82"/>
        <v>215.5</v>
      </c>
      <c r="AD69" s="141">
        <f t="shared" si="82"/>
        <v>214.5</v>
      </c>
      <c r="AE69" s="141">
        <f t="shared" si="82"/>
        <v>210.5</v>
      </c>
      <c r="AF69" s="141">
        <f t="shared" si="82"/>
        <v>219</v>
      </c>
      <c r="AG69" s="141">
        <f t="shared" si="82"/>
        <v>210.5</v>
      </c>
      <c r="AH69" s="141">
        <f t="shared" si="82"/>
        <v>0</v>
      </c>
      <c r="AI69" s="141">
        <f t="shared" si="82"/>
        <v>7</v>
      </c>
      <c r="AJ69" s="220">
        <f>SUM(D69:AH69)</f>
        <v>6517.5</v>
      </c>
      <c r="AK69" s="220"/>
      <c r="AL69" s="220"/>
      <c r="AM69" s="220"/>
    </row>
    <row r="70" s="48" customFormat="1" ht="24" customHeight="1" spans="1:39">
      <c r="A70" s="87"/>
      <c r="B70" s="88" t="s">
        <v>74</v>
      </c>
      <c r="C70" s="89"/>
      <c r="D70" s="90">
        <v>19</v>
      </c>
      <c r="E70" s="90">
        <v>18</v>
      </c>
      <c r="F70" s="90">
        <v>18</v>
      </c>
      <c r="G70" s="90">
        <v>17</v>
      </c>
      <c r="H70" s="90">
        <v>18</v>
      </c>
      <c r="I70" s="90">
        <v>18</v>
      </c>
      <c r="J70" s="90">
        <v>18</v>
      </c>
      <c r="K70" s="90">
        <v>18</v>
      </c>
      <c r="L70" s="90">
        <v>18</v>
      </c>
      <c r="M70" s="90">
        <v>17</v>
      </c>
      <c r="N70" s="90">
        <v>17</v>
      </c>
      <c r="O70" s="90">
        <v>18</v>
      </c>
      <c r="P70" s="90">
        <v>18</v>
      </c>
      <c r="Q70" s="90">
        <v>17</v>
      </c>
      <c r="R70" s="90">
        <v>17</v>
      </c>
      <c r="S70" s="90">
        <v>17</v>
      </c>
      <c r="T70" s="90">
        <v>16</v>
      </c>
      <c r="U70" s="90">
        <v>17</v>
      </c>
      <c r="V70" s="90">
        <v>17</v>
      </c>
      <c r="W70" s="90">
        <v>17</v>
      </c>
      <c r="X70" s="90">
        <v>17</v>
      </c>
      <c r="Y70" s="90">
        <v>16</v>
      </c>
      <c r="Z70" s="90">
        <v>17</v>
      </c>
      <c r="AA70" s="90">
        <v>16</v>
      </c>
      <c r="AB70" s="90">
        <v>17</v>
      </c>
      <c r="AC70" s="90">
        <v>17</v>
      </c>
      <c r="AD70" s="90">
        <v>17</v>
      </c>
      <c r="AE70" s="90">
        <v>17</v>
      </c>
      <c r="AF70" s="90">
        <v>17</v>
      </c>
      <c r="AG70" s="90">
        <v>17</v>
      </c>
      <c r="AH70" s="90"/>
      <c r="AI70" s="90"/>
      <c r="AJ70" s="111"/>
      <c r="AK70" s="111"/>
      <c r="AL70" s="111"/>
      <c r="AM70" s="111"/>
    </row>
    <row r="71" ht="19.5" customHeight="1" spans="2:39">
      <c r="B71" s="217" t="s">
        <v>75</v>
      </c>
      <c r="C71" s="218"/>
      <c r="D71" s="219"/>
      <c r="E71" s="219"/>
      <c r="F71" s="219"/>
      <c r="G71" s="219"/>
      <c r="H71" s="219"/>
      <c r="I71" s="219"/>
      <c r="J71" s="219"/>
      <c r="K71" s="219"/>
      <c r="L71" s="219"/>
      <c r="M71" s="219"/>
      <c r="N71" s="219"/>
      <c r="O71" s="219"/>
      <c r="P71" s="219"/>
      <c r="Q71" s="219"/>
      <c r="R71" s="219"/>
      <c r="S71" s="219"/>
      <c r="T71" s="219"/>
      <c r="U71" s="219"/>
      <c r="V71" s="219"/>
      <c r="W71" s="219"/>
      <c r="X71" s="219"/>
      <c r="Y71" s="219"/>
      <c r="Z71" s="219"/>
      <c r="AA71" s="219"/>
      <c r="AB71" s="219"/>
      <c r="AC71" s="219"/>
      <c r="AD71" s="219"/>
      <c r="AE71" s="219"/>
      <c r="AF71" s="219"/>
      <c r="AG71" s="219"/>
      <c r="AH71" s="219"/>
      <c r="AI71" s="219"/>
      <c r="AJ71" s="219"/>
      <c r="AK71" s="219"/>
      <c r="AL71" s="219"/>
      <c r="AM71" s="221"/>
    </row>
    <row r="72" ht="19.5" customHeight="1" spans="1:2">
      <c r="A72" s="206"/>
      <c r="B72" s="206"/>
    </row>
    <row r="73" ht="19.5" customHeight="1" spans="1:2">
      <c r="A73" s="206"/>
      <c r="B73" s="206"/>
    </row>
    <row r="74" ht="19.5" customHeight="1" spans="1:2">
      <c r="A74" s="206" t="s">
        <v>116</v>
      </c>
      <c r="B74" s="206"/>
    </row>
    <row r="75" spans="1:2">
      <c r="A75" s="206"/>
      <c r="B75" s="206"/>
    </row>
    <row r="76" spans="2:2">
      <c r="B76" s="206"/>
    </row>
    <row r="77" spans="2:2">
      <c r="B77" s="206"/>
    </row>
    <row r="78" spans="2:2">
      <c r="B78" s="206"/>
    </row>
    <row r="79" spans="2:2">
      <c r="B79" s="206"/>
    </row>
    <row r="80" spans="2:2">
      <c r="B80" s="206"/>
    </row>
    <row r="81" spans="2:2">
      <c r="B81" s="206"/>
    </row>
    <row r="82" spans="2:2">
      <c r="B82" s="206"/>
    </row>
    <row r="83" spans="2:2">
      <c r="B83" s="206"/>
    </row>
    <row r="84" spans="2:2">
      <c r="B84" s="206"/>
    </row>
    <row r="85" spans="2:2">
      <c r="B85" s="206"/>
    </row>
    <row r="86" spans="2:2">
      <c r="B86" s="206"/>
    </row>
    <row r="87" spans="2:2">
      <c r="B87" s="206"/>
    </row>
    <row r="88" spans="2:2">
      <c r="B88" s="206"/>
    </row>
    <row r="89" spans="2:2">
      <c r="B89" s="206"/>
    </row>
    <row r="90" spans="2:2">
      <c r="B90" s="206"/>
    </row>
    <row r="91" spans="2:2">
      <c r="B91" s="206"/>
    </row>
    <row r="92" spans="2:2">
      <c r="B92" s="206"/>
    </row>
    <row r="93" spans="2:2">
      <c r="B93" s="206"/>
    </row>
    <row r="94" spans="2:2">
      <c r="B94" s="206"/>
    </row>
    <row r="95" spans="2:2">
      <c r="B95" s="206"/>
    </row>
    <row r="96" spans="2:2">
      <c r="B96" s="206"/>
    </row>
    <row r="97" spans="1:2">
      <c r="A97" s="204">
        <v>2210046</v>
      </c>
      <c r="B97" s="206"/>
    </row>
    <row r="98" spans="1:2">
      <c r="A98" s="204">
        <v>2210046</v>
      </c>
      <c r="B98" s="206"/>
    </row>
    <row r="99" spans="1:2">
      <c r="A99" s="204">
        <v>2210046</v>
      </c>
      <c r="B99" s="206"/>
    </row>
    <row r="100" spans="2:2">
      <c r="B100" s="206"/>
    </row>
    <row r="101" spans="2:2">
      <c r="B101" s="206"/>
    </row>
    <row r="102" spans="2:2">
      <c r="B102" s="206"/>
    </row>
    <row r="103" spans="2:2">
      <c r="B103" s="206"/>
    </row>
    <row r="104" spans="2:2">
      <c r="B104" s="206"/>
    </row>
    <row r="105" spans="2:2">
      <c r="B105" s="206"/>
    </row>
    <row r="106" spans="2:2">
      <c r="B106" s="206"/>
    </row>
    <row r="107" spans="2:2">
      <c r="B107" s="206"/>
    </row>
    <row r="108" spans="2:2">
      <c r="B108" s="206"/>
    </row>
    <row r="109" spans="2:2">
      <c r="B109" s="206"/>
    </row>
    <row r="110" spans="2:2">
      <c r="B110" s="206"/>
    </row>
    <row r="111" spans="2:2">
      <c r="B111" s="206"/>
    </row>
    <row r="112" spans="2:2">
      <c r="B112" s="206"/>
    </row>
    <row r="113" spans="2:2">
      <c r="B113" s="206"/>
    </row>
    <row r="114" spans="2:2">
      <c r="B114" s="206"/>
    </row>
    <row r="115" spans="2:2">
      <c r="B115" s="206"/>
    </row>
    <row r="116" spans="2:2">
      <c r="B116" s="206"/>
    </row>
    <row r="117" spans="2:2">
      <c r="B117" s="206"/>
    </row>
    <row r="118" spans="2:2">
      <c r="B118" s="206"/>
    </row>
    <row r="119" spans="2:2">
      <c r="B119" s="206"/>
    </row>
    <row r="120" spans="2:2">
      <c r="B120" s="206"/>
    </row>
    <row r="121" spans="2:2">
      <c r="B121" s="206"/>
    </row>
    <row r="122" spans="2:2">
      <c r="B122" s="206"/>
    </row>
    <row r="123" spans="2:2">
      <c r="B123" s="206"/>
    </row>
    <row r="124" spans="2:2">
      <c r="B124" s="206"/>
    </row>
    <row r="125" spans="2:2">
      <c r="B125" s="206"/>
    </row>
    <row r="126" spans="2:2">
      <c r="B126" s="206"/>
    </row>
    <row r="127" spans="2:2">
      <c r="B127" s="206"/>
    </row>
    <row r="128" spans="2:2">
      <c r="B128" s="206"/>
    </row>
    <row r="129" spans="2:2">
      <c r="B129" s="206"/>
    </row>
    <row r="130" spans="2:2">
      <c r="B130" s="206"/>
    </row>
    <row r="131" spans="2:2">
      <c r="B131" s="206"/>
    </row>
    <row r="132" spans="2:2">
      <c r="B132" s="206"/>
    </row>
    <row r="133" spans="2:2">
      <c r="B133" s="206"/>
    </row>
    <row r="134" spans="2:2">
      <c r="B134" s="206"/>
    </row>
    <row r="135" spans="2:2">
      <c r="B135" s="206"/>
    </row>
    <row r="136" spans="2:2">
      <c r="B136" s="206"/>
    </row>
    <row r="137" spans="2:2">
      <c r="B137" s="206"/>
    </row>
    <row r="138" spans="2:2">
      <c r="B138" s="206"/>
    </row>
    <row r="139" spans="2:2">
      <c r="B139" s="206"/>
    </row>
    <row r="140" spans="2:2">
      <c r="B140" s="206"/>
    </row>
    <row r="141" spans="2:2">
      <c r="B141" s="206"/>
    </row>
    <row r="142" spans="2:2">
      <c r="B142" s="206"/>
    </row>
    <row r="143" spans="2:2">
      <c r="B143" s="206"/>
    </row>
    <row r="144" spans="2:2">
      <c r="B144" s="206"/>
    </row>
    <row r="145" spans="2:2">
      <c r="B145" s="206"/>
    </row>
    <row r="146" spans="2:2">
      <c r="B146" s="206"/>
    </row>
    <row r="147" spans="2:2">
      <c r="B147" s="206"/>
    </row>
    <row r="148" spans="2:2">
      <c r="B148" s="206"/>
    </row>
    <row r="149" spans="2:2">
      <c r="B149" s="206"/>
    </row>
    <row r="150" spans="2:2">
      <c r="B150" s="206"/>
    </row>
    <row r="151" spans="2:2">
      <c r="B151" s="206"/>
    </row>
    <row r="152" spans="2:2">
      <c r="B152" s="206"/>
    </row>
    <row r="153" spans="2:2">
      <c r="B153" s="206"/>
    </row>
    <row r="154" spans="2:2">
      <c r="B154" s="206"/>
    </row>
    <row r="155" spans="2:2">
      <c r="B155" s="206"/>
    </row>
    <row r="156" spans="2:2">
      <c r="B156" s="206"/>
    </row>
    <row r="157" spans="2:2">
      <c r="B157" s="206"/>
    </row>
    <row r="158" spans="2:2">
      <c r="B158" s="206"/>
    </row>
    <row r="159" spans="2:2">
      <c r="B159" s="206"/>
    </row>
    <row r="160" spans="2:2">
      <c r="B160" s="206"/>
    </row>
    <row r="161" spans="2:2">
      <c r="B161" s="206"/>
    </row>
    <row r="162" spans="2:2">
      <c r="B162" s="206"/>
    </row>
    <row r="163" spans="2:2">
      <c r="B163" s="206"/>
    </row>
    <row r="164" spans="2:2">
      <c r="B164" s="206"/>
    </row>
    <row r="165" spans="2:2">
      <c r="B165" s="206"/>
    </row>
    <row r="166" spans="2:2">
      <c r="B166" s="206"/>
    </row>
    <row r="167" spans="2:2">
      <c r="B167" s="206"/>
    </row>
    <row r="168" spans="2:2">
      <c r="B168" s="206"/>
    </row>
    <row r="169" spans="2:2">
      <c r="B169" s="206"/>
    </row>
    <row r="170" spans="2:2">
      <c r="B170" s="206"/>
    </row>
    <row r="171" spans="2:2">
      <c r="B171" s="206"/>
    </row>
    <row r="172" spans="2:2">
      <c r="B172" s="206"/>
    </row>
    <row r="173" spans="2:2">
      <c r="B173" s="206"/>
    </row>
    <row r="174" spans="2:2">
      <c r="B174" s="206"/>
    </row>
    <row r="175" spans="2:2">
      <c r="B175" s="206"/>
    </row>
    <row r="176" spans="2:2">
      <c r="B176" s="206"/>
    </row>
    <row r="177" spans="2:2">
      <c r="B177" s="206"/>
    </row>
    <row r="178" spans="2:2">
      <c r="B178" s="206"/>
    </row>
    <row r="179" spans="2:2">
      <c r="B179" s="206"/>
    </row>
    <row r="180" spans="2:2">
      <c r="B180" s="206"/>
    </row>
    <row r="181" spans="2:2">
      <c r="B181" s="206"/>
    </row>
    <row r="182" spans="2:2">
      <c r="B182" s="206"/>
    </row>
    <row r="183" spans="2:2">
      <c r="B183" s="206"/>
    </row>
    <row r="184" spans="2:2">
      <c r="B184" s="206"/>
    </row>
    <row r="185" spans="2:2">
      <c r="B185" s="206"/>
    </row>
    <row r="186" spans="2:2">
      <c r="B186" s="206"/>
    </row>
    <row r="187" spans="2:2">
      <c r="B187" s="206"/>
    </row>
    <row r="188" spans="2:2">
      <c r="B188" s="206"/>
    </row>
    <row r="189" spans="2:2">
      <c r="B189" s="206"/>
    </row>
    <row r="190" spans="2:2">
      <c r="B190" s="206"/>
    </row>
    <row r="191" spans="2:2">
      <c r="B191" s="206"/>
    </row>
    <row r="192" spans="2:2">
      <c r="B192" s="206"/>
    </row>
    <row r="193" spans="2:2">
      <c r="B193" s="206"/>
    </row>
    <row r="194" spans="2:2">
      <c r="B194" s="206"/>
    </row>
    <row r="195" spans="2:2">
      <c r="B195" s="206"/>
    </row>
    <row r="196" spans="2:2">
      <c r="B196" s="206"/>
    </row>
    <row r="197" spans="2:2">
      <c r="B197" s="206"/>
    </row>
    <row r="198" spans="2:2">
      <c r="B198" s="206"/>
    </row>
    <row r="199" spans="2:2">
      <c r="B199" s="206"/>
    </row>
    <row r="200" spans="2:2">
      <c r="B200" s="206"/>
    </row>
    <row r="201" spans="2:2">
      <c r="B201" s="206"/>
    </row>
    <row r="202" spans="2:2">
      <c r="B202" s="206"/>
    </row>
    <row r="203" spans="2:2">
      <c r="B203" s="206"/>
    </row>
    <row r="204" spans="2:2">
      <c r="B204" s="206"/>
    </row>
    <row r="205" spans="2:2">
      <c r="B205" s="206"/>
    </row>
    <row r="206" spans="2:2">
      <c r="B206" s="206"/>
    </row>
    <row r="207" spans="2:2">
      <c r="B207" s="206"/>
    </row>
    <row r="208" spans="2:2">
      <c r="B208" s="206"/>
    </row>
    <row r="209" spans="2:2">
      <c r="B209" s="206"/>
    </row>
    <row r="210" spans="2:2">
      <c r="B210" s="206"/>
    </row>
    <row r="211" spans="2:2">
      <c r="B211" s="206"/>
    </row>
    <row r="212" spans="2:2">
      <c r="B212" s="206"/>
    </row>
    <row r="213" spans="2:2">
      <c r="B213" s="206"/>
    </row>
    <row r="214" spans="2:2">
      <c r="B214" s="206"/>
    </row>
    <row r="215" spans="2:2">
      <c r="B215" s="206"/>
    </row>
    <row r="216" spans="2:2">
      <c r="B216" s="206"/>
    </row>
    <row r="217" spans="2:2">
      <c r="B217" s="206"/>
    </row>
    <row r="218" spans="2:2">
      <c r="B218" s="206"/>
    </row>
    <row r="219" spans="2:2">
      <c r="B219" s="206"/>
    </row>
    <row r="220" spans="2:2">
      <c r="B220" s="206"/>
    </row>
    <row r="221" spans="2:2">
      <c r="B221" s="206"/>
    </row>
    <row r="222" spans="2:2">
      <c r="B222" s="206"/>
    </row>
    <row r="223" spans="2:2">
      <c r="B223" s="206"/>
    </row>
    <row r="224" spans="2:2">
      <c r="B224" s="206"/>
    </row>
    <row r="225" spans="2:2">
      <c r="B225" s="206"/>
    </row>
    <row r="226" spans="2:2">
      <c r="B226" s="206"/>
    </row>
    <row r="227" spans="2:2">
      <c r="B227" s="206"/>
    </row>
    <row r="228" spans="2:2">
      <c r="B228" s="206"/>
    </row>
    <row r="229" spans="2:2">
      <c r="B229" s="206"/>
    </row>
    <row r="230" spans="2:2">
      <c r="B230" s="206"/>
    </row>
    <row r="231" spans="2:2">
      <c r="B231" s="206"/>
    </row>
    <row r="232" spans="2:2">
      <c r="B232" s="206"/>
    </row>
    <row r="233" spans="2:2">
      <c r="B233" s="206"/>
    </row>
    <row r="234" spans="2:2">
      <c r="B234" s="206"/>
    </row>
    <row r="235" spans="2:2">
      <c r="B235" s="206"/>
    </row>
    <row r="236" spans="2:2">
      <c r="B236" s="206"/>
    </row>
    <row r="237" spans="2:2">
      <c r="B237" s="206"/>
    </row>
    <row r="238" spans="2:2">
      <c r="B238" s="206"/>
    </row>
    <row r="239" spans="2:2">
      <c r="B239" s="206"/>
    </row>
    <row r="240" spans="2:2">
      <c r="B240" s="206"/>
    </row>
    <row r="241" spans="2:2">
      <c r="B241" s="206"/>
    </row>
    <row r="242" spans="2:2">
      <c r="B242" s="206"/>
    </row>
    <row r="243" spans="2:2">
      <c r="B243" s="206"/>
    </row>
    <row r="244" spans="2:2">
      <c r="B244" s="206"/>
    </row>
    <row r="245" spans="2:2">
      <c r="B245" s="206"/>
    </row>
    <row r="246" spans="2:2">
      <c r="B246" s="206"/>
    </row>
    <row r="247" spans="2:2">
      <c r="B247" s="206"/>
    </row>
    <row r="248" spans="2:2">
      <c r="B248" s="206"/>
    </row>
    <row r="249" spans="2:2">
      <c r="B249" s="206"/>
    </row>
    <row r="250" spans="2:2">
      <c r="B250" s="206"/>
    </row>
    <row r="251" spans="2:2">
      <c r="B251" s="206"/>
    </row>
    <row r="252" spans="2:2">
      <c r="B252" s="206"/>
    </row>
    <row r="253" spans="2:2">
      <c r="B253" s="206"/>
    </row>
    <row r="254" spans="2:2">
      <c r="B254" s="206"/>
    </row>
    <row r="255" spans="2:2">
      <c r="B255" s="206"/>
    </row>
    <row r="256" spans="2:2">
      <c r="B256" s="206"/>
    </row>
    <row r="257" spans="2:2">
      <c r="B257" s="206"/>
    </row>
    <row r="258" spans="2:2">
      <c r="B258" s="206"/>
    </row>
    <row r="259" spans="2:2">
      <c r="B259" s="206"/>
    </row>
    <row r="260" spans="2:2">
      <c r="B260" s="206"/>
    </row>
    <row r="261" spans="2:2">
      <c r="B261" s="206"/>
    </row>
    <row r="262" spans="2:2">
      <c r="B262" s="206"/>
    </row>
    <row r="263" spans="2:2">
      <c r="B263" s="206"/>
    </row>
    <row r="264" spans="2:2">
      <c r="B264" s="206"/>
    </row>
    <row r="265" spans="2:2">
      <c r="B265" s="206"/>
    </row>
    <row r="266" spans="2:2">
      <c r="B266" s="206"/>
    </row>
    <row r="267" spans="2:2">
      <c r="B267" s="206"/>
    </row>
    <row r="268" spans="2:2">
      <c r="B268" s="206"/>
    </row>
    <row r="269" spans="2:2">
      <c r="B269" s="206"/>
    </row>
    <row r="270" spans="2:2">
      <c r="B270" s="206"/>
    </row>
    <row r="271" spans="2:2">
      <c r="B271" s="206"/>
    </row>
    <row r="272" spans="2:2">
      <c r="B272" s="206"/>
    </row>
    <row r="273" spans="2:2">
      <c r="B273" s="206"/>
    </row>
    <row r="274" spans="2:2">
      <c r="B274" s="206"/>
    </row>
    <row r="275" spans="2:2">
      <c r="B275" s="206"/>
    </row>
    <row r="276" spans="2:2">
      <c r="B276" s="206"/>
    </row>
    <row r="277" spans="2:2">
      <c r="B277" s="206"/>
    </row>
    <row r="278" spans="2:2">
      <c r="B278" s="206"/>
    </row>
    <row r="279" spans="2:2">
      <c r="B279" s="206"/>
    </row>
    <row r="280" spans="2:2">
      <c r="B280" s="206"/>
    </row>
    <row r="281" spans="2:2">
      <c r="B281" s="206"/>
    </row>
    <row r="282" spans="2:2">
      <c r="B282" s="206"/>
    </row>
    <row r="283" spans="2:2">
      <c r="B283" s="206"/>
    </row>
    <row r="284" spans="2:2">
      <c r="B284" s="206"/>
    </row>
    <row r="285" spans="2:2">
      <c r="B285" s="206"/>
    </row>
    <row r="286" spans="2:2">
      <c r="B286" s="206"/>
    </row>
    <row r="287" spans="2:2">
      <c r="B287" s="206"/>
    </row>
    <row r="288" spans="2:2">
      <c r="B288" s="206"/>
    </row>
    <row r="289" spans="2:2">
      <c r="B289" s="206"/>
    </row>
    <row r="290" spans="2:2">
      <c r="B290" s="206"/>
    </row>
    <row r="291" spans="2:2">
      <c r="B291" s="206"/>
    </row>
    <row r="292" spans="2:2">
      <c r="B292" s="206"/>
    </row>
    <row r="293" spans="2:2">
      <c r="B293" s="206"/>
    </row>
    <row r="294" spans="2:2">
      <c r="B294" s="206"/>
    </row>
    <row r="295" spans="2:2">
      <c r="B295" s="206"/>
    </row>
    <row r="296" spans="2:2">
      <c r="B296" s="206"/>
    </row>
    <row r="297" spans="2:2">
      <c r="B297" s="206"/>
    </row>
    <row r="298" spans="2:2">
      <c r="B298" s="206"/>
    </row>
    <row r="299" spans="2:2">
      <c r="B299" s="206"/>
    </row>
    <row r="300" spans="2:2">
      <c r="B300" s="206"/>
    </row>
    <row r="301" spans="2:2">
      <c r="B301" s="206"/>
    </row>
    <row r="302" spans="2:2">
      <c r="B302" s="206"/>
    </row>
    <row r="303" spans="2:2">
      <c r="B303" s="206"/>
    </row>
    <row r="304" spans="2:2">
      <c r="B304" s="206"/>
    </row>
    <row r="305" spans="2:2">
      <c r="B305" s="206"/>
    </row>
    <row r="306" spans="2:2">
      <c r="B306" s="206"/>
    </row>
    <row r="307" spans="2:2">
      <c r="B307" s="206"/>
    </row>
    <row r="308" spans="2:2">
      <c r="B308" s="206"/>
    </row>
    <row r="309" spans="2:2">
      <c r="B309" s="206"/>
    </row>
    <row r="310" spans="2:2">
      <c r="B310" s="206"/>
    </row>
    <row r="311" spans="2:2">
      <c r="B311" s="206"/>
    </row>
    <row r="312" spans="2:2">
      <c r="B312" s="206"/>
    </row>
    <row r="313" spans="2:2">
      <c r="B313" s="206"/>
    </row>
    <row r="314" spans="2:2">
      <c r="B314" s="206"/>
    </row>
    <row r="315" spans="2:2">
      <c r="B315" s="206"/>
    </row>
    <row r="316" spans="2:2">
      <c r="B316" s="206"/>
    </row>
    <row r="317" spans="2:2">
      <c r="B317" s="206"/>
    </row>
    <row r="318" spans="2:2">
      <c r="B318" s="206"/>
    </row>
    <row r="319" spans="2:2">
      <c r="B319" s="206"/>
    </row>
    <row r="320" spans="2:2">
      <c r="B320" s="206"/>
    </row>
    <row r="321" spans="2:2">
      <c r="B321" s="206"/>
    </row>
    <row r="322" spans="2:2">
      <c r="B322" s="206"/>
    </row>
    <row r="323" spans="2:2">
      <c r="B323" s="206"/>
    </row>
    <row r="324" spans="2:2">
      <c r="B324" s="206"/>
    </row>
    <row r="325" spans="2:2">
      <c r="B325" s="206"/>
    </row>
    <row r="326" spans="2:2">
      <c r="B326" s="206"/>
    </row>
    <row r="327" spans="2:2">
      <c r="B327" s="206"/>
    </row>
    <row r="328" spans="2:2">
      <c r="B328" s="206"/>
    </row>
    <row r="329" spans="2:2">
      <c r="B329" s="206"/>
    </row>
    <row r="330" spans="2:2">
      <c r="B330" s="206"/>
    </row>
    <row r="331" spans="2:2">
      <c r="B331" s="206"/>
    </row>
    <row r="332" spans="2:2">
      <c r="B332" s="206"/>
    </row>
    <row r="333" spans="2:2">
      <c r="B333" s="206"/>
    </row>
    <row r="334" spans="2:2">
      <c r="B334" s="206"/>
    </row>
    <row r="335" spans="2:2">
      <c r="B335" s="206"/>
    </row>
    <row r="336" spans="2:2">
      <c r="B336" s="206"/>
    </row>
    <row r="337" spans="2:2">
      <c r="B337" s="206"/>
    </row>
    <row r="338" spans="2:2">
      <c r="B338" s="206"/>
    </row>
    <row r="339" spans="2:2">
      <c r="B339" s="206"/>
    </row>
    <row r="340" spans="2:2">
      <c r="B340" s="206"/>
    </row>
    <row r="341" spans="2:2">
      <c r="B341" s="206"/>
    </row>
    <row r="342" spans="2:2">
      <c r="B342" s="206"/>
    </row>
    <row r="343" spans="2:2">
      <c r="B343" s="206"/>
    </row>
    <row r="344" spans="2:2">
      <c r="B344" s="206"/>
    </row>
    <row r="345" spans="2:2">
      <c r="B345" s="206"/>
    </row>
    <row r="346" spans="2:2">
      <c r="B346" s="206"/>
    </row>
    <row r="347" spans="2:2">
      <c r="B347" s="206"/>
    </row>
    <row r="348" spans="2:2">
      <c r="B348" s="206"/>
    </row>
    <row r="349" spans="2:2">
      <c r="B349" s="206"/>
    </row>
    <row r="350" spans="2:2">
      <c r="B350" s="206"/>
    </row>
    <row r="351" spans="2:2">
      <c r="B351" s="206"/>
    </row>
    <row r="352" spans="2:2">
      <c r="B352" s="206"/>
    </row>
    <row r="353" spans="2:2">
      <c r="B353" s="206"/>
    </row>
    <row r="354" spans="2:2">
      <c r="B354" s="206"/>
    </row>
    <row r="355" spans="2:2">
      <c r="B355" s="206"/>
    </row>
    <row r="356" spans="2:2">
      <c r="B356" s="206"/>
    </row>
    <row r="357" spans="2:2">
      <c r="B357" s="206"/>
    </row>
    <row r="358" spans="2:2">
      <c r="B358" s="206"/>
    </row>
    <row r="359" spans="2:2">
      <c r="B359" s="206"/>
    </row>
    <row r="360" spans="2:2">
      <c r="B360" s="206"/>
    </row>
    <row r="361" spans="2:2">
      <c r="B361" s="206"/>
    </row>
    <row r="362" spans="2:2">
      <c r="B362" s="206"/>
    </row>
    <row r="363" spans="2:2">
      <c r="B363" s="206"/>
    </row>
    <row r="364" spans="2:2">
      <c r="B364" s="206"/>
    </row>
    <row r="365" spans="2:2">
      <c r="B365" s="206"/>
    </row>
    <row r="366" spans="2:2">
      <c r="B366" s="206"/>
    </row>
    <row r="367" spans="2:2">
      <c r="B367" s="206"/>
    </row>
    <row r="368" spans="2:2">
      <c r="B368" s="206"/>
    </row>
    <row r="369" spans="2:2">
      <c r="B369" s="206"/>
    </row>
    <row r="370" spans="2:2">
      <c r="B370" s="206"/>
    </row>
    <row r="371" spans="2:2">
      <c r="B371" s="206"/>
    </row>
    <row r="372" spans="2:2">
      <c r="B372" s="206"/>
    </row>
    <row r="373" spans="2:2">
      <c r="B373" s="206"/>
    </row>
    <row r="374" spans="2:2">
      <c r="B374" s="206"/>
    </row>
    <row r="375" spans="2:2">
      <c r="B375" s="206"/>
    </row>
    <row r="376" spans="2:2">
      <c r="B376" s="206"/>
    </row>
    <row r="377" spans="2:2">
      <c r="B377" s="206"/>
    </row>
    <row r="378" spans="2:2">
      <c r="B378" s="206"/>
    </row>
    <row r="379" spans="2:2">
      <c r="B379" s="206"/>
    </row>
    <row r="380" spans="2:2">
      <c r="B380" s="206"/>
    </row>
    <row r="381" spans="2:2">
      <c r="B381" s="206"/>
    </row>
    <row r="382" spans="2:2">
      <c r="B382" s="206"/>
    </row>
    <row r="383" spans="2:2">
      <c r="B383" s="206"/>
    </row>
    <row r="384" spans="2:2">
      <c r="B384" s="206"/>
    </row>
    <row r="385" spans="2:2">
      <c r="B385" s="206"/>
    </row>
    <row r="386" spans="2:2">
      <c r="B386" s="206"/>
    </row>
    <row r="387" spans="2:2">
      <c r="B387" s="206"/>
    </row>
    <row r="388" spans="2:2">
      <c r="B388" s="206"/>
    </row>
    <row r="389" spans="2:2">
      <c r="B389" s="206"/>
    </row>
    <row r="390" spans="2:2">
      <c r="B390" s="206"/>
    </row>
    <row r="391" spans="2:2">
      <c r="B391" s="206"/>
    </row>
    <row r="392" spans="2:2">
      <c r="B392" s="206"/>
    </row>
    <row r="393" spans="2:2">
      <c r="B393" s="206"/>
    </row>
    <row r="394" spans="2:2">
      <c r="B394" s="206"/>
    </row>
    <row r="395" spans="2:2">
      <c r="B395" s="206"/>
    </row>
    <row r="396" spans="2:2">
      <c r="B396" s="206"/>
    </row>
    <row r="397" spans="2:2">
      <c r="B397" s="206"/>
    </row>
    <row r="398" spans="2:2">
      <c r="B398" s="206"/>
    </row>
    <row r="399" spans="2:2">
      <c r="B399" s="206"/>
    </row>
    <row r="400" spans="2:2">
      <c r="B400" s="206"/>
    </row>
    <row r="401" spans="2:2">
      <c r="B401" s="206"/>
    </row>
    <row r="402" spans="2:2">
      <c r="B402" s="206"/>
    </row>
    <row r="403" spans="2:2">
      <c r="B403" s="206"/>
    </row>
    <row r="404" spans="2:2">
      <c r="B404" s="206"/>
    </row>
    <row r="405" spans="2:2">
      <c r="B405" s="206"/>
    </row>
    <row r="406" spans="2:2">
      <c r="B406" s="206"/>
    </row>
    <row r="407" spans="2:2">
      <c r="B407" s="206"/>
    </row>
    <row r="408" spans="2:2">
      <c r="B408" s="206"/>
    </row>
    <row r="409" spans="2:2">
      <c r="B409" s="206"/>
    </row>
    <row r="410" spans="2:2">
      <c r="B410" s="206"/>
    </row>
    <row r="411" spans="2:2">
      <c r="B411" s="206"/>
    </row>
    <row r="412" spans="2:2">
      <c r="B412" s="206"/>
    </row>
    <row r="413" spans="2:2">
      <c r="B413" s="206"/>
    </row>
    <row r="414" spans="2:2">
      <c r="B414" s="206"/>
    </row>
    <row r="415" spans="2:2">
      <c r="B415" s="206"/>
    </row>
    <row r="416" spans="2:2">
      <c r="B416" s="206"/>
    </row>
    <row r="417" spans="2:2">
      <c r="B417" s="206"/>
    </row>
    <row r="418" spans="2:2">
      <c r="B418" s="206"/>
    </row>
    <row r="419" spans="2:2">
      <c r="B419" s="206"/>
    </row>
    <row r="420" spans="2:2">
      <c r="B420" s="206"/>
    </row>
    <row r="421" spans="2:2">
      <c r="B421" s="206"/>
    </row>
    <row r="422" spans="2:2">
      <c r="B422" s="206"/>
    </row>
    <row r="423" spans="2:2">
      <c r="B423" s="206"/>
    </row>
    <row r="424" spans="2:2">
      <c r="B424" s="206"/>
    </row>
    <row r="425" spans="2:2">
      <c r="B425" s="206"/>
    </row>
    <row r="426" spans="2:2">
      <c r="B426" s="206"/>
    </row>
    <row r="427" spans="2:2">
      <c r="B427" s="206"/>
    </row>
    <row r="428" spans="2:2">
      <c r="B428" s="206"/>
    </row>
    <row r="429" spans="2:2">
      <c r="B429" s="206"/>
    </row>
    <row r="430" spans="2:2">
      <c r="B430" s="206"/>
    </row>
    <row r="431" spans="2:2">
      <c r="B431" s="206"/>
    </row>
    <row r="432" spans="2:2">
      <c r="B432" s="206"/>
    </row>
    <row r="433" spans="2:2">
      <c r="B433" s="206"/>
    </row>
    <row r="434" spans="2:2">
      <c r="B434" s="206"/>
    </row>
    <row r="435" spans="2:2">
      <c r="B435" s="206"/>
    </row>
    <row r="436" spans="2:2">
      <c r="B436" s="206"/>
    </row>
    <row r="437" spans="2:2">
      <c r="B437" s="206"/>
    </row>
    <row r="438" spans="2:2">
      <c r="B438" s="206"/>
    </row>
    <row r="439" spans="2:2">
      <c r="B439" s="206"/>
    </row>
    <row r="440" spans="2:2">
      <c r="B440" s="206"/>
    </row>
    <row r="441" spans="2:2">
      <c r="B441" s="206"/>
    </row>
    <row r="442" spans="2:2">
      <c r="B442" s="206"/>
    </row>
    <row r="443" spans="2:2">
      <c r="B443" s="206"/>
    </row>
    <row r="444" spans="2:2">
      <c r="B444" s="206"/>
    </row>
    <row r="445" spans="2:2">
      <c r="B445" s="206"/>
    </row>
    <row r="446" spans="2:2">
      <c r="B446" s="206"/>
    </row>
    <row r="447" spans="2:2">
      <c r="B447" s="206"/>
    </row>
    <row r="448" spans="2:2">
      <c r="B448" s="206"/>
    </row>
    <row r="449" spans="2:2">
      <c r="B449" s="206"/>
    </row>
    <row r="450" spans="2:2">
      <c r="B450" s="206"/>
    </row>
    <row r="451" spans="2:2">
      <c r="B451" s="206"/>
    </row>
    <row r="452" spans="2:2">
      <c r="B452" s="206"/>
    </row>
    <row r="453" spans="2:2">
      <c r="B453" s="206"/>
    </row>
    <row r="454" spans="2:2">
      <c r="B454" s="206"/>
    </row>
    <row r="455" spans="2:2">
      <c r="B455" s="206"/>
    </row>
    <row r="456" spans="2:2">
      <c r="B456" s="206"/>
    </row>
    <row r="457" spans="2:2">
      <c r="B457" s="206"/>
    </row>
    <row r="458" spans="2:2">
      <c r="B458" s="206"/>
    </row>
    <row r="459" spans="2:2">
      <c r="B459" s="206"/>
    </row>
    <row r="460" spans="2:2">
      <c r="B460" s="206"/>
    </row>
    <row r="461" spans="2:2">
      <c r="B461" s="206"/>
    </row>
    <row r="462" spans="2:2">
      <c r="B462" s="206"/>
    </row>
    <row r="463" spans="2:2">
      <c r="B463" s="206"/>
    </row>
    <row r="464" spans="2:2">
      <c r="B464" s="206"/>
    </row>
    <row r="465" spans="2:2">
      <c r="B465" s="206"/>
    </row>
    <row r="466" spans="2:2">
      <c r="B466" s="206"/>
    </row>
    <row r="467" spans="2:2">
      <c r="B467" s="206"/>
    </row>
    <row r="468" spans="2:2">
      <c r="B468" s="206"/>
    </row>
    <row r="469" spans="2:2">
      <c r="B469" s="206"/>
    </row>
    <row r="470" spans="2:2">
      <c r="B470" s="206"/>
    </row>
    <row r="471" spans="2:2">
      <c r="B471" s="206"/>
    </row>
    <row r="472" spans="2:2">
      <c r="B472" s="206"/>
    </row>
    <row r="473" spans="2:2">
      <c r="B473" s="206"/>
    </row>
    <row r="474" spans="2:2">
      <c r="B474" s="206"/>
    </row>
    <row r="475" spans="2:2">
      <c r="B475" s="206"/>
    </row>
    <row r="476" spans="2:2">
      <c r="B476" s="206"/>
    </row>
    <row r="477" spans="2:2">
      <c r="B477" s="206"/>
    </row>
    <row r="478" spans="2:2">
      <c r="B478" s="206"/>
    </row>
    <row r="479" spans="2:2">
      <c r="B479" s="206"/>
    </row>
    <row r="480" spans="2:2">
      <c r="B480" s="206"/>
    </row>
    <row r="481" spans="2:2">
      <c r="B481" s="206"/>
    </row>
    <row r="482" spans="2:2">
      <c r="B482" s="206"/>
    </row>
    <row r="483" spans="2:2">
      <c r="B483" s="206"/>
    </row>
    <row r="484" spans="2:2">
      <c r="B484" s="206"/>
    </row>
    <row r="485" spans="2:2">
      <c r="B485" s="206"/>
    </row>
    <row r="486" spans="2:2">
      <c r="B486" s="206"/>
    </row>
    <row r="487" spans="2:2">
      <c r="B487" s="206"/>
    </row>
    <row r="488" spans="2:2">
      <c r="B488" s="206"/>
    </row>
    <row r="489" spans="2:2">
      <c r="B489" s="206"/>
    </row>
    <row r="490" spans="2:2">
      <c r="B490" s="206"/>
    </row>
    <row r="491" spans="2:2">
      <c r="B491" s="206"/>
    </row>
    <row r="492" spans="2:2">
      <c r="B492" s="206"/>
    </row>
    <row r="493" spans="2:2">
      <c r="B493" s="206"/>
    </row>
    <row r="494" spans="2:2">
      <c r="B494" s="206"/>
    </row>
    <row r="495" spans="2:2">
      <c r="B495" s="206"/>
    </row>
    <row r="496" spans="2:2">
      <c r="B496" s="206"/>
    </row>
    <row r="497" spans="2:2">
      <c r="B497" s="206"/>
    </row>
    <row r="498" spans="2:2">
      <c r="B498" s="206"/>
    </row>
    <row r="499" spans="2:2">
      <c r="B499" s="206"/>
    </row>
    <row r="500" spans="2:2">
      <c r="B500" s="206"/>
    </row>
    <row r="501" spans="2:2">
      <c r="B501" s="206"/>
    </row>
    <row r="502" spans="2:2">
      <c r="B502" s="206"/>
    </row>
    <row r="503" spans="2:2">
      <c r="B503" s="206"/>
    </row>
    <row r="504" spans="2:2">
      <c r="B504" s="206"/>
    </row>
    <row r="505" spans="2:2">
      <c r="B505" s="206"/>
    </row>
    <row r="506" spans="2:2">
      <c r="B506" s="206"/>
    </row>
    <row r="507" spans="2:2">
      <c r="B507" s="206"/>
    </row>
    <row r="508" spans="2:2">
      <c r="B508" s="206"/>
    </row>
    <row r="509" spans="2:2">
      <c r="B509" s="206"/>
    </row>
    <row r="510" spans="2:2">
      <c r="B510" s="206"/>
    </row>
    <row r="511" spans="2:2">
      <c r="B511" s="206"/>
    </row>
    <row r="512" spans="2:2">
      <c r="B512" s="206"/>
    </row>
    <row r="513" spans="2:2">
      <c r="B513" s="206"/>
    </row>
    <row r="514" spans="2:2">
      <c r="B514" s="206"/>
    </row>
    <row r="515" spans="2:2">
      <c r="B515" s="206"/>
    </row>
    <row r="516" spans="2:2">
      <c r="B516" s="206"/>
    </row>
    <row r="517" spans="2:2">
      <c r="B517" s="206"/>
    </row>
    <row r="518" spans="2:2">
      <c r="B518" s="206"/>
    </row>
    <row r="519" spans="2:2">
      <c r="B519" s="206"/>
    </row>
    <row r="520" spans="2:2">
      <c r="B520" s="206"/>
    </row>
    <row r="521" spans="2:2">
      <c r="B521" s="206"/>
    </row>
    <row r="522" spans="2:2">
      <c r="B522" s="206"/>
    </row>
    <row r="523" spans="2:2">
      <c r="B523" s="206"/>
    </row>
    <row r="524" spans="2:2">
      <c r="B524" s="206"/>
    </row>
    <row r="525" spans="2:2">
      <c r="B525" s="206"/>
    </row>
    <row r="526" spans="2:2">
      <c r="B526" s="206"/>
    </row>
    <row r="527" spans="2:2">
      <c r="B527" s="206"/>
    </row>
    <row r="528" spans="2:2">
      <c r="B528" s="206"/>
    </row>
    <row r="529" spans="2:2">
      <c r="B529" s="206"/>
    </row>
    <row r="530" spans="2:2">
      <c r="B530" s="206"/>
    </row>
    <row r="531" spans="2:2">
      <c r="B531" s="206"/>
    </row>
    <row r="532" spans="2:2">
      <c r="B532" s="206"/>
    </row>
    <row r="533" spans="2:2">
      <c r="B533" s="206"/>
    </row>
    <row r="534" spans="2:2">
      <c r="B534" s="206"/>
    </row>
    <row r="535" spans="2:2">
      <c r="B535" s="206"/>
    </row>
    <row r="536" spans="2:2">
      <c r="B536" s="206"/>
    </row>
    <row r="537" spans="2:2">
      <c r="B537" s="206"/>
    </row>
    <row r="538" spans="2:2">
      <c r="B538" s="206"/>
    </row>
    <row r="539" spans="2:2">
      <c r="B539" s="206"/>
    </row>
    <row r="540" spans="2:2">
      <c r="B540" s="206"/>
    </row>
    <row r="541" spans="2:2">
      <c r="B541" s="206"/>
    </row>
    <row r="542" spans="2:2">
      <c r="B542" s="206"/>
    </row>
    <row r="543" spans="2:2">
      <c r="B543" s="206"/>
    </row>
    <row r="544" spans="2:2">
      <c r="B544" s="206"/>
    </row>
    <row r="545" spans="2:2">
      <c r="B545" s="206"/>
    </row>
    <row r="546" spans="2:2">
      <c r="B546" s="206"/>
    </row>
    <row r="547" spans="2:2">
      <c r="B547" s="206"/>
    </row>
    <row r="548" spans="2:2">
      <c r="B548" s="206"/>
    </row>
    <row r="549" spans="2:2">
      <c r="B549" s="206"/>
    </row>
    <row r="550" spans="2:2">
      <c r="B550" s="206"/>
    </row>
    <row r="551" spans="2:2">
      <c r="B551" s="206"/>
    </row>
    <row r="552" spans="2:2">
      <c r="B552" s="206"/>
    </row>
    <row r="553" spans="2:2">
      <c r="B553" s="206"/>
    </row>
    <row r="554" spans="2:2">
      <c r="B554" s="206"/>
    </row>
    <row r="555" spans="2:2">
      <c r="B555" s="206"/>
    </row>
    <row r="556" spans="2:2">
      <c r="B556" s="206"/>
    </row>
    <row r="557" spans="2:2">
      <c r="B557" s="206"/>
    </row>
    <row r="558" spans="2:2">
      <c r="B558" s="206"/>
    </row>
    <row r="559" spans="2:2">
      <c r="B559" s="206"/>
    </row>
    <row r="560" spans="2:2">
      <c r="B560" s="206"/>
    </row>
    <row r="561" spans="2:2">
      <c r="B561" s="206"/>
    </row>
    <row r="562" spans="2:2">
      <c r="B562" s="206"/>
    </row>
    <row r="563" spans="2:2">
      <c r="B563" s="206"/>
    </row>
    <row r="564" spans="2:2">
      <c r="B564" s="206"/>
    </row>
    <row r="565" spans="2:2">
      <c r="B565" s="206"/>
    </row>
    <row r="566" spans="2:2">
      <c r="B566" s="206"/>
    </row>
    <row r="567" spans="2:2">
      <c r="B567" s="206"/>
    </row>
    <row r="568" spans="2:2">
      <c r="B568" s="206"/>
    </row>
    <row r="569" spans="2:2">
      <c r="B569" s="206"/>
    </row>
    <row r="570" spans="2:2">
      <c r="B570" s="206"/>
    </row>
    <row r="571" spans="2:2">
      <c r="B571" s="206"/>
    </row>
    <row r="572" spans="2:2">
      <c r="B572" s="206"/>
    </row>
    <row r="573" spans="2:2">
      <c r="B573" s="206"/>
    </row>
    <row r="574" spans="2:2">
      <c r="B574" s="206"/>
    </row>
    <row r="575" spans="2:2">
      <c r="B575" s="206"/>
    </row>
    <row r="576" spans="2:2">
      <c r="B576" s="206"/>
    </row>
    <row r="577" spans="2:2">
      <c r="B577" s="206"/>
    </row>
    <row r="578" spans="2:2">
      <c r="B578" s="206"/>
    </row>
    <row r="579" spans="2:2">
      <c r="B579" s="206"/>
    </row>
    <row r="580" spans="2:2">
      <c r="B580" s="206"/>
    </row>
    <row r="581" spans="2:2">
      <c r="B581" s="206"/>
    </row>
    <row r="582" spans="2:2">
      <c r="B582" s="206"/>
    </row>
    <row r="583" spans="2:2">
      <c r="B583" s="206"/>
    </row>
    <row r="584" spans="2:2">
      <c r="B584" s="206"/>
    </row>
    <row r="585" spans="2:2">
      <c r="B585" s="206"/>
    </row>
    <row r="586" spans="2:2">
      <c r="B586" s="206"/>
    </row>
    <row r="587" spans="2:2">
      <c r="B587" s="206"/>
    </row>
    <row r="588" spans="2:2">
      <c r="B588" s="206"/>
    </row>
    <row r="589" spans="2:2">
      <c r="B589" s="206"/>
    </row>
    <row r="590" spans="2:2">
      <c r="B590" s="206"/>
    </row>
    <row r="591" spans="2:2">
      <c r="B591" s="206"/>
    </row>
    <row r="592" spans="2:2">
      <c r="B592" s="206"/>
    </row>
    <row r="593" spans="2:2">
      <c r="B593" s="206"/>
    </row>
    <row r="594" spans="2:2">
      <c r="B594" s="206"/>
    </row>
    <row r="595" spans="2:2">
      <c r="B595" s="206"/>
    </row>
    <row r="596" spans="2:2">
      <c r="B596" s="206"/>
    </row>
    <row r="597" spans="2:2">
      <c r="B597" s="206"/>
    </row>
    <row r="598" spans="2:2">
      <c r="B598" s="206"/>
    </row>
    <row r="599" spans="2:2">
      <c r="B599" s="206"/>
    </row>
    <row r="600" spans="2:2">
      <c r="B600" s="206"/>
    </row>
    <row r="601" spans="2:2">
      <c r="B601" s="206"/>
    </row>
    <row r="602" spans="2:2">
      <c r="B602" s="206"/>
    </row>
    <row r="603" spans="2:2">
      <c r="B603" s="206"/>
    </row>
    <row r="604" spans="2:2">
      <c r="B604" s="206"/>
    </row>
    <row r="605" spans="2:2">
      <c r="B605" s="206"/>
    </row>
    <row r="606" spans="2:2">
      <c r="B606" s="206"/>
    </row>
    <row r="607" spans="2:2">
      <c r="B607" s="206"/>
    </row>
    <row r="608" spans="2:2">
      <c r="B608" s="206"/>
    </row>
    <row r="609" spans="2:2">
      <c r="B609" s="206"/>
    </row>
    <row r="610" spans="2:2">
      <c r="B610" s="206"/>
    </row>
    <row r="611" spans="2:2">
      <c r="B611" s="206"/>
    </row>
    <row r="612" spans="2:2">
      <c r="B612" s="206"/>
    </row>
    <row r="613" spans="2:2">
      <c r="B613" s="206"/>
    </row>
    <row r="614" spans="2:2">
      <c r="B614" s="206"/>
    </row>
    <row r="615" spans="2:2">
      <c r="B615" s="206"/>
    </row>
    <row r="616" spans="2:2">
      <c r="B616" s="206"/>
    </row>
    <row r="617" spans="2:2">
      <c r="B617" s="206"/>
    </row>
    <row r="618" spans="2:2">
      <c r="B618" s="206"/>
    </row>
    <row r="619" spans="2:2">
      <c r="B619" s="206"/>
    </row>
    <row r="620" spans="2:2">
      <c r="B620" s="206"/>
    </row>
    <row r="621" spans="2:2">
      <c r="B621" s="206"/>
    </row>
    <row r="622" spans="2:2">
      <c r="B622" s="206"/>
    </row>
    <row r="623" spans="2:2">
      <c r="B623" s="206"/>
    </row>
    <row r="624" spans="2:2">
      <c r="B624" s="206"/>
    </row>
    <row r="625" spans="2:2">
      <c r="B625" s="206"/>
    </row>
    <row r="626" spans="2:2">
      <c r="B626" s="206"/>
    </row>
    <row r="627" spans="2:2">
      <c r="B627" s="206"/>
    </row>
    <row r="628" spans="2:2">
      <c r="B628" s="206"/>
    </row>
    <row r="629" spans="2:2">
      <c r="B629" s="206"/>
    </row>
    <row r="630" spans="2:2">
      <c r="B630" s="206"/>
    </row>
    <row r="631" spans="2:2">
      <c r="B631" s="206"/>
    </row>
    <row r="632" spans="2:2">
      <c r="B632" s="206"/>
    </row>
    <row r="633" spans="2:2">
      <c r="B633" s="206"/>
    </row>
    <row r="634" spans="2:2">
      <c r="B634" s="206"/>
    </row>
    <row r="635" spans="2:2">
      <c r="B635" s="206"/>
    </row>
    <row r="636" spans="2:2">
      <c r="B636" s="206"/>
    </row>
    <row r="637" spans="2:2">
      <c r="B637" s="206"/>
    </row>
    <row r="638" spans="2:2">
      <c r="B638" s="206"/>
    </row>
    <row r="639" spans="2:2">
      <c r="B639" s="206"/>
    </row>
    <row r="640" spans="2:2">
      <c r="B640" s="206"/>
    </row>
    <row r="641" spans="2:2">
      <c r="B641" s="206"/>
    </row>
    <row r="642" spans="2:2">
      <c r="B642" s="206"/>
    </row>
    <row r="643" spans="2:2">
      <c r="B643" s="206"/>
    </row>
    <row r="644" spans="2:2">
      <c r="B644" s="206"/>
    </row>
    <row r="645" spans="2:2">
      <c r="B645" s="206"/>
    </row>
    <row r="646" spans="2:2">
      <c r="B646" s="206"/>
    </row>
    <row r="647" spans="2:2">
      <c r="B647" s="206"/>
    </row>
    <row r="648" spans="2:2">
      <c r="B648" s="206"/>
    </row>
    <row r="649" spans="2:2">
      <c r="B649" s="206"/>
    </row>
    <row r="650" spans="2:2">
      <c r="B650" s="206"/>
    </row>
    <row r="651" spans="2:2">
      <c r="B651" s="206"/>
    </row>
    <row r="652" spans="2:2">
      <c r="B652" s="206"/>
    </row>
    <row r="653" spans="2:2">
      <c r="B653" s="206"/>
    </row>
    <row r="654" spans="2:2">
      <c r="B654" s="206"/>
    </row>
    <row r="655" spans="2:2">
      <c r="B655" s="206"/>
    </row>
    <row r="656" spans="2:2">
      <c r="B656" s="206"/>
    </row>
    <row r="657" spans="2:2">
      <c r="B657" s="206"/>
    </row>
    <row r="658" spans="2:2">
      <c r="B658" s="206"/>
    </row>
    <row r="659" spans="2:2">
      <c r="B659" s="206"/>
    </row>
    <row r="660" spans="2:2">
      <c r="B660" s="206"/>
    </row>
    <row r="661" spans="2:2">
      <c r="B661" s="206"/>
    </row>
    <row r="662" spans="2:2">
      <c r="B662" s="206"/>
    </row>
    <row r="663" spans="2:2">
      <c r="B663" s="206"/>
    </row>
    <row r="664" spans="2:2">
      <c r="B664" s="206"/>
    </row>
    <row r="665" spans="2:2">
      <c r="B665" s="206"/>
    </row>
    <row r="666" spans="2:2">
      <c r="B666" s="206"/>
    </row>
    <row r="667" spans="2:2">
      <c r="B667" s="206"/>
    </row>
    <row r="668" spans="2:2">
      <c r="B668" s="206"/>
    </row>
    <row r="669" spans="2:2">
      <c r="B669" s="206"/>
    </row>
    <row r="670" spans="2:2">
      <c r="B670" s="206"/>
    </row>
    <row r="671" spans="2:2">
      <c r="B671" s="206"/>
    </row>
    <row r="672" spans="2:2">
      <c r="B672" s="206"/>
    </row>
    <row r="673" spans="2:2">
      <c r="B673" s="206"/>
    </row>
    <row r="674" spans="2:2">
      <c r="B674" s="206"/>
    </row>
    <row r="675" spans="2:2">
      <c r="B675" s="206"/>
    </row>
    <row r="676" spans="2:2">
      <c r="B676" s="206"/>
    </row>
    <row r="677" spans="2:2">
      <c r="B677" s="206"/>
    </row>
    <row r="678" spans="2:2">
      <c r="B678" s="206"/>
    </row>
    <row r="679" spans="2:2">
      <c r="B679" s="206"/>
    </row>
    <row r="680" spans="2:2">
      <c r="B680" s="206"/>
    </row>
    <row r="681" spans="2:2">
      <c r="B681" s="206"/>
    </row>
    <row r="682" spans="2:2">
      <c r="B682" s="206"/>
    </row>
    <row r="683" spans="2:2">
      <c r="B683" s="206"/>
    </row>
    <row r="684" spans="2:2">
      <c r="B684" s="206"/>
    </row>
    <row r="685" spans="2:2">
      <c r="B685" s="206"/>
    </row>
    <row r="686" spans="2:2">
      <c r="B686" s="206"/>
    </row>
    <row r="687" spans="2:2">
      <c r="B687" s="206"/>
    </row>
    <row r="688" spans="2:2">
      <c r="B688" s="206"/>
    </row>
    <row r="689" spans="2:2">
      <c r="B689" s="206"/>
    </row>
    <row r="690" spans="2:2">
      <c r="B690" s="206"/>
    </row>
    <row r="691" spans="2:2">
      <c r="B691" s="206"/>
    </row>
    <row r="692" spans="2:2">
      <c r="B692" s="206"/>
    </row>
    <row r="693" spans="2:2">
      <c r="B693" s="206"/>
    </row>
    <row r="694" spans="2:2">
      <c r="B694" s="206"/>
    </row>
    <row r="695" spans="2:2">
      <c r="B695" s="206"/>
    </row>
    <row r="696" spans="2:2">
      <c r="B696" s="206"/>
    </row>
    <row r="697" spans="2:2">
      <c r="B697" s="206"/>
    </row>
    <row r="698" spans="2:2">
      <c r="B698" s="206"/>
    </row>
    <row r="699" spans="2:2">
      <c r="B699" s="206"/>
    </row>
    <row r="700" spans="2:2">
      <c r="B700" s="206"/>
    </row>
    <row r="701" spans="2:2">
      <c r="B701" s="206"/>
    </row>
    <row r="702" spans="2:2">
      <c r="B702" s="206"/>
    </row>
    <row r="703" spans="2:2">
      <c r="B703" s="206"/>
    </row>
    <row r="704" spans="2:2">
      <c r="B704" s="206"/>
    </row>
    <row r="705" spans="2:2">
      <c r="B705" s="206"/>
    </row>
    <row r="706" spans="2:2">
      <c r="B706" s="206"/>
    </row>
    <row r="707" spans="2:2">
      <c r="B707" s="206"/>
    </row>
    <row r="708" spans="2:2">
      <c r="B708" s="206"/>
    </row>
    <row r="709" spans="2:2">
      <c r="B709" s="206"/>
    </row>
    <row r="710" spans="2:2">
      <c r="B710" s="206"/>
    </row>
    <row r="711" spans="2:2">
      <c r="B711" s="206"/>
    </row>
    <row r="712" spans="2:2">
      <c r="B712" s="206"/>
    </row>
    <row r="713" spans="2:2">
      <c r="B713" s="206"/>
    </row>
    <row r="714" spans="2:2">
      <c r="B714" s="206"/>
    </row>
    <row r="715" spans="2:2">
      <c r="B715" s="206"/>
    </row>
    <row r="716" spans="2:2">
      <c r="B716" s="206"/>
    </row>
    <row r="717" spans="2:2">
      <c r="B717" s="206"/>
    </row>
    <row r="718" spans="2:2">
      <c r="B718" s="206"/>
    </row>
    <row r="719" spans="2:2">
      <c r="B719" s="206"/>
    </row>
    <row r="720" spans="2:2">
      <c r="B720" s="206"/>
    </row>
    <row r="721" spans="2:2">
      <c r="B721" s="206"/>
    </row>
    <row r="722" spans="2:2">
      <c r="B722" s="206"/>
    </row>
    <row r="723" spans="2:2">
      <c r="B723" s="206"/>
    </row>
    <row r="724" spans="2:2">
      <c r="B724" s="206"/>
    </row>
    <row r="725" spans="2:2">
      <c r="B725" s="206"/>
    </row>
    <row r="726" spans="2:2">
      <c r="B726" s="206"/>
    </row>
    <row r="727" spans="2:2">
      <c r="B727" s="206"/>
    </row>
    <row r="728" spans="2:2">
      <c r="B728" s="206"/>
    </row>
    <row r="729" spans="2:2">
      <c r="B729" s="206"/>
    </row>
    <row r="730" spans="2:2">
      <c r="B730" s="206"/>
    </row>
    <row r="731" spans="2:2">
      <c r="B731" s="206"/>
    </row>
    <row r="732" spans="2:2">
      <c r="B732" s="206"/>
    </row>
    <row r="733" spans="2:2">
      <c r="B733" s="206"/>
    </row>
    <row r="734" spans="2:2">
      <c r="B734" s="206"/>
    </row>
    <row r="735" spans="2:2">
      <c r="B735" s="206"/>
    </row>
    <row r="736" spans="2:2">
      <c r="B736" s="206"/>
    </row>
    <row r="737" spans="2:2">
      <c r="B737" s="206"/>
    </row>
    <row r="738" spans="2:2">
      <c r="B738" s="206"/>
    </row>
    <row r="739" spans="2:2">
      <c r="B739" s="206"/>
    </row>
    <row r="740" spans="2:2">
      <c r="B740" s="206"/>
    </row>
    <row r="741" spans="2:2">
      <c r="B741" s="206"/>
    </row>
    <row r="742" spans="2:2">
      <c r="B742" s="206"/>
    </row>
    <row r="743" spans="2:2">
      <c r="B743" s="206"/>
    </row>
    <row r="744" spans="2:2">
      <c r="B744" s="206"/>
    </row>
    <row r="745" spans="2:2">
      <c r="B745" s="206"/>
    </row>
    <row r="746" spans="2:2">
      <c r="B746" s="206"/>
    </row>
    <row r="747" spans="2:2">
      <c r="B747" s="206"/>
    </row>
    <row r="748" spans="2:2">
      <c r="B748" s="206"/>
    </row>
    <row r="749" spans="2:2">
      <c r="B749" s="206"/>
    </row>
    <row r="750" spans="2:2">
      <c r="B750" s="206"/>
    </row>
    <row r="751" spans="2:2">
      <c r="B751" s="206"/>
    </row>
    <row r="752" spans="2:2">
      <c r="B752" s="206"/>
    </row>
    <row r="753" spans="2:2">
      <c r="B753" s="206"/>
    </row>
    <row r="754" spans="2:2">
      <c r="B754" s="206"/>
    </row>
    <row r="755" spans="2:2">
      <c r="B755" s="206"/>
    </row>
    <row r="756" spans="2:2">
      <c r="B756" s="206"/>
    </row>
    <row r="757" spans="2:2">
      <c r="B757" s="206"/>
    </row>
    <row r="758" spans="2:2">
      <c r="B758" s="206"/>
    </row>
    <row r="759" spans="2:2">
      <c r="B759" s="206"/>
    </row>
    <row r="760" spans="2:2">
      <c r="B760" s="206"/>
    </row>
    <row r="761" spans="2:2">
      <c r="B761" s="206"/>
    </row>
    <row r="762" spans="2:2">
      <c r="B762" s="206"/>
    </row>
    <row r="763" spans="2:2">
      <c r="B763" s="206"/>
    </row>
    <row r="764" spans="2:2">
      <c r="B764" s="206"/>
    </row>
    <row r="765" spans="2:2">
      <c r="B765" s="206"/>
    </row>
    <row r="766" spans="2:2">
      <c r="B766" s="206"/>
    </row>
    <row r="767" spans="2:2">
      <c r="B767" s="206"/>
    </row>
    <row r="768" spans="2:2">
      <c r="B768" s="206"/>
    </row>
    <row r="769" spans="2:2">
      <c r="B769" s="206"/>
    </row>
    <row r="770" spans="2:2">
      <c r="B770" s="206"/>
    </row>
    <row r="771" spans="2:2">
      <c r="B771" s="206"/>
    </row>
    <row r="772" spans="2:2">
      <c r="B772" s="206"/>
    </row>
    <row r="773" spans="2:2">
      <c r="B773" s="206"/>
    </row>
    <row r="774" spans="2:2">
      <c r="B774" s="206"/>
    </row>
    <row r="775" spans="2:2">
      <c r="B775" s="206"/>
    </row>
    <row r="776" spans="2:2">
      <c r="B776" s="206"/>
    </row>
    <row r="777" spans="2:2">
      <c r="B777" s="206"/>
    </row>
    <row r="778" spans="2:2">
      <c r="B778" s="206"/>
    </row>
    <row r="779" spans="2:2">
      <c r="B779" s="206"/>
    </row>
    <row r="780" spans="2:2">
      <c r="B780" s="206"/>
    </row>
    <row r="781" spans="2:2">
      <c r="B781" s="206"/>
    </row>
    <row r="782" spans="2:2">
      <c r="B782" s="206"/>
    </row>
    <row r="783" spans="2:2">
      <c r="B783" s="206"/>
    </row>
    <row r="784" spans="2:2">
      <c r="B784" s="206"/>
    </row>
    <row r="785" spans="2:2">
      <c r="B785" s="206"/>
    </row>
    <row r="786" spans="2:2">
      <c r="B786" s="206"/>
    </row>
    <row r="787" spans="2:2">
      <c r="B787" s="206"/>
    </row>
    <row r="788" spans="2:2">
      <c r="B788" s="206"/>
    </row>
    <row r="789" spans="2:2">
      <c r="B789" s="206"/>
    </row>
    <row r="790" spans="2:2">
      <c r="B790" s="206"/>
    </row>
    <row r="791" spans="2:2">
      <c r="B791" s="206"/>
    </row>
    <row r="792" spans="2:2">
      <c r="B792" s="206"/>
    </row>
    <row r="793" spans="2:2">
      <c r="B793" s="206"/>
    </row>
    <row r="794" spans="2:2">
      <c r="B794" s="206"/>
    </row>
    <row r="795" spans="2:2">
      <c r="B795" s="206"/>
    </row>
    <row r="796" spans="2:2">
      <c r="B796" s="206"/>
    </row>
    <row r="797" spans="2:2">
      <c r="B797" s="206"/>
    </row>
    <row r="798" spans="2:2">
      <c r="B798" s="206"/>
    </row>
    <row r="799" spans="2:2">
      <c r="B799" s="206"/>
    </row>
    <row r="800" spans="2:2">
      <c r="B800" s="206"/>
    </row>
    <row r="801" spans="2:2">
      <c r="B801" s="206"/>
    </row>
    <row r="802" spans="2:2">
      <c r="B802" s="206"/>
    </row>
    <row r="803" spans="2:2">
      <c r="B803" s="206"/>
    </row>
    <row r="804" spans="2:2">
      <c r="B804" s="206"/>
    </row>
    <row r="805" spans="2:2">
      <c r="B805" s="206"/>
    </row>
    <row r="806" spans="2:2">
      <c r="B806" s="206"/>
    </row>
    <row r="807" spans="2:2">
      <c r="B807" s="206"/>
    </row>
    <row r="808" spans="2:2">
      <c r="B808" s="206"/>
    </row>
    <row r="809" spans="2:2">
      <c r="B809" s="206"/>
    </row>
    <row r="810" spans="2:2">
      <c r="B810" s="206"/>
    </row>
    <row r="811" spans="2:2">
      <c r="B811" s="206"/>
    </row>
    <row r="812" spans="2:2">
      <c r="B812" s="206"/>
    </row>
    <row r="813" spans="2:2">
      <c r="B813" s="206"/>
    </row>
    <row r="814" spans="2:2">
      <c r="B814" s="206"/>
    </row>
    <row r="815" spans="2:2">
      <c r="B815" s="206"/>
    </row>
    <row r="816" spans="2:2">
      <c r="B816" s="206"/>
    </row>
    <row r="817" spans="2:2">
      <c r="B817" s="206"/>
    </row>
    <row r="818" spans="2:2">
      <c r="B818" s="206"/>
    </row>
    <row r="819" spans="2:2">
      <c r="B819" s="206"/>
    </row>
    <row r="820" spans="2:2">
      <c r="B820" s="206"/>
    </row>
    <row r="821" spans="2:2">
      <c r="B821" s="206"/>
    </row>
    <row r="822" spans="2:2">
      <c r="B822" s="206"/>
    </row>
    <row r="823" spans="2:2">
      <c r="B823" s="206"/>
    </row>
    <row r="824" spans="2:2">
      <c r="B824" s="206"/>
    </row>
    <row r="825" spans="2:2">
      <c r="B825" s="206"/>
    </row>
    <row r="826" spans="2:2">
      <c r="B826" s="206"/>
    </row>
    <row r="827" spans="2:2">
      <c r="B827" s="206"/>
    </row>
    <row r="828" spans="2:2">
      <c r="B828" s="206"/>
    </row>
    <row r="829" spans="2:2">
      <c r="B829" s="206"/>
    </row>
    <row r="830" spans="2:2">
      <c r="B830" s="206"/>
    </row>
    <row r="831" spans="2:2">
      <c r="B831" s="206"/>
    </row>
    <row r="832" spans="2:2">
      <c r="B832" s="206"/>
    </row>
    <row r="833" spans="2:2">
      <c r="B833" s="206"/>
    </row>
    <row r="834" spans="2:2">
      <c r="B834" s="206"/>
    </row>
    <row r="835" spans="2:2">
      <c r="B835" s="206"/>
    </row>
    <row r="836" spans="2:2">
      <c r="B836" s="206"/>
    </row>
    <row r="837" spans="2:2">
      <c r="B837" s="206"/>
    </row>
    <row r="838" spans="2:2">
      <c r="B838" s="206"/>
    </row>
    <row r="839" spans="2:2">
      <c r="B839" s="206"/>
    </row>
    <row r="840" spans="2:2">
      <c r="B840" s="206"/>
    </row>
    <row r="841" spans="2:2">
      <c r="B841" s="206"/>
    </row>
    <row r="842" spans="2:2">
      <c r="B842" s="206"/>
    </row>
    <row r="843" spans="2:2">
      <c r="B843" s="206"/>
    </row>
    <row r="844" spans="2:2">
      <c r="B844" s="206"/>
    </row>
    <row r="845" spans="2:2">
      <c r="B845" s="206"/>
    </row>
    <row r="846" spans="2:2">
      <c r="B846" s="206"/>
    </row>
    <row r="847" spans="2:2">
      <c r="B847" s="206"/>
    </row>
  </sheetData>
  <sheetProtection selectLockedCells="1" selectUnlockedCells="1" formatColumns="0"/>
  <mergeCells count="137">
    <mergeCell ref="G1:AM1"/>
    <mergeCell ref="B71:AM71"/>
    <mergeCell ref="B4:B5"/>
    <mergeCell ref="B6:B8"/>
    <mergeCell ref="B9:B11"/>
    <mergeCell ref="B12:B14"/>
    <mergeCell ref="B15:B17"/>
    <mergeCell ref="B18:B20"/>
    <mergeCell ref="B21:B23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63:B65"/>
    <mergeCell ref="B66:B68"/>
    <mergeCell ref="AI4:AI5"/>
    <mergeCell ref="AI6:AI8"/>
    <mergeCell ref="AI9:AI11"/>
    <mergeCell ref="AI12:AI14"/>
    <mergeCell ref="AI15:AI17"/>
    <mergeCell ref="AI18:AI20"/>
    <mergeCell ref="AI21:AI23"/>
    <mergeCell ref="AI24:AI26"/>
    <mergeCell ref="AI27:AI29"/>
    <mergeCell ref="AI30:AI32"/>
    <mergeCell ref="AI33:AI35"/>
    <mergeCell ref="AI36:AI38"/>
    <mergeCell ref="AI39:AI41"/>
    <mergeCell ref="AI42:AI44"/>
    <mergeCell ref="AI45:AI47"/>
    <mergeCell ref="AI48:AI50"/>
    <mergeCell ref="AI51:AI53"/>
    <mergeCell ref="AI54:AI56"/>
    <mergeCell ref="AI57:AI59"/>
    <mergeCell ref="AI60:AI62"/>
    <mergeCell ref="AI63:AI65"/>
    <mergeCell ref="AI66:AI68"/>
    <mergeCell ref="AJ4:AJ5"/>
    <mergeCell ref="AJ6:AJ8"/>
    <mergeCell ref="AJ9:AJ11"/>
    <mergeCell ref="AJ12:AJ14"/>
    <mergeCell ref="AJ15:AJ17"/>
    <mergeCell ref="AJ18:AJ20"/>
    <mergeCell ref="AJ21:AJ23"/>
    <mergeCell ref="AJ24:AJ26"/>
    <mergeCell ref="AJ27:AJ29"/>
    <mergeCell ref="AJ30:AJ32"/>
    <mergeCell ref="AJ33:AJ35"/>
    <mergeCell ref="AJ36:AJ38"/>
    <mergeCell ref="AJ39:AJ41"/>
    <mergeCell ref="AJ42:AJ44"/>
    <mergeCell ref="AJ45:AJ47"/>
    <mergeCell ref="AJ48:AJ50"/>
    <mergeCell ref="AJ51:AJ53"/>
    <mergeCell ref="AJ54:AJ56"/>
    <mergeCell ref="AJ57:AJ59"/>
    <mergeCell ref="AJ60:AJ62"/>
    <mergeCell ref="AJ63:AJ65"/>
    <mergeCell ref="AJ66:AJ68"/>
    <mergeCell ref="AK4:AK5"/>
    <mergeCell ref="AK6:AK8"/>
    <mergeCell ref="AK9:AK11"/>
    <mergeCell ref="AK12:AK14"/>
    <mergeCell ref="AK15:AK17"/>
    <mergeCell ref="AK18:AK20"/>
    <mergeCell ref="AK21:AK23"/>
    <mergeCell ref="AK24:AK26"/>
    <mergeCell ref="AK27:AK29"/>
    <mergeCell ref="AK30:AK32"/>
    <mergeCell ref="AK33:AK35"/>
    <mergeCell ref="AK36:AK38"/>
    <mergeCell ref="AK39:AK41"/>
    <mergeCell ref="AK42:AK44"/>
    <mergeCell ref="AK45:AK47"/>
    <mergeCell ref="AK48:AK50"/>
    <mergeCell ref="AK51:AK53"/>
    <mergeCell ref="AK54:AK56"/>
    <mergeCell ref="AK57:AK59"/>
    <mergeCell ref="AK60:AK62"/>
    <mergeCell ref="AK63:AK65"/>
    <mergeCell ref="AK66:AK68"/>
    <mergeCell ref="AL4:AL5"/>
    <mergeCell ref="AL6:AL8"/>
    <mergeCell ref="AL9:AL11"/>
    <mergeCell ref="AL12:AL14"/>
    <mergeCell ref="AL15:AL17"/>
    <mergeCell ref="AL18:AL20"/>
    <mergeCell ref="AL21:AL23"/>
    <mergeCell ref="AL24:AL26"/>
    <mergeCell ref="AL27:AL29"/>
    <mergeCell ref="AL30:AL32"/>
    <mergeCell ref="AL33:AL35"/>
    <mergeCell ref="AL36:AL38"/>
    <mergeCell ref="AL39:AL41"/>
    <mergeCell ref="AL42:AL44"/>
    <mergeCell ref="AL45:AL47"/>
    <mergeCell ref="AL48:AL50"/>
    <mergeCell ref="AL51:AL53"/>
    <mergeCell ref="AL54:AL56"/>
    <mergeCell ref="AL57:AL59"/>
    <mergeCell ref="AL60:AL62"/>
    <mergeCell ref="AL63:AL65"/>
    <mergeCell ref="AL66:AL68"/>
    <mergeCell ref="AM4:AM5"/>
    <mergeCell ref="AM6:AM8"/>
    <mergeCell ref="AM9:AM11"/>
    <mergeCell ref="AM12:AM14"/>
    <mergeCell ref="AM15:AM17"/>
    <mergeCell ref="AM18:AM20"/>
    <mergeCell ref="AM21:AM23"/>
    <mergeCell ref="AM24:AM26"/>
    <mergeCell ref="AM27:AM29"/>
    <mergeCell ref="AM30:AM32"/>
    <mergeCell ref="AM33:AM35"/>
    <mergeCell ref="AM36:AM38"/>
    <mergeCell ref="AM39:AM41"/>
    <mergeCell ref="AM42:AM44"/>
    <mergeCell ref="AM45:AM47"/>
    <mergeCell ref="AM48:AM50"/>
    <mergeCell ref="AM51:AM53"/>
    <mergeCell ref="AM54:AM56"/>
    <mergeCell ref="AM57:AM59"/>
    <mergeCell ref="AM60:AM62"/>
    <mergeCell ref="AM63:AM65"/>
    <mergeCell ref="AM66:AM68"/>
    <mergeCell ref="B2:C3"/>
    <mergeCell ref="D2:X3"/>
    <mergeCell ref="Y2:AM3"/>
  </mergeCells>
  <conditionalFormatting sqref="D4:AH5">
    <cfRule type="expression" dxfId="0" priority="93">
      <formula>WEEKDAY(#REF!,2)&gt;5</formula>
    </cfRule>
    <cfRule type="expression" dxfId="0" priority="94">
      <formula>weeday(#REF!,2)&gt;5</formula>
    </cfRule>
    <cfRule type="expression" dxfId="0" priority="95">
      <formula>weeday(#REF!,2)&gt;5</formula>
    </cfRule>
  </conditionalFormatting>
  <conditionalFormatting sqref="D4:AH68">
    <cfRule type="expression" dxfId="0" priority="18">
      <formula>WEEKDAY(D$4,2)&gt;5</formula>
    </cfRule>
  </conditionalFormatting>
  <conditionalFormatting sqref="D6:I68">
    <cfRule type="expression" dxfId="0" priority="82">
      <formula>weeday(D$4,2)&gt;5</formula>
    </cfRule>
  </conditionalFormatting>
  <printOptions horizontalCentered="1"/>
  <pageMargins left="0" right="0" top="0" bottom="0" header="0" footer="0"/>
  <pageSetup paperSize="9" scale="57" orientation="landscape"/>
  <headerFooter/>
  <rowBreaks count="1" manualBreakCount="1">
    <brk id="32" max="38" man="1"/>
  </rowBreak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name="Spinner 1" r:id="rId3">
              <controlPr defaultSize="0">
                <anchor moveWithCells="1" sizeWithCells="1">
                  <from>
                    <xdr:col>2</xdr:col>
                    <xdr:colOff>19050</xdr:colOff>
                    <xdr:row>0</xdr:row>
                    <xdr:rowOff>50800</xdr:rowOff>
                  </from>
                  <to>
                    <xdr:col>2</xdr:col>
                    <xdr:colOff>317500</xdr:colOff>
                    <xdr:row>0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name="Spinner 2" r:id="rId4">
              <controlPr defaultSize="0">
                <anchor moveWithCells="1" sizeWithCells="1">
                  <from>
                    <xdr:col>3</xdr:col>
                    <xdr:colOff>298450</xdr:colOff>
                    <xdr:row>0</xdr:row>
                    <xdr:rowOff>0</xdr:rowOff>
                  </from>
                  <to>
                    <xdr:col>4</xdr:col>
                    <xdr:colOff>31750</xdr:colOff>
                    <xdr:row>1</xdr:row>
                    <xdr:rowOff>412750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0499893185216834"/>
  </sheetPr>
  <dimension ref="A1:A91"/>
  <sheetViews>
    <sheetView tabSelected="1" zoomScale="70" zoomScaleNormal="70" workbookViewId="0">
      <pane xSplit="3" ySplit="5" topLeftCell="D53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14.25"/>
  <cols>
    <col min="1" max="1" width="9.83333333333333" customWidth="1"/>
    <col min="2" max="2" width="10.8333333333333" customWidth="1"/>
    <col min="3" max="3" width="7.25" customWidth="1"/>
    <col min="4" max="7" width="5.75" customWidth="1"/>
    <col min="8" max="8" width="6.25" customWidth="1"/>
    <col min="9" max="9" width="6" customWidth="1"/>
    <col min="10" max="11" width="6.33333333333333" customWidth="1"/>
    <col min="12" max="12" width="6" customWidth="1"/>
    <col min="13" max="17" width="5.75" customWidth="1"/>
    <col min="18" max="18" width="5.83333333333333" customWidth="1"/>
    <col min="19" max="19" width="5.75" customWidth="1"/>
    <col min="20" max="20" width="6" customWidth="1"/>
    <col min="21" max="21" width="5.75" customWidth="1"/>
    <col min="22" max="22" width="6.33333333333333" customWidth="1"/>
    <col min="23" max="23" width="6" customWidth="1"/>
    <col min="24" max="31" width="6.25" customWidth="1"/>
    <col min="32" max="32" width="5.75" customWidth="1"/>
    <col min="33" max="33" width="6.08333333333333" customWidth="1"/>
    <col min="34" max="34" width="5.58333333333333" hidden="1" customWidth="1"/>
    <col min="35" max="35" width="6.33333333333333" customWidth="1"/>
    <col min="36" max="39" width="11.8333333333333" customWidth="1"/>
    <col min="40" max="40" width="9.75" customWidth="1"/>
  </cols>
  <sheetData>
    <row r="1" ht="32.25" customHeight="1"/>
    <row r="2" customHeight="1"/>
    <row r="3" customHeight="1"/>
    <row r="4" customFormat="1" ht="34.5" customHeight="1"/>
    <row r="5" customFormat="1" ht="34.5" customHeight="1"/>
    <row r="6" ht="30" customHeight="1"/>
    <row r="7" ht="30" customHeight="1"/>
    <row r="8" ht="30" customHeight="1"/>
    <row r="9" ht="30.75" customHeight="1"/>
    <row r="10" ht="30.75" customHeight="1"/>
    <row r="11" ht="30.75" customHeight="1"/>
    <row r="12" ht="30.75" customHeight="1"/>
    <row r="13" ht="30.75" customHeight="1"/>
    <row r="14" ht="30.75" customHeight="1"/>
    <row r="15" ht="30" customHeight="1"/>
    <row r="16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  <row r="31" ht="30" customHeight="1"/>
    <row r="32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21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8" ht="15.75" customHeight="1"/>
    <row r="89" ht="15.75" customHeight="1"/>
    <row r="91" ht="15.75" customHeight="1"/>
  </sheetData>
  <printOptions horizontalCentered="1"/>
  <pageMargins left="0" right="0" top="0" bottom="0" header="0" footer="0"/>
  <pageSetup paperSize="9" scale="55" fitToHeight="0" orientation="landscape"/>
  <headerFooter/>
  <rowBreaks count="1" manualBreakCount="1">
    <brk id="41" max="38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M80"/>
  <sheetViews>
    <sheetView zoomScale="90" zoomScaleNormal="90" zoomScaleSheetLayoutView="85" workbookViewId="0">
      <pane xSplit="3" ySplit="5" topLeftCell="D58" activePane="bottomRight" state="frozen"/>
      <selection/>
      <selection pane="topRight"/>
      <selection pane="bottomLeft"/>
      <selection pane="bottomRight" activeCell="A4" sqref="$A4:$XFD74"/>
    </sheetView>
  </sheetViews>
  <sheetFormatPr defaultColWidth="9" defaultRowHeight="15.75"/>
  <cols>
    <col min="1" max="1" width="11.25" style="53" customWidth="1"/>
    <col min="2" max="2" width="9.83333333333333" style="119" customWidth="1"/>
    <col min="3" max="3" width="7.25" style="50" customWidth="1"/>
    <col min="4" max="7" width="5.83333333333333" style="50" customWidth="1"/>
    <col min="8" max="8" width="6.25" style="50" customWidth="1"/>
    <col min="9" max="18" width="5.83333333333333" style="50" customWidth="1"/>
    <col min="19" max="19" width="5.75" style="50" customWidth="1"/>
    <col min="20" max="22" width="5.83333333333333" style="50" customWidth="1"/>
    <col min="23" max="23" width="5.58333333333333" style="50" customWidth="1"/>
    <col min="24" max="24" width="5.83333333333333" style="50" customWidth="1"/>
    <col min="25" max="26" width="6.33333333333333" style="50" customWidth="1"/>
    <col min="27" max="27" width="5.83333333333333" style="50" customWidth="1"/>
    <col min="28" max="28" width="6.5" style="50" customWidth="1"/>
    <col min="29" max="31" width="5.83333333333333" style="50" customWidth="1"/>
    <col min="32" max="32" width="6.08333333333333" style="50" customWidth="1"/>
    <col min="33" max="33" width="5.83333333333333" style="50" customWidth="1"/>
    <col min="34" max="34" width="5.83333333333333" style="50" hidden="1" customWidth="1"/>
    <col min="35" max="35" width="6.75" style="50" customWidth="1"/>
    <col min="36" max="38" width="9.25" style="52" customWidth="1"/>
    <col min="39" max="39" width="9.75" style="52" customWidth="1"/>
    <col min="40" max="40" width="9.75" style="51" customWidth="1"/>
    <col min="41" max="41" width="9" style="51"/>
    <col min="42" max="42" width="9" style="51" customWidth="1"/>
    <col min="43" max="16384" width="9" style="51"/>
  </cols>
  <sheetData>
    <row r="1" ht="32.25" customHeight="1" spans="1:39">
      <c r="A1" s="53">
        <v>2032</v>
      </c>
      <c r="B1" s="54">
        <v>2023</v>
      </c>
      <c r="C1" s="55" t="s">
        <v>1</v>
      </c>
      <c r="D1" s="56"/>
      <c r="E1" s="55">
        <v>11</v>
      </c>
      <c r="F1" s="54" t="s">
        <v>2</v>
      </c>
      <c r="G1" s="57" t="s">
        <v>3</v>
      </c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99"/>
    </row>
    <row r="2" ht="14.25" customHeight="1" spans="2:39">
      <c r="B2" s="59" t="s">
        <v>4</v>
      </c>
      <c r="C2" s="60"/>
      <c r="D2" s="61" t="s">
        <v>117</v>
      </c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93"/>
      <c r="Y2" s="95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100"/>
    </row>
    <row r="3" ht="14.25" customHeight="1" spans="2:39">
      <c r="B3" s="63"/>
      <c r="C3" s="64"/>
      <c r="D3" s="65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94"/>
      <c r="Y3" s="97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101"/>
    </row>
    <row r="4" s="46" customFormat="1" ht="34.5" customHeight="1" spans="2:39">
      <c r="B4" s="82" t="s">
        <v>6</v>
      </c>
      <c r="C4" s="122" t="s">
        <v>7</v>
      </c>
      <c r="D4" s="70">
        <f>DATE(B1,E1,1)</f>
        <v>45231</v>
      </c>
      <c r="E4" s="70">
        <f t="shared" ref="E4:AH4" si="0">D4+1</f>
        <v>45232</v>
      </c>
      <c r="F4" s="70">
        <f t="shared" si="0"/>
        <v>45233</v>
      </c>
      <c r="G4" s="70">
        <f t="shared" si="0"/>
        <v>45234</v>
      </c>
      <c r="H4" s="70">
        <f t="shared" si="0"/>
        <v>45235</v>
      </c>
      <c r="I4" s="70">
        <f t="shared" si="0"/>
        <v>45236</v>
      </c>
      <c r="J4" s="70">
        <f t="shared" si="0"/>
        <v>45237</v>
      </c>
      <c r="K4" s="70">
        <f t="shared" si="0"/>
        <v>45238</v>
      </c>
      <c r="L4" s="70">
        <f t="shared" si="0"/>
        <v>45239</v>
      </c>
      <c r="M4" s="70">
        <f t="shared" si="0"/>
        <v>45240</v>
      </c>
      <c r="N4" s="70">
        <f t="shared" si="0"/>
        <v>45241</v>
      </c>
      <c r="O4" s="70">
        <f t="shared" si="0"/>
        <v>45242</v>
      </c>
      <c r="P4" s="70">
        <f t="shared" si="0"/>
        <v>45243</v>
      </c>
      <c r="Q4" s="70">
        <f t="shared" si="0"/>
        <v>45244</v>
      </c>
      <c r="R4" s="70">
        <f t="shared" si="0"/>
        <v>45245</v>
      </c>
      <c r="S4" s="70">
        <f t="shared" si="0"/>
        <v>45246</v>
      </c>
      <c r="T4" s="70">
        <f t="shared" si="0"/>
        <v>45247</v>
      </c>
      <c r="U4" s="70">
        <f t="shared" si="0"/>
        <v>45248</v>
      </c>
      <c r="V4" s="70">
        <f t="shared" si="0"/>
        <v>45249</v>
      </c>
      <c r="W4" s="70">
        <f t="shared" si="0"/>
        <v>45250</v>
      </c>
      <c r="X4" s="70">
        <f t="shared" si="0"/>
        <v>45251</v>
      </c>
      <c r="Y4" s="70">
        <f t="shared" si="0"/>
        <v>45252</v>
      </c>
      <c r="Z4" s="70">
        <f t="shared" si="0"/>
        <v>45253</v>
      </c>
      <c r="AA4" s="70">
        <f t="shared" si="0"/>
        <v>45254</v>
      </c>
      <c r="AB4" s="70">
        <f t="shared" si="0"/>
        <v>45255</v>
      </c>
      <c r="AC4" s="70">
        <f t="shared" si="0"/>
        <v>45256</v>
      </c>
      <c r="AD4" s="70">
        <f t="shared" si="0"/>
        <v>45257</v>
      </c>
      <c r="AE4" s="70">
        <f t="shared" si="0"/>
        <v>45258</v>
      </c>
      <c r="AF4" s="70">
        <f t="shared" si="0"/>
        <v>45259</v>
      </c>
      <c r="AG4" s="70">
        <f t="shared" si="0"/>
        <v>45260</v>
      </c>
      <c r="AH4" s="70">
        <f t="shared" si="0"/>
        <v>45261</v>
      </c>
      <c r="AI4" s="85" t="s">
        <v>8</v>
      </c>
      <c r="AJ4" s="137" t="s">
        <v>9</v>
      </c>
      <c r="AK4" s="137" t="s">
        <v>10</v>
      </c>
      <c r="AL4" s="137" t="s">
        <v>11</v>
      </c>
      <c r="AM4" s="137" t="s">
        <v>12</v>
      </c>
    </row>
    <row r="5" s="47" customFormat="1" ht="34.5" customHeight="1" spans="2:39">
      <c r="B5" s="84"/>
      <c r="C5" s="123" t="s">
        <v>13</v>
      </c>
      <c r="D5" s="74">
        <f t="shared" ref="D5:AH5" si="1">D4</f>
        <v>45231</v>
      </c>
      <c r="E5" s="74">
        <f t="shared" si="1"/>
        <v>45232</v>
      </c>
      <c r="F5" s="74">
        <f t="shared" si="1"/>
        <v>45233</v>
      </c>
      <c r="G5" s="74">
        <f t="shared" si="1"/>
        <v>45234</v>
      </c>
      <c r="H5" s="74">
        <f t="shared" si="1"/>
        <v>45235</v>
      </c>
      <c r="I5" s="74">
        <f t="shared" si="1"/>
        <v>45236</v>
      </c>
      <c r="J5" s="74">
        <f t="shared" si="1"/>
        <v>45237</v>
      </c>
      <c r="K5" s="74">
        <f t="shared" si="1"/>
        <v>45238</v>
      </c>
      <c r="L5" s="74">
        <f t="shared" si="1"/>
        <v>45239</v>
      </c>
      <c r="M5" s="74">
        <f t="shared" si="1"/>
        <v>45240</v>
      </c>
      <c r="N5" s="74">
        <f t="shared" si="1"/>
        <v>45241</v>
      </c>
      <c r="O5" s="74">
        <f t="shared" si="1"/>
        <v>45242</v>
      </c>
      <c r="P5" s="74">
        <f t="shared" si="1"/>
        <v>45243</v>
      </c>
      <c r="Q5" s="74">
        <f t="shared" si="1"/>
        <v>45244</v>
      </c>
      <c r="R5" s="74">
        <f t="shared" si="1"/>
        <v>45245</v>
      </c>
      <c r="S5" s="74">
        <f t="shared" si="1"/>
        <v>45246</v>
      </c>
      <c r="T5" s="74">
        <f t="shared" si="1"/>
        <v>45247</v>
      </c>
      <c r="U5" s="74">
        <f t="shared" si="1"/>
        <v>45248</v>
      </c>
      <c r="V5" s="74">
        <f t="shared" si="1"/>
        <v>45249</v>
      </c>
      <c r="W5" s="74">
        <f t="shared" si="1"/>
        <v>45250</v>
      </c>
      <c r="X5" s="74">
        <f t="shared" si="1"/>
        <v>45251</v>
      </c>
      <c r="Y5" s="74">
        <f t="shared" si="1"/>
        <v>45252</v>
      </c>
      <c r="Z5" s="74">
        <f t="shared" si="1"/>
        <v>45253</v>
      </c>
      <c r="AA5" s="74">
        <f t="shared" si="1"/>
        <v>45254</v>
      </c>
      <c r="AB5" s="74">
        <f t="shared" si="1"/>
        <v>45255</v>
      </c>
      <c r="AC5" s="74">
        <f t="shared" si="1"/>
        <v>45256</v>
      </c>
      <c r="AD5" s="74">
        <f t="shared" si="1"/>
        <v>45257</v>
      </c>
      <c r="AE5" s="74">
        <f t="shared" si="1"/>
        <v>45258</v>
      </c>
      <c r="AF5" s="74">
        <f t="shared" si="1"/>
        <v>45259</v>
      </c>
      <c r="AG5" s="74">
        <f t="shared" si="1"/>
        <v>45260</v>
      </c>
      <c r="AH5" s="74">
        <f t="shared" si="1"/>
        <v>45261</v>
      </c>
      <c r="AI5" s="72"/>
      <c r="AJ5" s="138"/>
      <c r="AK5" s="138"/>
      <c r="AL5" s="138"/>
      <c r="AM5" s="138"/>
    </row>
    <row r="6" ht="30" customHeight="1" spans="1:39">
      <c r="A6" s="11" t="s">
        <v>118</v>
      </c>
      <c r="B6" s="181" t="s">
        <v>119</v>
      </c>
      <c r="C6" s="182" t="s">
        <v>17</v>
      </c>
      <c r="D6" s="78">
        <v>4</v>
      </c>
      <c r="E6" s="78">
        <v>4</v>
      </c>
      <c r="F6" s="78">
        <v>4</v>
      </c>
      <c r="G6" s="78">
        <v>4</v>
      </c>
      <c r="H6" s="78">
        <v>4</v>
      </c>
      <c r="I6" s="78">
        <v>4</v>
      </c>
      <c r="J6" s="78">
        <v>4</v>
      </c>
      <c r="K6" s="78">
        <v>4</v>
      </c>
      <c r="L6" s="78">
        <v>4</v>
      </c>
      <c r="M6" s="78">
        <v>4</v>
      </c>
      <c r="N6" s="78">
        <v>4</v>
      </c>
      <c r="O6" s="78" t="s">
        <v>21</v>
      </c>
      <c r="P6" s="78">
        <v>4</v>
      </c>
      <c r="Q6" s="78">
        <v>4</v>
      </c>
      <c r="R6" s="78">
        <v>4</v>
      </c>
      <c r="S6" s="78">
        <v>4</v>
      </c>
      <c r="T6" s="78">
        <v>4</v>
      </c>
      <c r="U6" s="78">
        <v>4</v>
      </c>
      <c r="V6" s="78">
        <v>4</v>
      </c>
      <c r="W6" s="78">
        <v>4</v>
      </c>
      <c r="X6" s="78">
        <v>4</v>
      </c>
      <c r="Y6" s="78">
        <v>4</v>
      </c>
      <c r="Z6" s="78">
        <v>4</v>
      </c>
      <c r="AA6" s="78">
        <v>4</v>
      </c>
      <c r="AB6" s="78">
        <v>4</v>
      </c>
      <c r="AC6" s="78">
        <v>4</v>
      </c>
      <c r="AD6" s="78">
        <v>4</v>
      </c>
      <c r="AE6" s="78">
        <v>4</v>
      </c>
      <c r="AF6" s="78">
        <v>4</v>
      </c>
      <c r="AG6" s="78">
        <v>4</v>
      </c>
      <c r="AH6" s="78"/>
      <c r="AI6" s="104"/>
      <c r="AJ6" s="105">
        <f t="shared" ref="AJ6" si="2">SUM(D6:F7,I6:M7,P6:T7,W6:AA7,AD6:AH7)/8</f>
        <v>22</v>
      </c>
      <c r="AK6" s="105">
        <f t="shared" ref="AK6" si="3">SUM(D8:F8,I8:M8,P8:T8,W8:AA8,AD8:AH8)/8</f>
        <v>11.25</v>
      </c>
      <c r="AL6" s="105">
        <f>SUM(G6:H8,N6:O8,U6:V8,AB6:AC8)/8</f>
        <v>9.3125</v>
      </c>
      <c r="AM6" s="105">
        <f t="shared" ref="AM6" si="4">SUM(D6:AH8)/8+(AI6)/8</f>
        <v>42.5625</v>
      </c>
    </row>
    <row r="7" ht="30" customHeight="1" spans="1:39">
      <c r="A7" s="11" t="s">
        <v>118</v>
      </c>
      <c r="B7" s="183"/>
      <c r="C7" s="182" t="s">
        <v>18</v>
      </c>
      <c r="D7" s="78">
        <v>4</v>
      </c>
      <c r="E7" s="78">
        <v>4</v>
      </c>
      <c r="F7" s="78">
        <v>4</v>
      </c>
      <c r="G7" s="78">
        <v>4</v>
      </c>
      <c r="H7" s="78">
        <v>4</v>
      </c>
      <c r="I7" s="78">
        <v>4</v>
      </c>
      <c r="J7" s="78">
        <v>4</v>
      </c>
      <c r="K7" s="78">
        <v>4</v>
      </c>
      <c r="L7" s="78">
        <v>4</v>
      </c>
      <c r="M7" s="78">
        <v>4</v>
      </c>
      <c r="N7" s="78">
        <v>4</v>
      </c>
      <c r="O7" s="78" t="s">
        <v>21</v>
      </c>
      <c r="P7" s="78">
        <v>4</v>
      </c>
      <c r="Q7" s="78">
        <v>4</v>
      </c>
      <c r="R7" s="78">
        <v>4</v>
      </c>
      <c r="S7" s="78">
        <v>4</v>
      </c>
      <c r="T7" s="78">
        <v>4</v>
      </c>
      <c r="U7" s="78">
        <v>4</v>
      </c>
      <c r="V7" s="78">
        <v>4</v>
      </c>
      <c r="W7" s="78">
        <v>4</v>
      </c>
      <c r="X7" s="78">
        <v>4</v>
      </c>
      <c r="Y7" s="78">
        <v>4</v>
      </c>
      <c r="Z7" s="78">
        <v>4</v>
      </c>
      <c r="AA7" s="78">
        <v>4</v>
      </c>
      <c r="AB7" s="78">
        <v>4</v>
      </c>
      <c r="AC7" s="78">
        <v>4</v>
      </c>
      <c r="AD7" s="78">
        <v>4</v>
      </c>
      <c r="AE7" s="78">
        <v>4</v>
      </c>
      <c r="AF7" s="78">
        <v>4</v>
      </c>
      <c r="AG7" s="78">
        <v>4</v>
      </c>
      <c r="AH7" s="78"/>
      <c r="AI7" s="106"/>
      <c r="AJ7" s="107"/>
      <c r="AK7" s="107"/>
      <c r="AL7" s="107"/>
      <c r="AM7" s="107"/>
    </row>
    <row r="8" ht="30" customHeight="1" spans="1:39">
      <c r="A8" s="11" t="s">
        <v>118</v>
      </c>
      <c r="B8" s="184"/>
      <c r="C8" s="185" t="s">
        <v>10</v>
      </c>
      <c r="D8" s="81">
        <v>6</v>
      </c>
      <c r="E8" s="81">
        <v>6</v>
      </c>
      <c r="F8" s="81">
        <v>4</v>
      </c>
      <c r="G8" s="81">
        <v>5</v>
      </c>
      <c r="H8" s="81">
        <v>0.5</v>
      </c>
      <c r="I8" s="81">
        <v>4</v>
      </c>
      <c r="J8" s="81">
        <v>0.5</v>
      </c>
      <c r="K8" s="81">
        <v>0.5</v>
      </c>
      <c r="L8" s="81">
        <v>0.5</v>
      </c>
      <c r="M8" s="81">
        <v>0.5</v>
      </c>
      <c r="N8" s="81">
        <v>3</v>
      </c>
      <c r="O8" s="78" t="s">
        <v>21</v>
      </c>
      <c r="P8" s="81">
        <v>4</v>
      </c>
      <c r="Q8" s="81">
        <v>4</v>
      </c>
      <c r="R8" s="81">
        <v>4</v>
      </c>
      <c r="S8" s="81">
        <v>6</v>
      </c>
      <c r="T8" s="81">
        <v>5</v>
      </c>
      <c r="U8" s="81">
        <v>5</v>
      </c>
      <c r="V8" s="81">
        <v>0.5</v>
      </c>
      <c r="W8" s="81">
        <v>5</v>
      </c>
      <c r="X8" s="81">
        <v>5</v>
      </c>
      <c r="Y8" s="81">
        <v>6</v>
      </c>
      <c r="Z8" s="81">
        <v>7</v>
      </c>
      <c r="AA8" s="81">
        <v>6</v>
      </c>
      <c r="AB8" s="81">
        <v>4</v>
      </c>
      <c r="AC8" s="81">
        <v>0.5</v>
      </c>
      <c r="AD8" s="81">
        <v>3</v>
      </c>
      <c r="AE8" s="81">
        <v>3</v>
      </c>
      <c r="AF8" s="81">
        <v>5</v>
      </c>
      <c r="AG8" s="81">
        <v>5</v>
      </c>
      <c r="AH8" s="81"/>
      <c r="AI8" s="108"/>
      <c r="AJ8" s="109"/>
      <c r="AK8" s="109"/>
      <c r="AL8" s="109"/>
      <c r="AM8" s="109"/>
    </row>
    <row r="9" ht="30" customHeight="1" spans="1:39">
      <c r="A9" s="75" t="s">
        <v>120</v>
      </c>
      <c r="B9" s="82" t="s">
        <v>121</v>
      </c>
      <c r="C9" s="182" t="s">
        <v>17</v>
      </c>
      <c r="D9" s="78">
        <v>4</v>
      </c>
      <c r="E9" s="78">
        <v>4</v>
      </c>
      <c r="F9" s="78">
        <v>4</v>
      </c>
      <c r="G9" s="78">
        <v>4</v>
      </c>
      <c r="H9" s="78">
        <v>4</v>
      </c>
      <c r="I9" s="78">
        <v>4</v>
      </c>
      <c r="J9" s="78">
        <v>4</v>
      </c>
      <c r="K9" s="78">
        <v>4</v>
      </c>
      <c r="L9" s="78">
        <v>4</v>
      </c>
      <c r="M9" s="78">
        <v>4</v>
      </c>
      <c r="N9" s="78">
        <v>4</v>
      </c>
      <c r="O9" s="78">
        <v>4</v>
      </c>
      <c r="P9" s="78">
        <v>4</v>
      </c>
      <c r="Q9" s="78">
        <v>4</v>
      </c>
      <c r="R9" s="78">
        <v>4</v>
      </c>
      <c r="S9" s="78">
        <v>4</v>
      </c>
      <c r="T9" s="78">
        <v>4</v>
      </c>
      <c r="U9" s="78">
        <v>4</v>
      </c>
      <c r="V9" s="78">
        <v>4</v>
      </c>
      <c r="W9" s="78">
        <v>4</v>
      </c>
      <c r="X9" s="78">
        <v>4</v>
      </c>
      <c r="Y9" s="78">
        <v>4</v>
      </c>
      <c r="Z9" s="78">
        <v>4</v>
      </c>
      <c r="AA9" s="78">
        <v>4</v>
      </c>
      <c r="AB9" s="78">
        <v>4</v>
      </c>
      <c r="AC9" s="78">
        <v>4</v>
      </c>
      <c r="AD9" s="78">
        <v>4</v>
      </c>
      <c r="AE9" s="78">
        <v>4</v>
      </c>
      <c r="AF9" s="78">
        <v>4</v>
      </c>
      <c r="AG9" s="78">
        <v>4</v>
      </c>
      <c r="AH9" s="78"/>
      <c r="AI9" s="104"/>
      <c r="AJ9" s="105">
        <f t="shared" ref="AJ9" si="5">SUM(D9:F10,I9:M10,P9:T10,W9:AA10,AD9:AH10)/8</f>
        <v>22</v>
      </c>
      <c r="AK9" s="105">
        <f t="shared" ref="AK9" si="6">SUM(D11:F11,I11:M11,P11:T11,W11:AA11,AD11:AH11)/8</f>
        <v>12.625</v>
      </c>
      <c r="AL9" s="105">
        <f t="shared" ref="AL9" si="7">SUM(G9:H11,N9:O11,U9:V11,AB9:AC11)/8</f>
        <v>10.625</v>
      </c>
      <c r="AM9" s="105">
        <f t="shared" ref="AM9" si="8">SUM(D9:AH11)/8+(AI9)/8</f>
        <v>45.25</v>
      </c>
    </row>
    <row r="10" ht="30" customHeight="1" spans="1:39">
      <c r="A10" s="75" t="s">
        <v>120</v>
      </c>
      <c r="B10" s="83"/>
      <c r="C10" s="182" t="s">
        <v>18</v>
      </c>
      <c r="D10" s="78">
        <v>4</v>
      </c>
      <c r="E10" s="78">
        <v>4</v>
      </c>
      <c r="F10" s="78">
        <v>4</v>
      </c>
      <c r="G10" s="78">
        <v>4</v>
      </c>
      <c r="H10" s="78">
        <v>4</v>
      </c>
      <c r="I10" s="78">
        <v>4</v>
      </c>
      <c r="J10" s="78">
        <v>4</v>
      </c>
      <c r="K10" s="78">
        <v>4</v>
      </c>
      <c r="L10" s="78">
        <v>4</v>
      </c>
      <c r="M10" s="78">
        <v>4</v>
      </c>
      <c r="N10" s="78">
        <v>4</v>
      </c>
      <c r="O10" s="78">
        <v>4</v>
      </c>
      <c r="P10" s="78">
        <v>4</v>
      </c>
      <c r="Q10" s="78">
        <v>4</v>
      </c>
      <c r="R10" s="78">
        <v>4</v>
      </c>
      <c r="S10" s="78">
        <v>4</v>
      </c>
      <c r="T10" s="78">
        <v>4</v>
      </c>
      <c r="U10" s="78">
        <v>4</v>
      </c>
      <c r="V10" s="78">
        <v>4</v>
      </c>
      <c r="W10" s="78">
        <v>4</v>
      </c>
      <c r="X10" s="78">
        <v>4</v>
      </c>
      <c r="Y10" s="78">
        <v>4</v>
      </c>
      <c r="Z10" s="78">
        <v>4</v>
      </c>
      <c r="AA10" s="78">
        <v>4</v>
      </c>
      <c r="AB10" s="78">
        <v>4</v>
      </c>
      <c r="AC10" s="78">
        <v>4</v>
      </c>
      <c r="AD10" s="78">
        <v>4</v>
      </c>
      <c r="AE10" s="78">
        <v>4</v>
      </c>
      <c r="AF10" s="78">
        <v>4</v>
      </c>
      <c r="AG10" s="78">
        <v>4</v>
      </c>
      <c r="AH10" s="78"/>
      <c r="AI10" s="106"/>
      <c r="AJ10" s="107"/>
      <c r="AK10" s="107"/>
      <c r="AL10" s="107"/>
      <c r="AM10" s="107"/>
    </row>
    <row r="11" ht="30" customHeight="1" spans="1:39">
      <c r="A11" s="75" t="s">
        <v>120</v>
      </c>
      <c r="B11" s="84"/>
      <c r="C11" s="185" t="s">
        <v>10</v>
      </c>
      <c r="D11" s="81">
        <v>6</v>
      </c>
      <c r="E11" s="81">
        <v>6</v>
      </c>
      <c r="F11" s="81">
        <v>4</v>
      </c>
      <c r="G11" s="81">
        <v>5</v>
      </c>
      <c r="H11" s="81">
        <v>0.5</v>
      </c>
      <c r="I11" s="81">
        <v>4</v>
      </c>
      <c r="J11" s="81">
        <v>5</v>
      </c>
      <c r="K11" s="81">
        <v>0.5</v>
      </c>
      <c r="L11" s="81">
        <v>0.5</v>
      </c>
      <c r="M11" s="81">
        <v>5</v>
      </c>
      <c r="N11" s="81">
        <v>5</v>
      </c>
      <c r="O11" s="81">
        <v>0.5</v>
      </c>
      <c r="P11" s="81">
        <v>6</v>
      </c>
      <c r="Q11" s="81">
        <v>4</v>
      </c>
      <c r="R11" s="81">
        <v>6</v>
      </c>
      <c r="S11" s="81">
        <v>5</v>
      </c>
      <c r="T11" s="81">
        <v>5</v>
      </c>
      <c r="U11" s="81">
        <v>5</v>
      </c>
      <c r="V11" s="81">
        <v>0.5</v>
      </c>
      <c r="W11" s="81">
        <v>5</v>
      </c>
      <c r="X11" s="81">
        <v>5</v>
      </c>
      <c r="Y11" s="81">
        <v>5</v>
      </c>
      <c r="Z11" s="81">
        <v>7</v>
      </c>
      <c r="AA11" s="81">
        <v>6</v>
      </c>
      <c r="AB11" s="81">
        <v>4</v>
      </c>
      <c r="AC11" s="81">
        <v>0.5</v>
      </c>
      <c r="AD11" s="81">
        <v>3</v>
      </c>
      <c r="AE11" s="81">
        <v>3</v>
      </c>
      <c r="AF11" s="81">
        <v>5</v>
      </c>
      <c r="AG11" s="81">
        <v>5</v>
      </c>
      <c r="AH11" s="81"/>
      <c r="AI11" s="108"/>
      <c r="AJ11" s="109"/>
      <c r="AK11" s="109"/>
      <c r="AL11" s="109"/>
      <c r="AM11" s="109"/>
    </row>
    <row r="12" ht="30" customHeight="1" spans="1:39">
      <c r="A12" s="53">
        <v>2010051</v>
      </c>
      <c r="B12" s="82" t="s">
        <v>122</v>
      </c>
      <c r="C12" s="77" t="s">
        <v>17</v>
      </c>
      <c r="D12" s="78">
        <v>4</v>
      </c>
      <c r="E12" s="78">
        <v>4</v>
      </c>
      <c r="F12" s="78">
        <v>4</v>
      </c>
      <c r="G12" s="78">
        <v>4</v>
      </c>
      <c r="H12" s="78">
        <v>4</v>
      </c>
      <c r="I12" s="78">
        <v>4</v>
      </c>
      <c r="J12" s="78">
        <v>4</v>
      </c>
      <c r="K12" s="78">
        <v>4</v>
      </c>
      <c r="L12" s="78">
        <v>4</v>
      </c>
      <c r="M12" s="78">
        <v>4</v>
      </c>
      <c r="N12" s="78">
        <v>4</v>
      </c>
      <c r="O12" s="78">
        <v>3</v>
      </c>
      <c r="P12" s="78">
        <v>4</v>
      </c>
      <c r="Q12" s="78">
        <v>4</v>
      </c>
      <c r="R12" s="78">
        <v>4</v>
      </c>
      <c r="S12" s="78">
        <v>4</v>
      </c>
      <c r="T12" s="78">
        <v>4</v>
      </c>
      <c r="U12" s="78">
        <v>4</v>
      </c>
      <c r="V12" s="78">
        <v>0.5</v>
      </c>
      <c r="W12" s="78">
        <v>4</v>
      </c>
      <c r="X12" s="78">
        <v>4</v>
      </c>
      <c r="Y12" s="78">
        <v>4</v>
      </c>
      <c r="Z12" s="78">
        <v>4</v>
      </c>
      <c r="AA12" s="78">
        <v>4</v>
      </c>
      <c r="AB12" s="78">
        <v>4</v>
      </c>
      <c r="AC12" s="78">
        <v>4</v>
      </c>
      <c r="AD12" s="78">
        <v>4</v>
      </c>
      <c r="AE12" s="78">
        <v>4</v>
      </c>
      <c r="AF12" s="78">
        <v>4</v>
      </c>
      <c r="AG12" s="78">
        <v>4</v>
      </c>
      <c r="AH12" s="78"/>
      <c r="AI12" s="104"/>
      <c r="AJ12" s="105">
        <f t="shared" ref="AJ12" si="9">SUM(D12:F13,I12:M13,P12:T13,W12:AA13,AD12:AH13)/8</f>
        <v>22</v>
      </c>
      <c r="AK12" s="105">
        <f t="shared" ref="AK12" si="10">SUM(D14:F14,I14:M14,P14:T14,W14:AA14,AD14:AH14)/8</f>
        <v>11.375</v>
      </c>
      <c r="AL12" s="105">
        <f t="shared" ref="AL12" si="11">SUM(G12:H14,N12:O14,U12:V14,AB12:AC14)/8</f>
        <v>9.8125</v>
      </c>
      <c r="AM12" s="105">
        <f t="shared" ref="AM12" si="12">SUM(D12:AH14)/8+(AI12)/8</f>
        <v>43.1875</v>
      </c>
    </row>
    <row r="13" ht="30" customHeight="1" spans="1:39">
      <c r="A13" s="53">
        <v>2010051</v>
      </c>
      <c r="B13" s="83"/>
      <c r="C13" s="77" t="s">
        <v>18</v>
      </c>
      <c r="D13" s="78">
        <v>4</v>
      </c>
      <c r="E13" s="78">
        <v>4</v>
      </c>
      <c r="F13" s="78">
        <v>4</v>
      </c>
      <c r="G13" s="78">
        <v>4</v>
      </c>
      <c r="H13" s="78">
        <v>4</v>
      </c>
      <c r="I13" s="78">
        <v>4</v>
      </c>
      <c r="J13" s="78">
        <v>4</v>
      </c>
      <c r="K13" s="78">
        <v>4</v>
      </c>
      <c r="L13" s="78">
        <v>4</v>
      </c>
      <c r="M13" s="78">
        <v>4</v>
      </c>
      <c r="N13" s="78">
        <v>4</v>
      </c>
      <c r="O13" s="78">
        <v>4</v>
      </c>
      <c r="P13" s="78">
        <v>4</v>
      </c>
      <c r="Q13" s="78">
        <v>4</v>
      </c>
      <c r="R13" s="78">
        <v>4</v>
      </c>
      <c r="S13" s="78">
        <v>4</v>
      </c>
      <c r="T13" s="78">
        <v>4</v>
      </c>
      <c r="U13" s="78">
        <v>4</v>
      </c>
      <c r="V13" s="78">
        <v>4</v>
      </c>
      <c r="W13" s="78">
        <v>4</v>
      </c>
      <c r="X13" s="78">
        <v>4</v>
      </c>
      <c r="Y13" s="78">
        <v>4</v>
      </c>
      <c r="Z13" s="78">
        <v>4</v>
      </c>
      <c r="AA13" s="78">
        <v>4</v>
      </c>
      <c r="AB13" s="78">
        <v>4</v>
      </c>
      <c r="AC13" s="78">
        <v>4</v>
      </c>
      <c r="AD13" s="78">
        <v>4</v>
      </c>
      <c r="AE13" s="78">
        <v>4</v>
      </c>
      <c r="AF13" s="78">
        <v>4</v>
      </c>
      <c r="AG13" s="78">
        <v>4</v>
      </c>
      <c r="AH13" s="78"/>
      <c r="AI13" s="106"/>
      <c r="AJ13" s="107"/>
      <c r="AK13" s="107"/>
      <c r="AL13" s="107"/>
      <c r="AM13" s="107"/>
    </row>
    <row r="14" ht="30" customHeight="1" spans="1:39">
      <c r="A14" s="53">
        <v>2010051</v>
      </c>
      <c r="B14" s="84"/>
      <c r="C14" s="81" t="s">
        <v>10</v>
      </c>
      <c r="D14" s="81">
        <v>6</v>
      </c>
      <c r="E14" s="81">
        <v>6</v>
      </c>
      <c r="F14" s="81">
        <v>4</v>
      </c>
      <c r="G14" s="81">
        <v>5</v>
      </c>
      <c r="H14" s="81">
        <v>0.5</v>
      </c>
      <c r="I14" s="81">
        <v>4</v>
      </c>
      <c r="J14" s="81">
        <v>4</v>
      </c>
      <c r="K14" s="81">
        <v>3.5</v>
      </c>
      <c r="L14" s="81">
        <v>3</v>
      </c>
      <c r="M14" s="81">
        <v>3</v>
      </c>
      <c r="N14" s="81">
        <v>3</v>
      </c>
      <c r="O14" s="81">
        <v>0.5</v>
      </c>
      <c r="P14" s="81">
        <v>4</v>
      </c>
      <c r="Q14" s="81">
        <v>4</v>
      </c>
      <c r="R14" s="81">
        <v>4</v>
      </c>
      <c r="S14" s="81">
        <v>6</v>
      </c>
      <c r="T14" s="81">
        <v>0.5</v>
      </c>
      <c r="U14" s="81">
        <v>5</v>
      </c>
      <c r="V14" s="81">
        <v>0.5</v>
      </c>
      <c r="W14" s="81">
        <v>5</v>
      </c>
      <c r="X14" s="81">
        <v>5</v>
      </c>
      <c r="Y14" s="81">
        <v>6</v>
      </c>
      <c r="Z14" s="81">
        <v>7.5</v>
      </c>
      <c r="AA14" s="81">
        <v>1</v>
      </c>
      <c r="AB14" s="81">
        <v>4</v>
      </c>
      <c r="AC14" s="81">
        <v>0.5</v>
      </c>
      <c r="AD14" s="81">
        <v>3</v>
      </c>
      <c r="AE14" s="81">
        <v>3</v>
      </c>
      <c r="AF14" s="81">
        <v>5</v>
      </c>
      <c r="AG14" s="81">
        <v>3.5</v>
      </c>
      <c r="AH14" s="81"/>
      <c r="AI14" s="108"/>
      <c r="AJ14" s="109"/>
      <c r="AK14" s="109"/>
      <c r="AL14" s="109"/>
      <c r="AM14" s="109"/>
    </row>
    <row r="15" ht="30" customHeight="1" spans="1:39">
      <c r="A15" s="53" t="s">
        <v>123</v>
      </c>
      <c r="B15" s="129" t="s">
        <v>124</v>
      </c>
      <c r="C15" s="77" t="s">
        <v>17</v>
      </c>
      <c r="D15" s="78">
        <v>4</v>
      </c>
      <c r="E15" s="78">
        <v>4</v>
      </c>
      <c r="F15" s="78">
        <v>4</v>
      </c>
      <c r="G15" s="78">
        <v>4</v>
      </c>
      <c r="H15" s="78">
        <v>4</v>
      </c>
      <c r="I15" s="78">
        <v>4</v>
      </c>
      <c r="J15" s="78">
        <v>4</v>
      </c>
      <c r="K15" s="78">
        <v>4</v>
      </c>
      <c r="L15" s="78">
        <v>4</v>
      </c>
      <c r="M15" s="78">
        <v>4</v>
      </c>
      <c r="N15" s="78">
        <v>4</v>
      </c>
      <c r="O15" s="78" t="s">
        <v>21</v>
      </c>
      <c r="P15" s="78">
        <v>4</v>
      </c>
      <c r="Q15" s="78">
        <v>4</v>
      </c>
      <c r="R15" s="78">
        <v>4</v>
      </c>
      <c r="S15" s="78">
        <v>4</v>
      </c>
      <c r="T15" s="78">
        <v>4</v>
      </c>
      <c r="U15" s="78">
        <v>4</v>
      </c>
      <c r="V15" s="78">
        <v>4</v>
      </c>
      <c r="W15" s="78">
        <v>4</v>
      </c>
      <c r="X15" s="78">
        <v>4</v>
      </c>
      <c r="Y15" s="78">
        <v>4</v>
      </c>
      <c r="Z15" s="78">
        <v>4</v>
      </c>
      <c r="AA15" s="78">
        <v>4</v>
      </c>
      <c r="AB15" s="78">
        <v>4</v>
      </c>
      <c r="AC15" s="78">
        <v>4</v>
      </c>
      <c r="AD15" s="78">
        <v>4</v>
      </c>
      <c r="AE15" s="78">
        <v>0</v>
      </c>
      <c r="AF15" s="78">
        <v>4</v>
      </c>
      <c r="AG15" s="78">
        <v>2</v>
      </c>
      <c r="AH15" s="78"/>
      <c r="AI15" s="104"/>
      <c r="AJ15" s="105">
        <f t="shared" ref="AJ15" si="13">SUM(D15:F16,I15:M16,P15:T16,W15:AA16,AD15:AH16)/8</f>
        <v>21.25</v>
      </c>
      <c r="AK15" s="105">
        <f t="shared" ref="AK15" si="14">SUM(D17:F17,I17:M17,P17:T17,W17:AA17,AD17:AH17)/8</f>
        <v>11.25</v>
      </c>
      <c r="AL15" s="105">
        <f t="shared" ref="AL15" si="15">SUM(G15:H17,N15:O17,U15:V17,AB15:AC17)/8</f>
        <v>9.3125</v>
      </c>
      <c r="AM15" s="105">
        <f t="shared" ref="AM15" si="16">SUM(D15:AH17)/8+(AI15)/8</f>
        <v>41.8125</v>
      </c>
    </row>
    <row r="16" ht="30" customHeight="1" spans="1:39">
      <c r="A16" s="53" t="s">
        <v>123</v>
      </c>
      <c r="B16" s="130"/>
      <c r="C16" s="77" t="s">
        <v>18</v>
      </c>
      <c r="D16" s="78">
        <v>4</v>
      </c>
      <c r="E16" s="78">
        <v>4</v>
      </c>
      <c r="F16" s="78">
        <v>4</v>
      </c>
      <c r="G16" s="78">
        <v>4</v>
      </c>
      <c r="H16" s="78">
        <v>4</v>
      </c>
      <c r="I16" s="78">
        <v>4</v>
      </c>
      <c r="J16" s="78">
        <v>4</v>
      </c>
      <c r="K16" s="78">
        <v>4</v>
      </c>
      <c r="L16" s="78">
        <v>4</v>
      </c>
      <c r="M16" s="78">
        <v>4</v>
      </c>
      <c r="N16" s="78">
        <v>4</v>
      </c>
      <c r="O16" s="78" t="s">
        <v>21</v>
      </c>
      <c r="P16" s="78">
        <v>4</v>
      </c>
      <c r="Q16" s="78">
        <v>4</v>
      </c>
      <c r="R16" s="78">
        <v>4</v>
      </c>
      <c r="S16" s="78">
        <v>4</v>
      </c>
      <c r="T16" s="78">
        <v>4</v>
      </c>
      <c r="U16" s="78">
        <v>4</v>
      </c>
      <c r="V16" s="78">
        <v>4</v>
      </c>
      <c r="W16" s="78">
        <v>4</v>
      </c>
      <c r="X16" s="78">
        <v>4</v>
      </c>
      <c r="Y16" s="78">
        <v>4</v>
      </c>
      <c r="Z16" s="78">
        <v>4</v>
      </c>
      <c r="AA16" s="78">
        <v>4</v>
      </c>
      <c r="AB16" s="78">
        <v>4</v>
      </c>
      <c r="AC16" s="78">
        <v>4</v>
      </c>
      <c r="AD16" s="78">
        <v>4</v>
      </c>
      <c r="AE16" s="78">
        <v>4</v>
      </c>
      <c r="AF16" s="78">
        <v>4</v>
      </c>
      <c r="AG16" s="78">
        <v>4</v>
      </c>
      <c r="AH16" s="78"/>
      <c r="AI16" s="106"/>
      <c r="AJ16" s="107"/>
      <c r="AK16" s="107"/>
      <c r="AL16" s="107"/>
      <c r="AM16" s="107"/>
    </row>
    <row r="17" ht="30" customHeight="1" spans="1:39">
      <c r="A17" s="53" t="s">
        <v>123</v>
      </c>
      <c r="B17" s="131"/>
      <c r="C17" s="81" t="s">
        <v>10</v>
      </c>
      <c r="D17" s="81">
        <v>6</v>
      </c>
      <c r="E17" s="81">
        <v>6</v>
      </c>
      <c r="F17" s="81">
        <v>4</v>
      </c>
      <c r="G17" s="81">
        <v>5</v>
      </c>
      <c r="H17" s="81">
        <v>0.5</v>
      </c>
      <c r="I17" s="81">
        <v>4</v>
      </c>
      <c r="J17" s="81">
        <v>0.5</v>
      </c>
      <c r="K17" s="81">
        <v>0.5</v>
      </c>
      <c r="L17" s="81">
        <v>0.5</v>
      </c>
      <c r="M17" s="81">
        <v>0.5</v>
      </c>
      <c r="N17" s="81">
        <v>3</v>
      </c>
      <c r="O17" s="78" t="s">
        <v>21</v>
      </c>
      <c r="P17" s="81">
        <v>4</v>
      </c>
      <c r="Q17" s="81">
        <v>4</v>
      </c>
      <c r="R17" s="81">
        <v>4</v>
      </c>
      <c r="S17" s="81">
        <v>6</v>
      </c>
      <c r="T17" s="81">
        <v>5</v>
      </c>
      <c r="U17" s="81">
        <v>5</v>
      </c>
      <c r="V17" s="81">
        <v>0.5</v>
      </c>
      <c r="W17" s="81">
        <v>5</v>
      </c>
      <c r="X17" s="81">
        <v>5</v>
      </c>
      <c r="Y17" s="81">
        <v>6</v>
      </c>
      <c r="Z17" s="81">
        <v>7</v>
      </c>
      <c r="AA17" s="81">
        <v>6</v>
      </c>
      <c r="AB17" s="81">
        <v>4</v>
      </c>
      <c r="AC17" s="81">
        <v>0.5</v>
      </c>
      <c r="AD17" s="81">
        <v>3</v>
      </c>
      <c r="AE17" s="81">
        <v>3</v>
      </c>
      <c r="AF17" s="81">
        <v>5</v>
      </c>
      <c r="AG17" s="81">
        <v>5</v>
      </c>
      <c r="AH17" s="81"/>
      <c r="AI17" s="108"/>
      <c r="AJ17" s="109"/>
      <c r="AK17" s="109"/>
      <c r="AL17" s="109"/>
      <c r="AM17" s="109"/>
    </row>
    <row r="18" ht="30.75" customHeight="1" spans="1:39">
      <c r="A18" s="49" t="s">
        <v>125</v>
      </c>
      <c r="B18" s="82" t="s">
        <v>126</v>
      </c>
      <c r="C18" s="77" t="s">
        <v>17</v>
      </c>
      <c r="D18" s="78">
        <v>4</v>
      </c>
      <c r="E18" s="78">
        <v>4</v>
      </c>
      <c r="F18" s="78">
        <v>4</v>
      </c>
      <c r="G18" s="78">
        <v>4</v>
      </c>
      <c r="H18" s="78">
        <v>4</v>
      </c>
      <c r="I18" s="78">
        <v>4</v>
      </c>
      <c r="J18" s="78">
        <v>4</v>
      </c>
      <c r="K18" s="78">
        <v>4</v>
      </c>
      <c r="L18" s="78">
        <v>4</v>
      </c>
      <c r="M18" s="78">
        <v>4</v>
      </c>
      <c r="N18" s="78">
        <v>4</v>
      </c>
      <c r="O18" s="78" t="s">
        <v>21</v>
      </c>
      <c r="P18" s="78">
        <v>4</v>
      </c>
      <c r="Q18" s="78">
        <v>4</v>
      </c>
      <c r="R18" s="78">
        <v>4</v>
      </c>
      <c r="S18" s="78">
        <v>4</v>
      </c>
      <c r="T18" s="78">
        <v>4</v>
      </c>
      <c r="U18" s="78">
        <v>4</v>
      </c>
      <c r="V18" s="78">
        <v>4</v>
      </c>
      <c r="W18" s="78">
        <v>4</v>
      </c>
      <c r="X18" s="78">
        <v>4</v>
      </c>
      <c r="Y18" s="78">
        <v>4</v>
      </c>
      <c r="Z18" s="78">
        <v>4</v>
      </c>
      <c r="AA18" s="78">
        <v>4</v>
      </c>
      <c r="AB18" s="78">
        <v>4</v>
      </c>
      <c r="AC18" s="78">
        <v>4</v>
      </c>
      <c r="AD18" s="78">
        <v>4</v>
      </c>
      <c r="AE18" s="78">
        <v>4</v>
      </c>
      <c r="AF18" s="78">
        <v>4</v>
      </c>
      <c r="AG18" s="78">
        <v>4</v>
      </c>
      <c r="AH18" s="78"/>
      <c r="AI18" s="104"/>
      <c r="AJ18" s="105">
        <f t="shared" ref="AJ18" si="17">SUM(D18:F19,I18:M19,P18:T19,W18:AA19,AD18:AH19)/8</f>
        <v>22</v>
      </c>
      <c r="AK18" s="105">
        <f t="shared" ref="AK18" si="18">SUM(D20:F20,I20:M20,P20:T20,W20:AA20,AD20:AH20)/8</f>
        <v>11.25</v>
      </c>
      <c r="AL18" s="105">
        <f t="shared" ref="AL18" si="19">SUM(G18:H20,N18:O20,U18:V20,AB18:AC20)/8</f>
        <v>9.3125</v>
      </c>
      <c r="AM18" s="105">
        <f t="shared" ref="AM18" si="20">SUM(D18:AH20)/8+(AI18)/8</f>
        <v>42.5625</v>
      </c>
    </row>
    <row r="19" ht="30.75" customHeight="1" spans="1:39">
      <c r="A19" s="49" t="s">
        <v>125</v>
      </c>
      <c r="B19" s="83"/>
      <c r="C19" s="77" t="s">
        <v>18</v>
      </c>
      <c r="D19" s="78">
        <v>4</v>
      </c>
      <c r="E19" s="78">
        <v>4</v>
      </c>
      <c r="F19" s="78">
        <v>4</v>
      </c>
      <c r="G19" s="78">
        <v>4</v>
      </c>
      <c r="H19" s="78">
        <v>4</v>
      </c>
      <c r="I19" s="78">
        <v>4</v>
      </c>
      <c r="J19" s="78">
        <v>4</v>
      </c>
      <c r="K19" s="78">
        <v>4</v>
      </c>
      <c r="L19" s="78">
        <v>4</v>
      </c>
      <c r="M19" s="78">
        <v>4</v>
      </c>
      <c r="N19" s="78">
        <v>4</v>
      </c>
      <c r="O19" s="78" t="s">
        <v>21</v>
      </c>
      <c r="P19" s="78">
        <v>4</v>
      </c>
      <c r="Q19" s="78">
        <v>4</v>
      </c>
      <c r="R19" s="78">
        <v>4</v>
      </c>
      <c r="S19" s="78">
        <v>4</v>
      </c>
      <c r="T19" s="78">
        <v>4</v>
      </c>
      <c r="U19" s="78">
        <v>4</v>
      </c>
      <c r="V19" s="78">
        <v>4</v>
      </c>
      <c r="W19" s="78">
        <v>4</v>
      </c>
      <c r="X19" s="78">
        <v>4</v>
      </c>
      <c r="Y19" s="78">
        <v>4</v>
      </c>
      <c r="Z19" s="78">
        <v>4</v>
      </c>
      <c r="AA19" s="78">
        <v>4</v>
      </c>
      <c r="AB19" s="78">
        <v>4</v>
      </c>
      <c r="AC19" s="78">
        <v>4</v>
      </c>
      <c r="AD19" s="78">
        <v>4</v>
      </c>
      <c r="AE19" s="78">
        <v>4</v>
      </c>
      <c r="AF19" s="78">
        <v>4</v>
      </c>
      <c r="AG19" s="78">
        <v>4</v>
      </c>
      <c r="AH19" s="78"/>
      <c r="AI19" s="106"/>
      <c r="AJ19" s="107"/>
      <c r="AK19" s="107"/>
      <c r="AL19" s="107"/>
      <c r="AM19" s="107"/>
    </row>
    <row r="20" ht="30.75" customHeight="1" spans="1:39">
      <c r="A20" s="49" t="s">
        <v>125</v>
      </c>
      <c r="B20" s="84"/>
      <c r="C20" s="81" t="s">
        <v>10</v>
      </c>
      <c r="D20" s="81">
        <v>6</v>
      </c>
      <c r="E20" s="81">
        <v>6</v>
      </c>
      <c r="F20" s="81">
        <v>4</v>
      </c>
      <c r="G20" s="81">
        <v>5</v>
      </c>
      <c r="H20" s="81">
        <v>0.5</v>
      </c>
      <c r="I20" s="81">
        <v>4</v>
      </c>
      <c r="J20" s="81">
        <v>0.5</v>
      </c>
      <c r="K20" s="81">
        <v>0.5</v>
      </c>
      <c r="L20" s="81">
        <v>0.5</v>
      </c>
      <c r="M20" s="81">
        <v>0.5</v>
      </c>
      <c r="N20" s="81">
        <v>3</v>
      </c>
      <c r="O20" s="78" t="s">
        <v>21</v>
      </c>
      <c r="P20" s="81">
        <v>4</v>
      </c>
      <c r="Q20" s="81">
        <v>4</v>
      </c>
      <c r="R20" s="81">
        <v>4</v>
      </c>
      <c r="S20" s="81">
        <v>6</v>
      </c>
      <c r="T20" s="81">
        <v>5</v>
      </c>
      <c r="U20" s="81">
        <v>5</v>
      </c>
      <c r="V20" s="81">
        <v>0.5</v>
      </c>
      <c r="W20" s="81">
        <v>5</v>
      </c>
      <c r="X20" s="81">
        <v>5</v>
      </c>
      <c r="Y20" s="81">
        <v>6</v>
      </c>
      <c r="Z20" s="81">
        <v>7</v>
      </c>
      <c r="AA20" s="81">
        <v>6</v>
      </c>
      <c r="AB20" s="81">
        <v>4</v>
      </c>
      <c r="AC20" s="81">
        <v>0.5</v>
      </c>
      <c r="AD20" s="81">
        <v>3</v>
      </c>
      <c r="AE20" s="81">
        <v>3</v>
      </c>
      <c r="AF20" s="81">
        <v>5</v>
      </c>
      <c r="AG20" s="81">
        <v>5</v>
      </c>
      <c r="AH20" s="81"/>
      <c r="AI20" s="108"/>
      <c r="AJ20" s="109"/>
      <c r="AK20" s="109"/>
      <c r="AL20" s="109"/>
      <c r="AM20" s="109"/>
    </row>
    <row r="21" ht="30.75" customHeight="1" spans="1:39">
      <c r="A21" s="53">
        <v>2003344</v>
      </c>
      <c r="B21" s="82" t="s">
        <v>127</v>
      </c>
      <c r="C21" s="182" t="s">
        <v>17</v>
      </c>
      <c r="D21" s="78">
        <v>4</v>
      </c>
      <c r="E21" s="78">
        <v>4</v>
      </c>
      <c r="F21" s="78">
        <v>4</v>
      </c>
      <c r="G21" s="78">
        <v>4</v>
      </c>
      <c r="H21" s="78">
        <v>4</v>
      </c>
      <c r="I21" s="78">
        <v>4</v>
      </c>
      <c r="J21" s="78">
        <v>4</v>
      </c>
      <c r="K21" s="78">
        <v>4</v>
      </c>
      <c r="L21" s="78">
        <v>4</v>
      </c>
      <c r="M21" s="78">
        <v>4</v>
      </c>
      <c r="N21" s="78">
        <v>4</v>
      </c>
      <c r="O21" s="78" t="s">
        <v>21</v>
      </c>
      <c r="P21" s="78">
        <v>4</v>
      </c>
      <c r="Q21" s="78">
        <v>4</v>
      </c>
      <c r="R21" s="78">
        <v>4</v>
      </c>
      <c r="S21" s="78">
        <v>4</v>
      </c>
      <c r="T21" s="78">
        <v>4</v>
      </c>
      <c r="U21" s="78">
        <v>4</v>
      </c>
      <c r="V21" s="78">
        <v>4</v>
      </c>
      <c r="W21" s="78">
        <v>4</v>
      </c>
      <c r="X21" s="78">
        <v>4</v>
      </c>
      <c r="Y21" s="78">
        <v>4</v>
      </c>
      <c r="Z21" s="78">
        <v>4</v>
      </c>
      <c r="AA21" s="78">
        <v>4</v>
      </c>
      <c r="AB21" s="78">
        <v>4</v>
      </c>
      <c r="AC21" s="78">
        <v>4</v>
      </c>
      <c r="AD21" s="78">
        <v>4</v>
      </c>
      <c r="AE21" s="78">
        <v>4</v>
      </c>
      <c r="AF21" s="78">
        <v>4</v>
      </c>
      <c r="AG21" s="78">
        <v>4</v>
      </c>
      <c r="AH21" s="78"/>
      <c r="AI21" s="104"/>
      <c r="AJ21" s="105">
        <f t="shared" ref="AJ21" si="21">SUM(D21:F22,I21:M22,P21:T22,W21:AA22,AD21:AH22)/8</f>
        <v>22</v>
      </c>
      <c r="AK21" s="105">
        <f t="shared" ref="AK21" si="22">SUM(D23:F23,I23:M23,P23:T23,W23:AA23,AD23:AH23)/8</f>
        <v>11.5</v>
      </c>
      <c r="AL21" s="105">
        <f t="shared" ref="AL21" si="23">SUM(G21:H23,N21:O23,U21:V23,AB21:AC23)/8</f>
        <v>9.4375</v>
      </c>
      <c r="AM21" s="105">
        <f t="shared" ref="AM21" si="24">SUM(D21:AH23)/8+(AI21)/8</f>
        <v>42.9375</v>
      </c>
    </row>
    <row r="22" ht="30.75" customHeight="1" spans="1:39">
      <c r="A22" s="53">
        <v>2003344</v>
      </c>
      <c r="B22" s="83"/>
      <c r="C22" s="182" t="s">
        <v>18</v>
      </c>
      <c r="D22" s="78">
        <v>4</v>
      </c>
      <c r="E22" s="78">
        <v>4</v>
      </c>
      <c r="F22" s="78">
        <v>4</v>
      </c>
      <c r="G22" s="78">
        <v>4</v>
      </c>
      <c r="H22" s="78">
        <v>4</v>
      </c>
      <c r="I22" s="78">
        <v>4</v>
      </c>
      <c r="J22" s="78">
        <v>4</v>
      </c>
      <c r="K22" s="78">
        <v>4</v>
      </c>
      <c r="L22" s="78">
        <v>4</v>
      </c>
      <c r="M22" s="78">
        <v>4</v>
      </c>
      <c r="N22" s="78">
        <v>4</v>
      </c>
      <c r="O22" s="78" t="s">
        <v>21</v>
      </c>
      <c r="P22" s="78">
        <v>4</v>
      </c>
      <c r="Q22" s="78">
        <v>4</v>
      </c>
      <c r="R22" s="78">
        <v>4</v>
      </c>
      <c r="S22" s="78">
        <v>4</v>
      </c>
      <c r="T22" s="78">
        <v>4</v>
      </c>
      <c r="U22" s="78">
        <v>4</v>
      </c>
      <c r="V22" s="78">
        <v>4</v>
      </c>
      <c r="W22" s="78">
        <v>4</v>
      </c>
      <c r="X22" s="78">
        <v>4</v>
      </c>
      <c r="Y22" s="78">
        <v>4</v>
      </c>
      <c r="Z22" s="78">
        <v>4</v>
      </c>
      <c r="AA22" s="78">
        <v>4</v>
      </c>
      <c r="AB22" s="78">
        <v>4</v>
      </c>
      <c r="AC22" s="78">
        <v>4</v>
      </c>
      <c r="AD22" s="78">
        <v>4</v>
      </c>
      <c r="AE22" s="78">
        <v>4</v>
      </c>
      <c r="AF22" s="78">
        <v>4</v>
      </c>
      <c r="AG22" s="78">
        <v>4</v>
      </c>
      <c r="AH22" s="78"/>
      <c r="AI22" s="106"/>
      <c r="AJ22" s="107"/>
      <c r="AK22" s="107"/>
      <c r="AL22" s="107"/>
      <c r="AM22" s="107"/>
    </row>
    <row r="23" ht="30.75" customHeight="1" spans="1:39">
      <c r="A23" s="53">
        <v>2003344</v>
      </c>
      <c r="B23" s="84"/>
      <c r="C23" s="185" t="s">
        <v>10</v>
      </c>
      <c r="D23" s="81">
        <v>6</v>
      </c>
      <c r="E23" s="81">
        <v>6</v>
      </c>
      <c r="F23" s="81">
        <v>4</v>
      </c>
      <c r="G23" s="81">
        <v>5</v>
      </c>
      <c r="H23" s="81">
        <v>0.5</v>
      </c>
      <c r="I23" s="81">
        <v>4</v>
      </c>
      <c r="J23" s="81">
        <v>0.5</v>
      </c>
      <c r="K23" s="81">
        <v>0.5</v>
      </c>
      <c r="L23" s="81">
        <v>0.5</v>
      </c>
      <c r="M23" s="81">
        <v>0.5</v>
      </c>
      <c r="N23" s="81">
        <v>4</v>
      </c>
      <c r="O23" s="78" t="s">
        <v>21</v>
      </c>
      <c r="P23" s="81">
        <v>4</v>
      </c>
      <c r="Q23" s="81">
        <v>4</v>
      </c>
      <c r="R23" s="81">
        <v>6</v>
      </c>
      <c r="S23" s="81">
        <v>6</v>
      </c>
      <c r="T23" s="81">
        <v>5</v>
      </c>
      <c r="U23" s="81">
        <v>5</v>
      </c>
      <c r="V23" s="81">
        <v>0.5</v>
      </c>
      <c r="W23" s="81">
        <v>5</v>
      </c>
      <c r="X23" s="81">
        <v>5</v>
      </c>
      <c r="Y23" s="81">
        <v>6</v>
      </c>
      <c r="Z23" s="81">
        <v>7</v>
      </c>
      <c r="AA23" s="81">
        <v>6</v>
      </c>
      <c r="AB23" s="81">
        <v>4</v>
      </c>
      <c r="AC23" s="81">
        <v>0.5</v>
      </c>
      <c r="AD23" s="81">
        <v>3</v>
      </c>
      <c r="AE23" s="81">
        <v>3</v>
      </c>
      <c r="AF23" s="81">
        <v>5</v>
      </c>
      <c r="AG23" s="81">
        <v>5</v>
      </c>
      <c r="AH23" s="81"/>
      <c r="AI23" s="108"/>
      <c r="AJ23" s="109"/>
      <c r="AK23" s="109"/>
      <c r="AL23" s="109"/>
      <c r="AM23" s="109"/>
    </row>
    <row r="24" ht="30.75" customHeight="1" spans="1:39">
      <c r="A24" s="49">
        <v>2005078</v>
      </c>
      <c r="B24" s="82" t="s">
        <v>128</v>
      </c>
      <c r="C24" s="77" t="s">
        <v>17</v>
      </c>
      <c r="D24" s="78">
        <v>0</v>
      </c>
      <c r="E24" s="78">
        <v>0</v>
      </c>
      <c r="F24" s="78">
        <v>0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 t="s">
        <v>21</v>
      </c>
      <c r="P24" s="78">
        <v>0</v>
      </c>
      <c r="Q24" s="78">
        <v>0</v>
      </c>
      <c r="R24" s="78">
        <v>0</v>
      </c>
      <c r="S24" s="78">
        <v>0</v>
      </c>
      <c r="T24" s="78">
        <v>0</v>
      </c>
      <c r="U24" s="78">
        <v>0</v>
      </c>
      <c r="V24" s="78">
        <v>0</v>
      </c>
      <c r="W24" s="78">
        <v>0</v>
      </c>
      <c r="X24" s="78">
        <v>0</v>
      </c>
      <c r="Y24" s="78">
        <v>0</v>
      </c>
      <c r="Z24" s="78">
        <v>0</v>
      </c>
      <c r="AA24" s="78">
        <v>0</v>
      </c>
      <c r="AB24" s="78">
        <v>0</v>
      </c>
      <c r="AC24" s="78">
        <v>0</v>
      </c>
      <c r="AD24" s="78">
        <v>0</v>
      </c>
      <c r="AE24" s="78">
        <v>0</v>
      </c>
      <c r="AF24" s="78">
        <v>0</v>
      </c>
      <c r="AG24" s="78">
        <v>0</v>
      </c>
      <c r="AH24" s="78"/>
      <c r="AI24" s="104"/>
      <c r="AJ24" s="105">
        <f t="shared" ref="AJ24" si="25">SUM(D24:F25,I24:M25,P24:T25,W24:AA25,AD24:AH25)/8</f>
        <v>0</v>
      </c>
      <c r="AK24" s="105">
        <f t="shared" ref="AK24" si="26">SUM(D26:F26,I26:M26,P26:T26,W26:AA26,AD26:AH26)/8</f>
        <v>0</v>
      </c>
      <c r="AL24" s="105">
        <f t="shared" ref="AL24" si="27">SUM(G24:H26,N24:O26,U24:V26,AB24:AC26)/8</f>
        <v>0</v>
      </c>
      <c r="AM24" s="105">
        <f t="shared" ref="AM24" si="28">SUM(D24:AH26)/8+(AI24)/8</f>
        <v>0</v>
      </c>
    </row>
    <row r="25" ht="30.75" customHeight="1" spans="1:39">
      <c r="A25" s="49">
        <v>2005078</v>
      </c>
      <c r="B25" s="83"/>
      <c r="C25" s="77" t="s">
        <v>18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 t="s">
        <v>21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  <c r="U25" s="78">
        <v>0</v>
      </c>
      <c r="V25" s="78">
        <v>0</v>
      </c>
      <c r="W25" s="78">
        <v>0</v>
      </c>
      <c r="X25" s="78">
        <v>0</v>
      </c>
      <c r="Y25" s="78">
        <v>0</v>
      </c>
      <c r="Z25" s="78">
        <v>0</v>
      </c>
      <c r="AA25" s="78">
        <v>0</v>
      </c>
      <c r="AB25" s="78">
        <v>0</v>
      </c>
      <c r="AC25" s="78">
        <v>0</v>
      </c>
      <c r="AD25" s="78">
        <v>0</v>
      </c>
      <c r="AE25" s="78">
        <v>0</v>
      </c>
      <c r="AF25" s="78">
        <v>0</v>
      </c>
      <c r="AG25" s="78">
        <v>0</v>
      </c>
      <c r="AH25" s="78"/>
      <c r="AI25" s="106"/>
      <c r="AJ25" s="107"/>
      <c r="AK25" s="107"/>
      <c r="AL25" s="107"/>
      <c r="AM25" s="107"/>
    </row>
    <row r="26" ht="30.75" customHeight="1" spans="1:39">
      <c r="A26" s="49">
        <v>2005078</v>
      </c>
      <c r="B26" s="84"/>
      <c r="C26" s="81" t="s">
        <v>10</v>
      </c>
      <c r="D26" s="81">
        <v>0</v>
      </c>
      <c r="E26" s="81">
        <v>0</v>
      </c>
      <c r="F26" s="81">
        <v>0</v>
      </c>
      <c r="G26" s="81">
        <v>0</v>
      </c>
      <c r="H26" s="81">
        <v>0</v>
      </c>
      <c r="I26" s="81">
        <v>0</v>
      </c>
      <c r="J26" s="81">
        <v>0</v>
      </c>
      <c r="K26" s="81">
        <v>0</v>
      </c>
      <c r="L26" s="81">
        <v>0</v>
      </c>
      <c r="M26" s="81">
        <v>0</v>
      </c>
      <c r="N26" s="81">
        <v>0</v>
      </c>
      <c r="O26" s="78" t="s">
        <v>21</v>
      </c>
      <c r="P26" s="81">
        <v>0</v>
      </c>
      <c r="Q26" s="81">
        <v>0</v>
      </c>
      <c r="R26" s="81">
        <v>0</v>
      </c>
      <c r="S26" s="81">
        <v>0</v>
      </c>
      <c r="T26" s="81">
        <v>0</v>
      </c>
      <c r="U26" s="81">
        <v>0</v>
      </c>
      <c r="V26" s="81">
        <v>0</v>
      </c>
      <c r="W26" s="81">
        <v>0</v>
      </c>
      <c r="X26" s="81">
        <v>0</v>
      </c>
      <c r="Y26" s="81">
        <v>0</v>
      </c>
      <c r="Z26" s="81">
        <v>0</v>
      </c>
      <c r="AA26" s="81">
        <v>0</v>
      </c>
      <c r="AB26" s="81">
        <v>0</v>
      </c>
      <c r="AC26" s="81">
        <v>0</v>
      </c>
      <c r="AD26" s="81">
        <v>0</v>
      </c>
      <c r="AE26" s="81">
        <v>0</v>
      </c>
      <c r="AF26" s="81">
        <v>0</v>
      </c>
      <c r="AG26" s="81">
        <v>0</v>
      </c>
      <c r="AH26" s="81"/>
      <c r="AI26" s="108"/>
      <c r="AJ26" s="109"/>
      <c r="AK26" s="109"/>
      <c r="AL26" s="109"/>
      <c r="AM26" s="109"/>
    </row>
    <row r="27" ht="30" customHeight="1" spans="1:39">
      <c r="A27" s="53" t="s">
        <v>129</v>
      </c>
      <c r="B27" s="82" t="s">
        <v>130</v>
      </c>
      <c r="C27" s="77" t="s">
        <v>17</v>
      </c>
      <c r="D27" s="78">
        <v>4</v>
      </c>
      <c r="E27" s="78">
        <v>4</v>
      </c>
      <c r="F27" s="78">
        <v>4</v>
      </c>
      <c r="G27" s="78">
        <v>4</v>
      </c>
      <c r="H27" s="78">
        <v>4</v>
      </c>
      <c r="I27" s="78">
        <v>4</v>
      </c>
      <c r="J27" s="78">
        <v>4</v>
      </c>
      <c r="K27" s="78">
        <v>4</v>
      </c>
      <c r="L27" s="78">
        <v>4</v>
      </c>
      <c r="M27" s="78">
        <v>4</v>
      </c>
      <c r="N27" s="78">
        <v>4</v>
      </c>
      <c r="O27" s="78" t="s">
        <v>21</v>
      </c>
      <c r="P27" s="78">
        <v>4</v>
      </c>
      <c r="Q27" s="78">
        <v>4</v>
      </c>
      <c r="R27" s="78">
        <v>4</v>
      </c>
      <c r="S27" s="78">
        <v>4</v>
      </c>
      <c r="T27" s="78">
        <v>4</v>
      </c>
      <c r="U27" s="78">
        <v>4</v>
      </c>
      <c r="V27" s="78">
        <v>4</v>
      </c>
      <c r="W27" s="78">
        <v>4</v>
      </c>
      <c r="X27" s="78">
        <v>4</v>
      </c>
      <c r="Y27" s="78">
        <v>4</v>
      </c>
      <c r="Z27" s="78">
        <v>4</v>
      </c>
      <c r="AA27" s="78">
        <v>4</v>
      </c>
      <c r="AB27" s="78">
        <v>4</v>
      </c>
      <c r="AC27" s="78">
        <v>4</v>
      </c>
      <c r="AD27" s="78">
        <v>4</v>
      </c>
      <c r="AE27" s="78">
        <v>4</v>
      </c>
      <c r="AF27" s="78">
        <v>4</v>
      </c>
      <c r="AG27" s="78">
        <v>4</v>
      </c>
      <c r="AH27" s="78"/>
      <c r="AI27" s="104"/>
      <c r="AJ27" s="105">
        <f t="shared" ref="AJ27" si="29">SUM(D27:F28,I27:M28,P27:T28,W27:AA28,AD27:AH28)/8</f>
        <v>22</v>
      </c>
      <c r="AK27" s="105">
        <f t="shared" ref="AK27" si="30">SUM(D29:F29,I29:M29,P29:T29,W29:AA29,AD29:AH29)/8</f>
        <v>11.125</v>
      </c>
      <c r="AL27" s="105">
        <f t="shared" ref="AL27" si="31">SUM(G27:H29,N27:O29,U27:V29,AB27:AC29)/8</f>
        <v>9.1875</v>
      </c>
      <c r="AM27" s="105">
        <f t="shared" ref="AM27" si="32">SUM(D27:AH29)/8+(AI27)/8</f>
        <v>42.3125</v>
      </c>
    </row>
    <row r="28" ht="30" customHeight="1" spans="1:39">
      <c r="A28" s="53" t="s">
        <v>129</v>
      </c>
      <c r="B28" s="83"/>
      <c r="C28" s="77" t="s">
        <v>18</v>
      </c>
      <c r="D28" s="78">
        <v>4</v>
      </c>
      <c r="E28" s="78">
        <v>4</v>
      </c>
      <c r="F28" s="78">
        <v>4</v>
      </c>
      <c r="G28" s="78">
        <v>4</v>
      </c>
      <c r="H28" s="78">
        <v>4</v>
      </c>
      <c r="I28" s="78">
        <v>4</v>
      </c>
      <c r="J28" s="78">
        <v>4</v>
      </c>
      <c r="K28" s="78">
        <v>4</v>
      </c>
      <c r="L28" s="78">
        <v>4</v>
      </c>
      <c r="M28" s="78">
        <v>4</v>
      </c>
      <c r="N28" s="78">
        <v>4</v>
      </c>
      <c r="O28" s="78" t="s">
        <v>21</v>
      </c>
      <c r="P28" s="78">
        <v>4</v>
      </c>
      <c r="Q28" s="78">
        <v>4</v>
      </c>
      <c r="R28" s="78">
        <v>4</v>
      </c>
      <c r="S28" s="78">
        <v>4</v>
      </c>
      <c r="T28" s="78">
        <v>4</v>
      </c>
      <c r="U28" s="78">
        <v>4</v>
      </c>
      <c r="V28" s="78">
        <v>4</v>
      </c>
      <c r="W28" s="78">
        <v>4</v>
      </c>
      <c r="X28" s="78">
        <v>4</v>
      </c>
      <c r="Y28" s="78">
        <v>4</v>
      </c>
      <c r="Z28" s="78">
        <v>4</v>
      </c>
      <c r="AA28" s="78">
        <v>4</v>
      </c>
      <c r="AB28" s="78">
        <v>4</v>
      </c>
      <c r="AC28" s="78">
        <v>4</v>
      </c>
      <c r="AD28" s="78">
        <v>4</v>
      </c>
      <c r="AE28" s="78">
        <v>4</v>
      </c>
      <c r="AF28" s="78">
        <v>4</v>
      </c>
      <c r="AG28" s="78">
        <v>4</v>
      </c>
      <c r="AH28" s="78"/>
      <c r="AI28" s="106"/>
      <c r="AJ28" s="107"/>
      <c r="AK28" s="107"/>
      <c r="AL28" s="107"/>
      <c r="AM28" s="107"/>
    </row>
    <row r="29" ht="30" customHeight="1" spans="1:39">
      <c r="A29" s="53" t="s">
        <v>129</v>
      </c>
      <c r="B29" s="84"/>
      <c r="C29" s="81" t="s">
        <v>10</v>
      </c>
      <c r="D29" s="81">
        <v>6</v>
      </c>
      <c r="E29" s="81">
        <v>6</v>
      </c>
      <c r="F29" s="81">
        <v>4</v>
      </c>
      <c r="G29" s="81">
        <v>5</v>
      </c>
      <c r="H29" s="81">
        <v>0.5</v>
      </c>
      <c r="I29" s="81">
        <v>4</v>
      </c>
      <c r="J29" s="81">
        <v>0.5</v>
      </c>
      <c r="K29" s="81">
        <v>0.5</v>
      </c>
      <c r="L29" s="81">
        <v>0.5</v>
      </c>
      <c r="M29" s="81">
        <v>0.5</v>
      </c>
      <c r="N29" s="81">
        <v>3</v>
      </c>
      <c r="O29" s="78" t="s">
        <v>21</v>
      </c>
      <c r="P29" s="81">
        <v>4</v>
      </c>
      <c r="Q29" s="81">
        <v>4</v>
      </c>
      <c r="R29" s="81">
        <v>4</v>
      </c>
      <c r="S29" s="81">
        <v>6</v>
      </c>
      <c r="T29" s="81">
        <v>5</v>
      </c>
      <c r="U29" s="81">
        <v>5</v>
      </c>
      <c r="V29" s="81">
        <v>0.5</v>
      </c>
      <c r="W29" s="81">
        <v>5</v>
      </c>
      <c r="X29" s="81">
        <v>5</v>
      </c>
      <c r="Y29" s="81">
        <v>6</v>
      </c>
      <c r="Z29" s="81">
        <v>6</v>
      </c>
      <c r="AA29" s="81">
        <v>6</v>
      </c>
      <c r="AB29" s="81">
        <v>3</v>
      </c>
      <c r="AC29" s="81">
        <v>0.5</v>
      </c>
      <c r="AD29" s="81">
        <v>3</v>
      </c>
      <c r="AE29" s="81">
        <v>3</v>
      </c>
      <c r="AF29" s="81">
        <v>5</v>
      </c>
      <c r="AG29" s="81">
        <v>5</v>
      </c>
      <c r="AH29" s="81"/>
      <c r="AI29" s="108"/>
      <c r="AJ29" s="109"/>
      <c r="AK29" s="109"/>
      <c r="AL29" s="109"/>
      <c r="AM29" s="109"/>
    </row>
    <row r="30" ht="30" customHeight="1" spans="1:39">
      <c r="A30" s="53" t="s">
        <v>131</v>
      </c>
      <c r="B30" s="129" t="s">
        <v>132</v>
      </c>
      <c r="C30" s="77" t="s">
        <v>17</v>
      </c>
      <c r="D30" s="78">
        <v>4</v>
      </c>
      <c r="E30" s="78">
        <v>4</v>
      </c>
      <c r="F30" s="78">
        <v>4</v>
      </c>
      <c r="G30" s="78">
        <v>4</v>
      </c>
      <c r="H30" s="78">
        <v>4</v>
      </c>
      <c r="I30" s="78">
        <v>4</v>
      </c>
      <c r="J30" s="78">
        <v>4</v>
      </c>
      <c r="K30" s="78">
        <v>4</v>
      </c>
      <c r="L30" s="78">
        <v>4</v>
      </c>
      <c r="M30" s="78">
        <v>4</v>
      </c>
      <c r="N30" s="78">
        <v>4</v>
      </c>
      <c r="O30" s="78" t="s">
        <v>21</v>
      </c>
      <c r="P30" s="78">
        <v>4</v>
      </c>
      <c r="Q30" s="78">
        <v>4</v>
      </c>
      <c r="R30" s="78">
        <v>4</v>
      </c>
      <c r="S30" s="78">
        <v>4</v>
      </c>
      <c r="T30" s="78">
        <v>4</v>
      </c>
      <c r="U30" s="78">
        <v>4</v>
      </c>
      <c r="V30" s="78">
        <v>4</v>
      </c>
      <c r="W30" s="78">
        <v>4</v>
      </c>
      <c r="X30" s="78">
        <v>4</v>
      </c>
      <c r="Y30" s="78">
        <v>4</v>
      </c>
      <c r="Z30" s="78">
        <v>4</v>
      </c>
      <c r="AA30" s="78">
        <v>4</v>
      </c>
      <c r="AB30" s="78">
        <v>4</v>
      </c>
      <c r="AC30" s="78">
        <v>4</v>
      </c>
      <c r="AD30" s="78">
        <v>4</v>
      </c>
      <c r="AE30" s="78">
        <v>4</v>
      </c>
      <c r="AF30" s="78">
        <v>4</v>
      </c>
      <c r="AG30" s="78">
        <v>4</v>
      </c>
      <c r="AH30" s="78"/>
      <c r="AI30" s="104"/>
      <c r="AJ30" s="105">
        <f t="shared" ref="AJ30" si="33">SUM(D30:F31,I30:M31,P30:T31,W30:AA31,AD30:AH31)/8</f>
        <v>22</v>
      </c>
      <c r="AK30" s="105">
        <f t="shared" ref="AK30" si="34">SUM(D32:F32,I32:M32,P32:T32,W32:AA32,AD32:AH32)/8</f>
        <v>11.25</v>
      </c>
      <c r="AL30" s="105">
        <f t="shared" ref="AL30" si="35">SUM(G30:H32,N30:O32,U30:V32,AB30:AC32)/8</f>
        <v>9.3125</v>
      </c>
      <c r="AM30" s="105">
        <f t="shared" ref="AM30" si="36">SUM(D30:AH32)/8+(AI30)/8</f>
        <v>42.5625</v>
      </c>
    </row>
    <row r="31" ht="30" customHeight="1" spans="1:39">
      <c r="A31" s="53" t="s">
        <v>131</v>
      </c>
      <c r="B31" s="130"/>
      <c r="C31" s="77" t="s">
        <v>18</v>
      </c>
      <c r="D31" s="78">
        <v>4</v>
      </c>
      <c r="E31" s="78">
        <v>4</v>
      </c>
      <c r="F31" s="78">
        <v>4</v>
      </c>
      <c r="G31" s="78">
        <v>4</v>
      </c>
      <c r="H31" s="78">
        <v>4</v>
      </c>
      <c r="I31" s="78">
        <v>4</v>
      </c>
      <c r="J31" s="78">
        <v>4</v>
      </c>
      <c r="K31" s="78">
        <v>4</v>
      </c>
      <c r="L31" s="78">
        <v>4</v>
      </c>
      <c r="M31" s="78">
        <v>4</v>
      </c>
      <c r="N31" s="78">
        <v>4</v>
      </c>
      <c r="O31" s="78" t="s">
        <v>21</v>
      </c>
      <c r="P31" s="78">
        <v>4</v>
      </c>
      <c r="Q31" s="78">
        <v>4</v>
      </c>
      <c r="R31" s="78">
        <v>4</v>
      </c>
      <c r="S31" s="78">
        <v>4</v>
      </c>
      <c r="T31" s="78">
        <v>4</v>
      </c>
      <c r="U31" s="78">
        <v>4</v>
      </c>
      <c r="V31" s="78">
        <v>4</v>
      </c>
      <c r="W31" s="78">
        <v>4</v>
      </c>
      <c r="X31" s="78">
        <v>4</v>
      </c>
      <c r="Y31" s="78">
        <v>4</v>
      </c>
      <c r="Z31" s="78">
        <v>4</v>
      </c>
      <c r="AA31" s="78">
        <v>4</v>
      </c>
      <c r="AB31" s="78">
        <v>4</v>
      </c>
      <c r="AC31" s="78">
        <v>4</v>
      </c>
      <c r="AD31" s="78">
        <v>4</v>
      </c>
      <c r="AE31" s="78">
        <v>4</v>
      </c>
      <c r="AF31" s="78">
        <v>4</v>
      </c>
      <c r="AG31" s="78">
        <v>4</v>
      </c>
      <c r="AH31" s="78"/>
      <c r="AI31" s="106"/>
      <c r="AJ31" s="107"/>
      <c r="AK31" s="107"/>
      <c r="AL31" s="107"/>
      <c r="AM31" s="107"/>
    </row>
    <row r="32" ht="30" customHeight="1" spans="1:39">
      <c r="A32" s="53" t="s">
        <v>131</v>
      </c>
      <c r="B32" s="131"/>
      <c r="C32" s="81" t="s">
        <v>10</v>
      </c>
      <c r="D32" s="81">
        <v>6</v>
      </c>
      <c r="E32" s="81">
        <v>6</v>
      </c>
      <c r="F32" s="81">
        <v>4</v>
      </c>
      <c r="G32" s="81">
        <v>5</v>
      </c>
      <c r="H32" s="81">
        <v>0.5</v>
      </c>
      <c r="I32" s="81">
        <v>4</v>
      </c>
      <c r="J32" s="81">
        <v>0.5</v>
      </c>
      <c r="K32" s="81">
        <v>0.5</v>
      </c>
      <c r="L32" s="81">
        <v>0.5</v>
      </c>
      <c r="M32" s="81">
        <v>0.5</v>
      </c>
      <c r="N32" s="81">
        <v>3</v>
      </c>
      <c r="O32" s="78" t="s">
        <v>21</v>
      </c>
      <c r="P32" s="81">
        <v>4</v>
      </c>
      <c r="Q32" s="81">
        <v>4</v>
      </c>
      <c r="R32" s="81">
        <v>4</v>
      </c>
      <c r="S32" s="81">
        <v>6</v>
      </c>
      <c r="T32" s="81">
        <v>5</v>
      </c>
      <c r="U32" s="81">
        <v>5</v>
      </c>
      <c r="V32" s="81">
        <v>0.5</v>
      </c>
      <c r="W32" s="81">
        <v>5</v>
      </c>
      <c r="X32" s="81">
        <v>5</v>
      </c>
      <c r="Y32" s="81">
        <v>6</v>
      </c>
      <c r="Z32" s="81">
        <v>7</v>
      </c>
      <c r="AA32" s="81">
        <v>6</v>
      </c>
      <c r="AB32" s="81">
        <v>4</v>
      </c>
      <c r="AC32" s="81">
        <v>0.5</v>
      </c>
      <c r="AD32" s="81">
        <v>3</v>
      </c>
      <c r="AE32" s="81">
        <v>3</v>
      </c>
      <c r="AF32" s="81">
        <v>5</v>
      </c>
      <c r="AG32" s="81">
        <v>5</v>
      </c>
      <c r="AH32" s="81"/>
      <c r="AI32" s="108"/>
      <c r="AJ32" s="109"/>
      <c r="AK32" s="109"/>
      <c r="AL32" s="109"/>
      <c r="AM32" s="109"/>
    </row>
    <row r="33" ht="32.25" customHeight="1" spans="1:39">
      <c r="A33" s="53" t="s">
        <v>133</v>
      </c>
      <c r="B33" s="181" t="s">
        <v>134</v>
      </c>
      <c r="C33" s="182" t="s">
        <v>17</v>
      </c>
      <c r="D33" s="78">
        <v>4</v>
      </c>
      <c r="E33" s="78">
        <v>4</v>
      </c>
      <c r="F33" s="78">
        <v>4</v>
      </c>
      <c r="G33" s="78">
        <v>4</v>
      </c>
      <c r="H33" s="78">
        <v>4</v>
      </c>
      <c r="I33" s="78">
        <v>4</v>
      </c>
      <c r="J33" s="78">
        <v>4</v>
      </c>
      <c r="K33" s="78">
        <v>4</v>
      </c>
      <c r="L33" s="78">
        <v>4</v>
      </c>
      <c r="M33" s="78">
        <v>4</v>
      </c>
      <c r="N33" s="78">
        <v>4</v>
      </c>
      <c r="O33" s="78">
        <v>4</v>
      </c>
      <c r="P33" s="78">
        <v>4</v>
      </c>
      <c r="Q33" s="78">
        <v>4</v>
      </c>
      <c r="R33" s="78">
        <v>4</v>
      </c>
      <c r="S33" s="78">
        <v>4</v>
      </c>
      <c r="T33" s="78">
        <v>4</v>
      </c>
      <c r="U33" s="78">
        <v>4</v>
      </c>
      <c r="V33" s="78">
        <v>4</v>
      </c>
      <c r="W33" s="78">
        <v>4</v>
      </c>
      <c r="X33" s="78">
        <v>4</v>
      </c>
      <c r="Y33" s="78">
        <v>4</v>
      </c>
      <c r="Z33" s="78">
        <v>4</v>
      </c>
      <c r="AA33" s="78">
        <v>4</v>
      </c>
      <c r="AB33" s="78">
        <v>4</v>
      </c>
      <c r="AC33" s="78">
        <v>4</v>
      </c>
      <c r="AD33" s="78">
        <v>4</v>
      </c>
      <c r="AE33" s="78">
        <v>4</v>
      </c>
      <c r="AF33" s="78">
        <v>4</v>
      </c>
      <c r="AG33" s="78">
        <v>4</v>
      </c>
      <c r="AH33" s="78"/>
      <c r="AI33" s="104"/>
      <c r="AJ33" s="105">
        <f t="shared" ref="AJ33" si="37">SUM(D33:F34,I33:M34,P33:T34,W33:AA34,AD33:AH34)/8</f>
        <v>22</v>
      </c>
      <c r="AK33" s="105">
        <f t="shared" ref="AK33" si="38">SUM(D35:F35,I35:M35,P35:T35,W35:AA35,AD35:AH35)/8</f>
        <v>12.3125</v>
      </c>
      <c r="AL33" s="105">
        <f t="shared" ref="AL33" si="39">SUM(G33:H35,N33:O35,U33:V35,AB33:AC35)/8</f>
        <v>10.375</v>
      </c>
      <c r="AM33" s="105">
        <f t="shared" ref="AM33" si="40">SUM(D33:AH35)/8+(AI33)/8</f>
        <v>44.6875</v>
      </c>
    </row>
    <row r="34" ht="30.75" customHeight="1" spans="1:39">
      <c r="A34" s="53">
        <v>2102260</v>
      </c>
      <c r="B34" s="183"/>
      <c r="C34" s="182" t="s">
        <v>18</v>
      </c>
      <c r="D34" s="78">
        <v>4</v>
      </c>
      <c r="E34" s="78">
        <v>4</v>
      </c>
      <c r="F34" s="78">
        <v>4</v>
      </c>
      <c r="G34" s="78">
        <v>4</v>
      </c>
      <c r="H34" s="78">
        <v>4</v>
      </c>
      <c r="I34" s="78">
        <v>4</v>
      </c>
      <c r="J34" s="78">
        <v>4</v>
      </c>
      <c r="K34" s="78">
        <v>4</v>
      </c>
      <c r="L34" s="78">
        <v>4</v>
      </c>
      <c r="M34" s="78">
        <v>4</v>
      </c>
      <c r="N34" s="78">
        <v>4</v>
      </c>
      <c r="O34" s="78">
        <v>4</v>
      </c>
      <c r="P34" s="78">
        <v>4</v>
      </c>
      <c r="Q34" s="78">
        <v>4</v>
      </c>
      <c r="R34" s="78">
        <v>4</v>
      </c>
      <c r="S34" s="78">
        <v>4</v>
      </c>
      <c r="T34" s="78">
        <v>4</v>
      </c>
      <c r="U34" s="78">
        <v>4</v>
      </c>
      <c r="V34" s="78">
        <v>4</v>
      </c>
      <c r="W34" s="78">
        <v>4</v>
      </c>
      <c r="X34" s="78">
        <v>4</v>
      </c>
      <c r="Y34" s="78">
        <v>4</v>
      </c>
      <c r="Z34" s="78">
        <v>4</v>
      </c>
      <c r="AA34" s="78">
        <v>4</v>
      </c>
      <c r="AB34" s="78">
        <v>4</v>
      </c>
      <c r="AC34" s="78">
        <v>4</v>
      </c>
      <c r="AD34" s="78">
        <v>4</v>
      </c>
      <c r="AE34" s="78">
        <v>4</v>
      </c>
      <c r="AF34" s="78">
        <v>4</v>
      </c>
      <c r="AG34" s="78">
        <v>4</v>
      </c>
      <c r="AH34" s="78"/>
      <c r="AI34" s="106"/>
      <c r="AJ34" s="107"/>
      <c r="AK34" s="107"/>
      <c r="AL34" s="107"/>
      <c r="AM34" s="107"/>
    </row>
    <row r="35" ht="30.75" customHeight="1" spans="1:39">
      <c r="A35" s="53">
        <v>2102260</v>
      </c>
      <c r="B35" s="184"/>
      <c r="C35" s="185" t="s">
        <v>10</v>
      </c>
      <c r="D35" s="81">
        <v>6</v>
      </c>
      <c r="E35" s="81">
        <v>6</v>
      </c>
      <c r="F35" s="81">
        <v>4</v>
      </c>
      <c r="G35" s="81">
        <v>5</v>
      </c>
      <c r="H35" s="81">
        <v>0.5</v>
      </c>
      <c r="I35" s="81">
        <v>4</v>
      </c>
      <c r="J35" s="81">
        <v>5</v>
      </c>
      <c r="K35" s="81">
        <v>0.5</v>
      </c>
      <c r="L35" s="81">
        <v>0.5</v>
      </c>
      <c r="M35" s="81">
        <v>0.5</v>
      </c>
      <c r="N35" s="81">
        <v>3</v>
      </c>
      <c r="O35" s="81">
        <v>0.5</v>
      </c>
      <c r="P35" s="81">
        <v>6</v>
      </c>
      <c r="Q35" s="81">
        <v>4</v>
      </c>
      <c r="R35" s="81">
        <v>6</v>
      </c>
      <c r="S35" s="81">
        <v>6</v>
      </c>
      <c r="T35" s="81">
        <v>5</v>
      </c>
      <c r="U35" s="81">
        <v>5</v>
      </c>
      <c r="V35" s="81">
        <v>0.5</v>
      </c>
      <c r="W35" s="81">
        <v>5</v>
      </c>
      <c r="X35" s="81">
        <v>5</v>
      </c>
      <c r="Y35" s="81">
        <v>6</v>
      </c>
      <c r="Z35" s="81">
        <v>7</v>
      </c>
      <c r="AA35" s="81">
        <v>6</v>
      </c>
      <c r="AB35" s="81">
        <v>4</v>
      </c>
      <c r="AC35" s="81">
        <v>0.5</v>
      </c>
      <c r="AD35" s="81">
        <v>3</v>
      </c>
      <c r="AE35" s="81">
        <v>3</v>
      </c>
      <c r="AF35" s="81">
        <v>5</v>
      </c>
      <c r="AG35" s="81">
        <v>5</v>
      </c>
      <c r="AH35" s="81"/>
      <c r="AI35" s="108"/>
      <c r="AJ35" s="109"/>
      <c r="AK35" s="109"/>
      <c r="AL35" s="109"/>
      <c r="AM35" s="109"/>
    </row>
    <row r="36" ht="30.75" customHeight="1" spans="1:39">
      <c r="A36" s="53" t="s">
        <v>135</v>
      </c>
      <c r="B36" s="181" t="s">
        <v>136</v>
      </c>
      <c r="C36" s="182" t="s">
        <v>17</v>
      </c>
      <c r="D36" s="78">
        <v>4</v>
      </c>
      <c r="E36" s="78">
        <v>4</v>
      </c>
      <c r="F36" s="78">
        <v>4</v>
      </c>
      <c r="G36" s="78">
        <v>4</v>
      </c>
      <c r="H36" s="78">
        <v>4</v>
      </c>
      <c r="I36" s="78">
        <v>4</v>
      </c>
      <c r="J36" s="78">
        <v>4</v>
      </c>
      <c r="K36" s="78">
        <v>4</v>
      </c>
      <c r="L36" s="78">
        <v>4</v>
      </c>
      <c r="M36" s="78">
        <v>4</v>
      </c>
      <c r="N36" s="78">
        <v>4</v>
      </c>
      <c r="O36" s="78" t="s">
        <v>21</v>
      </c>
      <c r="P36" s="78">
        <v>4</v>
      </c>
      <c r="Q36" s="78">
        <v>4</v>
      </c>
      <c r="R36" s="78">
        <v>4</v>
      </c>
      <c r="S36" s="78">
        <v>4</v>
      </c>
      <c r="T36" s="78">
        <v>4</v>
      </c>
      <c r="U36" s="78">
        <v>4</v>
      </c>
      <c r="V36" s="78">
        <v>4</v>
      </c>
      <c r="W36" s="78">
        <v>4</v>
      </c>
      <c r="X36" s="78">
        <v>4</v>
      </c>
      <c r="Y36" s="78">
        <v>4</v>
      </c>
      <c r="Z36" s="78">
        <v>4</v>
      </c>
      <c r="AA36" s="78">
        <v>4</v>
      </c>
      <c r="AB36" s="78">
        <v>4</v>
      </c>
      <c r="AC36" s="78">
        <v>4</v>
      </c>
      <c r="AD36" s="78">
        <v>4</v>
      </c>
      <c r="AE36" s="78">
        <v>4</v>
      </c>
      <c r="AF36" s="78">
        <v>4</v>
      </c>
      <c r="AG36" s="78">
        <v>4</v>
      </c>
      <c r="AH36" s="78"/>
      <c r="AI36" s="104"/>
      <c r="AJ36" s="105">
        <f t="shared" ref="AJ36" si="41">SUM(D36:F37,I36:M37,P36:T37,W36:AA37,AD36:AH37)/8</f>
        <v>21.5</v>
      </c>
      <c r="AK36" s="105">
        <f t="shared" ref="AK36" si="42">SUM(D38:F38,I38:M38,P38:T38,W38:AA38,AD38:AH38)/8</f>
        <v>10.0625</v>
      </c>
      <c r="AL36" s="105">
        <f t="shared" ref="AL36" si="43">SUM(G36:H38,N36:O38,U36:V38,AB36:AC38)/8</f>
        <v>9.3125</v>
      </c>
      <c r="AM36" s="105">
        <f t="shared" ref="AM36" si="44">SUM(D36:AH38)/8+(AI36)/8</f>
        <v>40.875</v>
      </c>
    </row>
    <row r="37" ht="30.75" customHeight="1" spans="1:39">
      <c r="A37" s="53" t="s">
        <v>135</v>
      </c>
      <c r="B37" s="183"/>
      <c r="C37" s="182" t="s">
        <v>18</v>
      </c>
      <c r="D37" s="78">
        <v>4</v>
      </c>
      <c r="E37" s="78">
        <v>4</v>
      </c>
      <c r="F37" s="78">
        <v>4</v>
      </c>
      <c r="G37" s="78">
        <v>4</v>
      </c>
      <c r="H37" s="78">
        <v>4</v>
      </c>
      <c r="I37" s="78">
        <v>4</v>
      </c>
      <c r="J37" s="78">
        <v>4</v>
      </c>
      <c r="K37" s="78">
        <v>4</v>
      </c>
      <c r="L37" s="78">
        <v>4</v>
      </c>
      <c r="M37" s="78">
        <v>4</v>
      </c>
      <c r="N37" s="78">
        <v>4</v>
      </c>
      <c r="O37" s="78" t="s">
        <v>21</v>
      </c>
      <c r="P37" s="78">
        <v>4</v>
      </c>
      <c r="Q37" s="78">
        <v>4</v>
      </c>
      <c r="R37" s="78">
        <v>4</v>
      </c>
      <c r="S37" s="78">
        <v>4</v>
      </c>
      <c r="T37" s="78">
        <v>4</v>
      </c>
      <c r="U37" s="78">
        <v>4</v>
      </c>
      <c r="V37" s="78">
        <v>4</v>
      </c>
      <c r="W37" s="78">
        <v>4</v>
      </c>
      <c r="X37" s="78">
        <v>4</v>
      </c>
      <c r="Y37" s="78">
        <v>4</v>
      </c>
      <c r="Z37" s="78">
        <v>4</v>
      </c>
      <c r="AA37" s="78">
        <v>4</v>
      </c>
      <c r="AB37" s="78">
        <v>4</v>
      </c>
      <c r="AC37" s="78">
        <v>4</v>
      </c>
      <c r="AD37" s="78">
        <v>4</v>
      </c>
      <c r="AE37" s="78">
        <v>4</v>
      </c>
      <c r="AF37" s="78">
        <v>4</v>
      </c>
      <c r="AG37" s="78">
        <v>0</v>
      </c>
      <c r="AH37" s="78"/>
      <c r="AI37" s="106"/>
      <c r="AJ37" s="107"/>
      <c r="AK37" s="107"/>
      <c r="AL37" s="107"/>
      <c r="AM37" s="107"/>
    </row>
    <row r="38" ht="30.75" customHeight="1" spans="1:39">
      <c r="A38" s="53" t="s">
        <v>135</v>
      </c>
      <c r="B38" s="184"/>
      <c r="C38" s="185" t="s">
        <v>10</v>
      </c>
      <c r="D38" s="81">
        <v>6</v>
      </c>
      <c r="E38" s="81">
        <v>6</v>
      </c>
      <c r="F38" s="81">
        <v>4</v>
      </c>
      <c r="G38" s="81">
        <v>5</v>
      </c>
      <c r="H38" s="81">
        <v>0.5</v>
      </c>
      <c r="I38" s="81">
        <v>4</v>
      </c>
      <c r="J38" s="81">
        <v>0.5</v>
      </c>
      <c r="K38" s="81">
        <v>0.5</v>
      </c>
      <c r="L38" s="81">
        <v>0.5</v>
      </c>
      <c r="M38" s="81">
        <v>0.5</v>
      </c>
      <c r="N38" s="81">
        <v>3</v>
      </c>
      <c r="O38" s="78" t="s">
        <v>21</v>
      </c>
      <c r="P38" s="81">
        <v>4</v>
      </c>
      <c r="Q38" s="81">
        <v>4</v>
      </c>
      <c r="R38" s="81">
        <v>4</v>
      </c>
      <c r="S38" s="81">
        <v>6</v>
      </c>
      <c r="T38" s="81">
        <v>0.5</v>
      </c>
      <c r="U38" s="81">
        <v>5</v>
      </c>
      <c r="V38" s="81">
        <v>0.5</v>
      </c>
      <c r="W38" s="81">
        <v>5</v>
      </c>
      <c r="X38" s="81">
        <v>5</v>
      </c>
      <c r="Y38" s="81">
        <v>6</v>
      </c>
      <c r="Z38" s="81">
        <v>7</v>
      </c>
      <c r="AA38" s="81">
        <v>6</v>
      </c>
      <c r="AB38" s="81">
        <v>4</v>
      </c>
      <c r="AC38" s="81">
        <v>0.5</v>
      </c>
      <c r="AD38" s="81">
        <v>3</v>
      </c>
      <c r="AE38" s="81">
        <v>3</v>
      </c>
      <c r="AF38" s="81">
        <v>5</v>
      </c>
      <c r="AG38" s="81">
        <v>0</v>
      </c>
      <c r="AH38" s="81"/>
      <c r="AI38" s="108"/>
      <c r="AJ38" s="109"/>
      <c r="AK38" s="109"/>
      <c r="AL38" s="109"/>
      <c r="AM38" s="109"/>
    </row>
    <row r="39" ht="30" customHeight="1" spans="1:39">
      <c r="A39" s="53" t="s">
        <v>137</v>
      </c>
      <c r="B39" s="181" t="s">
        <v>138</v>
      </c>
      <c r="C39" s="182" t="s">
        <v>17</v>
      </c>
      <c r="D39" s="78">
        <v>0</v>
      </c>
      <c r="E39" s="78">
        <v>4</v>
      </c>
      <c r="F39" s="78">
        <v>4</v>
      </c>
      <c r="G39" s="78">
        <v>4</v>
      </c>
      <c r="H39" s="78">
        <v>0</v>
      </c>
      <c r="I39" s="78">
        <v>4</v>
      </c>
      <c r="J39" s="78">
        <v>4</v>
      </c>
      <c r="K39" s="78">
        <v>4</v>
      </c>
      <c r="L39" s="78">
        <v>4</v>
      </c>
      <c r="M39" s="78">
        <v>4</v>
      </c>
      <c r="N39" s="78">
        <v>4</v>
      </c>
      <c r="O39" s="78" t="s">
        <v>21</v>
      </c>
      <c r="P39" s="78">
        <v>4</v>
      </c>
      <c r="Q39" s="78">
        <v>4</v>
      </c>
      <c r="R39" s="78">
        <v>4</v>
      </c>
      <c r="S39" s="78">
        <v>4</v>
      </c>
      <c r="T39" s="78">
        <v>4</v>
      </c>
      <c r="U39" s="78">
        <v>4</v>
      </c>
      <c r="V39" s="78">
        <v>4</v>
      </c>
      <c r="W39" s="78">
        <v>4</v>
      </c>
      <c r="X39" s="78">
        <v>4</v>
      </c>
      <c r="Y39" s="78">
        <v>4</v>
      </c>
      <c r="Z39" s="78">
        <v>4</v>
      </c>
      <c r="AA39" s="78">
        <v>4</v>
      </c>
      <c r="AB39" s="78">
        <v>4</v>
      </c>
      <c r="AC39" s="78">
        <v>4</v>
      </c>
      <c r="AD39" s="78">
        <v>4</v>
      </c>
      <c r="AE39" s="78">
        <v>4</v>
      </c>
      <c r="AF39" s="78">
        <v>4</v>
      </c>
      <c r="AG39" s="78">
        <v>4</v>
      </c>
      <c r="AH39" s="78"/>
      <c r="AI39" s="104"/>
      <c r="AJ39" s="105">
        <f t="shared" ref="AJ39" si="45">SUM(D39:F40,I39:M40,P39:T40,W39:AA40,AD39:AH40)/8</f>
        <v>21</v>
      </c>
      <c r="AK39" s="105">
        <f t="shared" ref="AK39" si="46">SUM(D41:F41,I41:M41,P41:T41,W41:AA41,AD41:AH41)/8</f>
        <v>10.25</v>
      </c>
      <c r="AL39" s="105">
        <f t="shared" ref="AL39" si="47">SUM(G39:H41,N39:O41,U39:V41,AB39:AC41)/8</f>
        <v>7.8125</v>
      </c>
      <c r="AM39" s="105">
        <f t="shared" ref="AM39" si="48">SUM(D39:AH41)/8+(AI39)/8</f>
        <v>39.0625</v>
      </c>
    </row>
    <row r="40" ht="30" customHeight="1" spans="1:39">
      <c r="A40" s="53">
        <v>2004088</v>
      </c>
      <c r="B40" s="183"/>
      <c r="C40" s="182" t="s">
        <v>18</v>
      </c>
      <c r="D40" s="78">
        <v>0</v>
      </c>
      <c r="E40" s="78">
        <v>4</v>
      </c>
      <c r="F40" s="78">
        <v>4</v>
      </c>
      <c r="G40" s="78">
        <v>4</v>
      </c>
      <c r="H40" s="78">
        <v>0</v>
      </c>
      <c r="I40" s="78">
        <v>4</v>
      </c>
      <c r="J40" s="78">
        <v>4</v>
      </c>
      <c r="K40" s="78">
        <v>4</v>
      </c>
      <c r="L40" s="78">
        <v>4</v>
      </c>
      <c r="M40" s="78">
        <v>4</v>
      </c>
      <c r="N40" s="78">
        <v>4</v>
      </c>
      <c r="O40" s="78" t="s">
        <v>21</v>
      </c>
      <c r="P40" s="78">
        <v>4</v>
      </c>
      <c r="Q40" s="78">
        <v>4</v>
      </c>
      <c r="R40" s="78">
        <v>4</v>
      </c>
      <c r="S40" s="78">
        <v>4</v>
      </c>
      <c r="T40" s="78">
        <v>4</v>
      </c>
      <c r="U40" s="78">
        <v>4</v>
      </c>
      <c r="V40" s="78">
        <v>4</v>
      </c>
      <c r="W40" s="78">
        <v>4</v>
      </c>
      <c r="X40" s="78">
        <v>4</v>
      </c>
      <c r="Y40" s="78">
        <v>4</v>
      </c>
      <c r="Z40" s="78">
        <v>4</v>
      </c>
      <c r="AA40" s="78">
        <v>4</v>
      </c>
      <c r="AB40" s="78">
        <v>4</v>
      </c>
      <c r="AC40" s="78">
        <v>4</v>
      </c>
      <c r="AD40" s="78">
        <v>4</v>
      </c>
      <c r="AE40" s="78">
        <v>4</v>
      </c>
      <c r="AF40" s="78">
        <v>4</v>
      </c>
      <c r="AG40" s="78">
        <v>4</v>
      </c>
      <c r="AH40" s="78"/>
      <c r="AI40" s="106"/>
      <c r="AJ40" s="107"/>
      <c r="AK40" s="107"/>
      <c r="AL40" s="107"/>
      <c r="AM40" s="107"/>
    </row>
    <row r="41" ht="30" customHeight="1" spans="1:39">
      <c r="A41" s="53">
        <v>2004088</v>
      </c>
      <c r="B41" s="184"/>
      <c r="C41" s="185" t="s">
        <v>10</v>
      </c>
      <c r="D41" s="81">
        <v>0</v>
      </c>
      <c r="E41" s="81">
        <v>6</v>
      </c>
      <c r="F41" s="81">
        <v>4</v>
      </c>
      <c r="G41" s="81">
        <v>0.5</v>
      </c>
      <c r="H41" s="81">
        <v>0</v>
      </c>
      <c r="I41" s="81">
        <v>5</v>
      </c>
      <c r="J41" s="81">
        <v>4</v>
      </c>
      <c r="K41" s="81">
        <v>0.5</v>
      </c>
      <c r="L41" s="81">
        <v>0.5</v>
      </c>
      <c r="M41" s="81">
        <v>0.5</v>
      </c>
      <c r="N41" s="81">
        <v>4</v>
      </c>
      <c r="O41" s="78" t="s">
        <v>21</v>
      </c>
      <c r="P41" s="81">
        <v>4</v>
      </c>
      <c r="Q41" s="81">
        <v>4</v>
      </c>
      <c r="R41" s="81">
        <v>4</v>
      </c>
      <c r="S41" s="81">
        <v>6</v>
      </c>
      <c r="T41" s="81">
        <v>5</v>
      </c>
      <c r="U41" s="81">
        <v>5</v>
      </c>
      <c r="V41" s="81">
        <v>0.5</v>
      </c>
      <c r="W41" s="81">
        <v>5</v>
      </c>
      <c r="X41" s="81">
        <v>5</v>
      </c>
      <c r="Y41" s="81">
        <v>5</v>
      </c>
      <c r="Z41" s="81">
        <v>4</v>
      </c>
      <c r="AA41" s="81">
        <v>4</v>
      </c>
      <c r="AB41" s="81">
        <v>4</v>
      </c>
      <c r="AC41" s="81">
        <v>0.5</v>
      </c>
      <c r="AD41" s="81">
        <v>2.5</v>
      </c>
      <c r="AE41" s="81">
        <v>3</v>
      </c>
      <c r="AF41" s="81">
        <v>5</v>
      </c>
      <c r="AG41" s="81">
        <v>5</v>
      </c>
      <c r="AH41" s="81"/>
      <c r="AI41" s="108"/>
      <c r="AJ41" s="109"/>
      <c r="AK41" s="109"/>
      <c r="AL41" s="109"/>
      <c r="AM41" s="109"/>
    </row>
    <row r="42" ht="30" customHeight="1" spans="1:39">
      <c r="A42" s="53" t="s">
        <v>139</v>
      </c>
      <c r="B42" s="129" t="s">
        <v>140</v>
      </c>
      <c r="C42" s="77" t="s">
        <v>17</v>
      </c>
      <c r="D42" s="78">
        <v>4</v>
      </c>
      <c r="E42" s="78">
        <v>4</v>
      </c>
      <c r="F42" s="78">
        <v>4</v>
      </c>
      <c r="G42" s="78">
        <v>4</v>
      </c>
      <c r="H42" s="78">
        <v>4</v>
      </c>
      <c r="I42" s="78">
        <v>4</v>
      </c>
      <c r="J42" s="78">
        <v>4</v>
      </c>
      <c r="K42" s="78">
        <v>4</v>
      </c>
      <c r="L42" s="78">
        <v>4</v>
      </c>
      <c r="M42" s="78">
        <v>4</v>
      </c>
      <c r="N42" s="78">
        <v>4</v>
      </c>
      <c r="O42" s="78" t="s">
        <v>21</v>
      </c>
      <c r="P42" s="78">
        <v>4</v>
      </c>
      <c r="Q42" s="78">
        <v>4</v>
      </c>
      <c r="R42" s="78">
        <v>4</v>
      </c>
      <c r="S42" s="78">
        <v>0</v>
      </c>
      <c r="T42" s="78">
        <v>0</v>
      </c>
      <c r="U42" s="78">
        <v>0</v>
      </c>
      <c r="V42" s="78" t="s">
        <v>21</v>
      </c>
      <c r="W42" s="78">
        <v>4</v>
      </c>
      <c r="X42" s="78">
        <v>4</v>
      </c>
      <c r="Y42" s="78">
        <v>4</v>
      </c>
      <c r="Z42" s="78">
        <v>4</v>
      </c>
      <c r="AA42" s="78">
        <v>4</v>
      </c>
      <c r="AB42" s="78">
        <v>4</v>
      </c>
      <c r="AC42" s="78">
        <v>4</v>
      </c>
      <c r="AD42" s="78">
        <v>4</v>
      </c>
      <c r="AE42" s="78">
        <v>4</v>
      </c>
      <c r="AF42" s="78">
        <v>4</v>
      </c>
      <c r="AG42" s="78">
        <v>4</v>
      </c>
      <c r="AH42" s="78"/>
      <c r="AI42" s="104"/>
      <c r="AJ42" s="105">
        <f t="shared" ref="AJ42" si="49">SUM(D42:F43,I42:M43,P42:T43,W42:AA43,AD42:AH43)/8</f>
        <v>20</v>
      </c>
      <c r="AK42" s="105">
        <f t="shared" ref="AK42" si="50">SUM(D44:F44,I44:M44,P44:T44,W44:AA44,AD44:AH44)/8</f>
        <v>9.75</v>
      </c>
      <c r="AL42" s="105">
        <f t="shared" ref="AL42" si="51">SUM(G42:H44,N42:O44,U42:V44,AB42:AC44)/8</f>
        <v>6.625</v>
      </c>
      <c r="AM42" s="105">
        <f t="shared" ref="AM42" si="52">SUM(D42:AH44)/8+(AI42)/8</f>
        <v>36.375</v>
      </c>
    </row>
    <row r="43" ht="30" customHeight="1" spans="1:39">
      <c r="A43" s="53" t="s">
        <v>139</v>
      </c>
      <c r="B43" s="130"/>
      <c r="C43" s="77" t="s">
        <v>18</v>
      </c>
      <c r="D43" s="78">
        <v>4</v>
      </c>
      <c r="E43" s="78">
        <v>4</v>
      </c>
      <c r="F43" s="78">
        <v>4</v>
      </c>
      <c r="G43" s="78">
        <v>4</v>
      </c>
      <c r="H43" s="78">
        <v>4</v>
      </c>
      <c r="I43" s="78">
        <v>4</v>
      </c>
      <c r="J43" s="78">
        <v>4</v>
      </c>
      <c r="K43" s="78">
        <v>4</v>
      </c>
      <c r="L43" s="78">
        <v>4</v>
      </c>
      <c r="M43" s="78">
        <v>4</v>
      </c>
      <c r="N43" s="78">
        <v>4</v>
      </c>
      <c r="O43" s="78" t="s">
        <v>21</v>
      </c>
      <c r="P43" s="78">
        <v>4</v>
      </c>
      <c r="Q43" s="78">
        <v>4</v>
      </c>
      <c r="R43" s="78">
        <v>4</v>
      </c>
      <c r="S43" s="78">
        <v>0</v>
      </c>
      <c r="T43" s="78">
        <v>0</v>
      </c>
      <c r="U43" s="78">
        <v>0</v>
      </c>
      <c r="V43" s="78" t="s">
        <v>21</v>
      </c>
      <c r="W43" s="78">
        <v>4</v>
      </c>
      <c r="X43" s="78">
        <v>4</v>
      </c>
      <c r="Y43" s="78">
        <v>4</v>
      </c>
      <c r="Z43" s="78">
        <v>4</v>
      </c>
      <c r="AA43" s="78">
        <v>4</v>
      </c>
      <c r="AB43" s="78">
        <v>4</v>
      </c>
      <c r="AC43" s="78">
        <v>4</v>
      </c>
      <c r="AD43" s="78">
        <v>4</v>
      </c>
      <c r="AE43" s="78">
        <v>4</v>
      </c>
      <c r="AF43" s="78">
        <v>4</v>
      </c>
      <c r="AG43" s="78">
        <v>4</v>
      </c>
      <c r="AH43" s="78"/>
      <c r="AI43" s="106"/>
      <c r="AJ43" s="107"/>
      <c r="AK43" s="107"/>
      <c r="AL43" s="107"/>
      <c r="AM43" s="107"/>
    </row>
    <row r="44" ht="30" customHeight="1" spans="1:39">
      <c r="A44" s="53" t="s">
        <v>139</v>
      </c>
      <c r="B44" s="131"/>
      <c r="C44" s="81" t="s">
        <v>10</v>
      </c>
      <c r="D44" s="81">
        <v>6</v>
      </c>
      <c r="E44" s="81">
        <v>6</v>
      </c>
      <c r="F44" s="81">
        <v>4</v>
      </c>
      <c r="G44" s="81">
        <v>5</v>
      </c>
      <c r="H44" s="81">
        <v>0.5</v>
      </c>
      <c r="I44" s="81">
        <v>4</v>
      </c>
      <c r="J44" s="81">
        <v>0.5</v>
      </c>
      <c r="K44" s="81">
        <v>0.5</v>
      </c>
      <c r="L44" s="81">
        <v>0.5</v>
      </c>
      <c r="M44" s="81">
        <v>0.5</v>
      </c>
      <c r="N44" s="81">
        <v>3</v>
      </c>
      <c r="O44" s="78" t="s">
        <v>21</v>
      </c>
      <c r="P44" s="81">
        <v>4</v>
      </c>
      <c r="Q44" s="81">
        <v>4</v>
      </c>
      <c r="R44" s="81">
        <v>4</v>
      </c>
      <c r="S44" s="81">
        <v>0</v>
      </c>
      <c r="T44" s="81">
        <v>0</v>
      </c>
      <c r="U44" s="81">
        <v>0</v>
      </c>
      <c r="V44" s="81" t="s">
        <v>21</v>
      </c>
      <c r="W44" s="81">
        <v>5</v>
      </c>
      <c r="X44" s="81">
        <v>5</v>
      </c>
      <c r="Y44" s="81">
        <v>6</v>
      </c>
      <c r="Z44" s="81">
        <v>6</v>
      </c>
      <c r="AA44" s="81">
        <v>6</v>
      </c>
      <c r="AB44" s="81">
        <v>4</v>
      </c>
      <c r="AC44" s="81">
        <v>0.5</v>
      </c>
      <c r="AD44" s="81">
        <v>3</v>
      </c>
      <c r="AE44" s="81">
        <v>3</v>
      </c>
      <c r="AF44" s="81">
        <v>5</v>
      </c>
      <c r="AG44" s="81">
        <v>5</v>
      </c>
      <c r="AH44" s="81"/>
      <c r="AI44" s="108"/>
      <c r="AJ44" s="109"/>
      <c r="AK44" s="109"/>
      <c r="AL44" s="109"/>
      <c r="AM44" s="109"/>
    </row>
    <row r="45" ht="30" customHeight="1" spans="1:39">
      <c r="A45" s="189" t="s">
        <v>141</v>
      </c>
      <c r="B45" s="129" t="s">
        <v>142</v>
      </c>
      <c r="C45" s="77" t="s">
        <v>17</v>
      </c>
      <c r="D45" s="78">
        <v>4</v>
      </c>
      <c r="E45" s="78">
        <v>5</v>
      </c>
      <c r="F45" s="78">
        <v>4</v>
      </c>
      <c r="G45" s="78">
        <v>4</v>
      </c>
      <c r="H45" s="78">
        <v>4</v>
      </c>
      <c r="I45" s="78">
        <v>5</v>
      </c>
      <c r="J45" s="78">
        <v>5</v>
      </c>
      <c r="K45" s="78">
        <v>4</v>
      </c>
      <c r="L45" s="78">
        <v>4</v>
      </c>
      <c r="M45" s="78">
        <v>5</v>
      </c>
      <c r="N45" s="78">
        <v>2</v>
      </c>
      <c r="O45" s="78" t="s">
        <v>21</v>
      </c>
      <c r="P45" s="78">
        <v>4</v>
      </c>
      <c r="Q45" s="78">
        <v>4</v>
      </c>
      <c r="R45" s="78">
        <v>4</v>
      </c>
      <c r="S45" s="78">
        <v>5</v>
      </c>
      <c r="T45" s="78">
        <v>4</v>
      </c>
      <c r="U45" s="78">
        <v>4</v>
      </c>
      <c r="V45" s="78">
        <v>0</v>
      </c>
      <c r="W45" s="78">
        <v>4</v>
      </c>
      <c r="X45" s="78">
        <v>5</v>
      </c>
      <c r="Y45" s="78">
        <v>4</v>
      </c>
      <c r="Z45" s="78">
        <v>4</v>
      </c>
      <c r="AA45" s="78">
        <v>4</v>
      </c>
      <c r="AB45" s="78">
        <v>4</v>
      </c>
      <c r="AC45" s="78">
        <v>4</v>
      </c>
      <c r="AD45" s="78">
        <v>4</v>
      </c>
      <c r="AE45" s="78">
        <v>5</v>
      </c>
      <c r="AF45" s="78">
        <v>4</v>
      </c>
      <c r="AG45" s="78">
        <v>4</v>
      </c>
      <c r="AH45" s="78"/>
      <c r="AI45" s="104"/>
      <c r="AJ45" s="105">
        <f t="shared" ref="AJ45" si="53">SUM(D45:F46,I45:M46,P45:T46,W45:AA46,AD45:AH46)/8</f>
        <v>22.875</v>
      </c>
      <c r="AK45" s="105">
        <f t="shared" ref="AK45" si="54">SUM(D47:F47,I47:M47,P47:T47,W47:AA47,AD47:AH47)/8</f>
        <v>11.875</v>
      </c>
      <c r="AL45" s="105">
        <f t="shared" ref="AL45" si="55">SUM(G45:H47,N45:O47,U45:V47,AB45:AC47)/8</f>
        <v>7.3125</v>
      </c>
      <c r="AM45" s="105">
        <f t="shared" ref="AM45" si="56">SUM(D45:AH47)/8+(AI45)/8</f>
        <v>42.0625</v>
      </c>
    </row>
    <row r="46" ht="30" customHeight="1" spans="1:39">
      <c r="A46" s="189" t="s">
        <v>141</v>
      </c>
      <c r="B46" s="130"/>
      <c r="C46" s="77" t="s">
        <v>18</v>
      </c>
      <c r="D46" s="78">
        <v>4</v>
      </c>
      <c r="E46" s="78">
        <v>4</v>
      </c>
      <c r="F46" s="78">
        <v>4</v>
      </c>
      <c r="G46" s="78">
        <v>4</v>
      </c>
      <c r="H46" s="78">
        <v>4</v>
      </c>
      <c r="I46" s="78">
        <v>4</v>
      </c>
      <c r="J46" s="78">
        <v>4</v>
      </c>
      <c r="K46" s="78">
        <v>4</v>
      </c>
      <c r="L46" s="78">
        <v>4</v>
      </c>
      <c r="M46" s="78">
        <v>4</v>
      </c>
      <c r="N46" s="78">
        <v>0</v>
      </c>
      <c r="O46" s="78" t="s">
        <v>21</v>
      </c>
      <c r="P46" s="78">
        <v>4</v>
      </c>
      <c r="Q46" s="78">
        <v>4</v>
      </c>
      <c r="R46" s="78">
        <v>4</v>
      </c>
      <c r="S46" s="78">
        <v>4</v>
      </c>
      <c r="T46" s="78">
        <v>4</v>
      </c>
      <c r="U46" s="78">
        <v>4</v>
      </c>
      <c r="V46" s="78">
        <v>0</v>
      </c>
      <c r="W46" s="78">
        <v>4</v>
      </c>
      <c r="X46" s="78">
        <v>4</v>
      </c>
      <c r="Y46" s="78">
        <v>4</v>
      </c>
      <c r="Z46" s="78">
        <v>4</v>
      </c>
      <c r="AA46" s="78">
        <v>4</v>
      </c>
      <c r="AB46" s="78">
        <v>4</v>
      </c>
      <c r="AC46" s="78">
        <v>4</v>
      </c>
      <c r="AD46" s="78">
        <v>4</v>
      </c>
      <c r="AE46" s="78">
        <v>4</v>
      </c>
      <c r="AF46" s="78">
        <v>4</v>
      </c>
      <c r="AG46" s="78">
        <v>4</v>
      </c>
      <c r="AH46" s="78"/>
      <c r="AI46" s="106"/>
      <c r="AJ46" s="107"/>
      <c r="AK46" s="107"/>
      <c r="AL46" s="107"/>
      <c r="AM46" s="107"/>
    </row>
    <row r="47" ht="30" customHeight="1" spans="1:39">
      <c r="A47" s="189" t="s">
        <v>141</v>
      </c>
      <c r="B47" s="131"/>
      <c r="C47" s="81" t="s">
        <v>10</v>
      </c>
      <c r="D47" s="81">
        <v>5</v>
      </c>
      <c r="E47" s="81">
        <v>6</v>
      </c>
      <c r="F47" s="81">
        <v>4</v>
      </c>
      <c r="G47" s="81">
        <v>5</v>
      </c>
      <c r="H47" s="81">
        <v>2</v>
      </c>
      <c r="I47" s="81">
        <v>5</v>
      </c>
      <c r="J47" s="81">
        <v>5</v>
      </c>
      <c r="K47" s="81">
        <v>0.5</v>
      </c>
      <c r="L47" s="81">
        <v>0.5</v>
      </c>
      <c r="M47" s="81">
        <v>0.5</v>
      </c>
      <c r="N47" s="81">
        <v>0</v>
      </c>
      <c r="O47" s="78" t="s">
        <v>21</v>
      </c>
      <c r="P47" s="81">
        <v>3</v>
      </c>
      <c r="Q47" s="81">
        <v>4</v>
      </c>
      <c r="R47" s="81">
        <v>5</v>
      </c>
      <c r="S47" s="81">
        <v>6</v>
      </c>
      <c r="T47" s="81">
        <v>5</v>
      </c>
      <c r="U47" s="81">
        <v>5</v>
      </c>
      <c r="V47" s="81">
        <v>0</v>
      </c>
      <c r="W47" s="81">
        <v>5</v>
      </c>
      <c r="X47" s="81">
        <v>5</v>
      </c>
      <c r="Y47" s="81">
        <v>6</v>
      </c>
      <c r="Z47" s="81">
        <v>7.5</v>
      </c>
      <c r="AA47" s="81">
        <v>6</v>
      </c>
      <c r="AB47" s="81">
        <v>4</v>
      </c>
      <c r="AC47" s="81">
        <v>0.5</v>
      </c>
      <c r="AD47" s="81">
        <v>3</v>
      </c>
      <c r="AE47" s="81">
        <v>3</v>
      </c>
      <c r="AF47" s="81">
        <v>5</v>
      </c>
      <c r="AG47" s="81">
        <v>5</v>
      </c>
      <c r="AH47" s="81"/>
      <c r="AI47" s="108"/>
      <c r="AJ47" s="109"/>
      <c r="AK47" s="109"/>
      <c r="AL47" s="109"/>
      <c r="AM47" s="109"/>
    </row>
    <row r="48" ht="30.75" customHeight="1" spans="1:39">
      <c r="A48" s="145" t="s">
        <v>143</v>
      </c>
      <c r="B48" s="82" t="s">
        <v>144</v>
      </c>
      <c r="C48" s="77" t="s">
        <v>17</v>
      </c>
      <c r="D48" s="78">
        <v>4</v>
      </c>
      <c r="E48" s="78">
        <v>4</v>
      </c>
      <c r="F48" s="78">
        <v>4</v>
      </c>
      <c r="G48" s="78">
        <v>4</v>
      </c>
      <c r="H48" s="78">
        <v>4</v>
      </c>
      <c r="I48" s="78">
        <v>4</v>
      </c>
      <c r="J48" s="78">
        <v>4</v>
      </c>
      <c r="K48" s="78">
        <v>4</v>
      </c>
      <c r="L48" s="78">
        <v>4</v>
      </c>
      <c r="M48" s="78">
        <v>4</v>
      </c>
      <c r="N48" s="78">
        <v>4</v>
      </c>
      <c r="O48" s="78" t="s">
        <v>21</v>
      </c>
      <c r="P48" s="78">
        <v>4</v>
      </c>
      <c r="Q48" s="78">
        <v>4</v>
      </c>
      <c r="R48" s="78">
        <v>0</v>
      </c>
      <c r="S48" s="78">
        <v>4</v>
      </c>
      <c r="T48" s="78">
        <v>4</v>
      </c>
      <c r="U48" s="78">
        <v>4</v>
      </c>
      <c r="V48" s="78" t="s">
        <v>21</v>
      </c>
      <c r="W48" s="78">
        <v>4</v>
      </c>
      <c r="X48" s="78">
        <v>4</v>
      </c>
      <c r="Y48" s="78">
        <v>4</v>
      </c>
      <c r="Z48" s="78">
        <v>4</v>
      </c>
      <c r="AA48" s="78">
        <v>4</v>
      </c>
      <c r="AB48" s="78">
        <v>4</v>
      </c>
      <c r="AC48" s="78" t="s">
        <v>21</v>
      </c>
      <c r="AD48" s="78">
        <v>4</v>
      </c>
      <c r="AE48" s="78">
        <v>4</v>
      </c>
      <c r="AF48" s="78">
        <v>4</v>
      </c>
      <c r="AG48" s="78">
        <v>4</v>
      </c>
      <c r="AH48" s="78"/>
      <c r="AI48" s="104"/>
      <c r="AJ48" s="105">
        <f t="shared" ref="AJ48" si="57">SUM(D48:F49,I48:M49,P48:T49,W48:AA49,AD48:AH49)/8</f>
        <v>21.5</v>
      </c>
      <c r="AK48" s="105">
        <f t="shared" ref="AK48" si="58">SUM(D50:F50,I50:M50,P50:T50,W50:AA50,AD50:AH50)/8</f>
        <v>8.0625</v>
      </c>
      <c r="AL48" s="105">
        <f t="shared" ref="AL48" si="59">SUM(G48:H50,N48:O50,U48:V50,AB48:AC50)/8</f>
        <v>6.75</v>
      </c>
      <c r="AM48" s="105">
        <f t="shared" ref="AM48" si="60">SUM(D48:AH50)/8+(AI48)/8</f>
        <v>36.3125</v>
      </c>
    </row>
    <row r="49" ht="30.75" customHeight="1" spans="1:39">
      <c r="A49" s="145" t="s">
        <v>143</v>
      </c>
      <c r="B49" s="83"/>
      <c r="C49" s="77" t="s">
        <v>18</v>
      </c>
      <c r="D49" s="78">
        <v>4</v>
      </c>
      <c r="E49" s="78">
        <v>4</v>
      </c>
      <c r="F49" s="78">
        <v>4</v>
      </c>
      <c r="G49" s="78">
        <v>4</v>
      </c>
      <c r="H49" s="78">
        <v>4</v>
      </c>
      <c r="I49" s="78">
        <v>4</v>
      </c>
      <c r="J49" s="78">
        <v>4</v>
      </c>
      <c r="K49" s="78">
        <v>4</v>
      </c>
      <c r="L49" s="78">
        <v>4</v>
      </c>
      <c r="M49" s="78">
        <v>4</v>
      </c>
      <c r="N49" s="78">
        <v>4</v>
      </c>
      <c r="O49" s="78" t="s">
        <v>21</v>
      </c>
      <c r="P49" s="78">
        <v>4</v>
      </c>
      <c r="Q49" s="78">
        <v>4</v>
      </c>
      <c r="R49" s="78">
        <v>4</v>
      </c>
      <c r="S49" s="78">
        <v>4</v>
      </c>
      <c r="T49" s="78">
        <v>4</v>
      </c>
      <c r="U49" s="78">
        <v>4</v>
      </c>
      <c r="V49" s="78" t="s">
        <v>21</v>
      </c>
      <c r="W49" s="78">
        <v>4</v>
      </c>
      <c r="X49" s="78">
        <v>4</v>
      </c>
      <c r="Y49" s="78">
        <v>4</v>
      </c>
      <c r="Z49" s="78">
        <v>4</v>
      </c>
      <c r="AA49" s="78">
        <v>4</v>
      </c>
      <c r="AB49" s="78">
        <v>4</v>
      </c>
      <c r="AC49" s="78" t="s">
        <v>21</v>
      </c>
      <c r="AD49" s="78">
        <v>4</v>
      </c>
      <c r="AE49" s="78">
        <v>4</v>
      </c>
      <c r="AF49" s="78">
        <v>4</v>
      </c>
      <c r="AG49" s="78">
        <v>4</v>
      </c>
      <c r="AH49" s="78"/>
      <c r="AI49" s="106"/>
      <c r="AJ49" s="107"/>
      <c r="AK49" s="107"/>
      <c r="AL49" s="107"/>
      <c r="AM49" s="107"/>
    </row>
    <row r="50" ht="31.5" customHeight="1" spans="1:39">
      <c r="A50" s="145" t="s">
        <v>143</v>
      </c>
      <c r="B50" s="84"/>
      <c r="C50" s="81" t="s">
        <v>10</v>
      </c>
      <c r="D50" s="81">
        <v>6</v>
      </c>
      <c r="E50" s="81">
        <v>6</v>
      </c>
      <c r="F50" s="81">
        <v>4</v>
      </c>
      <c r="G50" s="81">
        <v>5</v>
      </c>
      <c r="H50" s="81">
        <v>0.5</v>
      </c>
      <c r="I50" s="81">
        <v>4</v>
      </c>
      <c r="J50" s="81">
        <v>0.5</v>
      </c>
      <c r="K50" s="81">
        <v>0.5</v>
      </c>
      <c r="L50" s="81">
        <v>0.5</v>
      </c>
      <c r="M50" s="81">
        <v>0.5</v>
      </c>
      <c r="N50" s="81">
        <v>3</v>
      </c>
      <c r="O50" s="78" t="s">
        <v>21</v>
      </c>
      <c r="P50" s="81">
        <v>4</v>
      </c>
      <c r="Q50" s="81">
        <v>4</v>
      </c>
      <c r="R50" s="81">
        <v>4</v>
      </c>
      <c r="S50" s="81">
        <v>6</v>
      </c>
      <c r="T50" s="81">
        <v>3</v>
      </c>
      <c r="U50" s="81">
        <v>5</v>
      </c>
      <c r="V50" s="81" t="s">
        <v>21</v>
      </c>
      <c r="W50" s="81">
        <v>5</v>
      </c>
      <c r="X50" s="81">
        <v>5</v>
      </c>
      <c r="Y50" s="81">
        <v>0.5</v>
      </c>
      <c r="Z50" s="81">
        <v>6</v>
      </c>
      <c r="AA50" s="81">
        <v>3</v>
      </c>
      <c r="AB50" s="81">
        <v>0.5</v>
      </c>
      <c r="AC50" s="81" t="s">
        <v>21</v>
      </c>
      <c r="AD50" s="81">
        <v>0.5</v>
      </c>
      <c r="AE50" s="81">
        <v>0.5</v>
      </c>
      <c r="AF50" s="81">
        <v>0.5</v>
      </c>
      <c r="AG50" s="81">
        <v>0.5</v>
      </c>
      <c r="AH50" s="81"/>
      <c r="AI50" s="108"/>
      <c r="AJ50" s="109"/>
      <c r="AK50" s="109"/>
      <c r="AL50" s="109"/>
      <c r="AM50" s="109"/>
    </row>
    <row r="51" ht="30.75" customHeight="1" spans="1:39">
      <c r="A51" s="145" t="s">
        <v>145</v>
      </c>
      <c r="B51" s="82" t="s">
        <v>146</v>
      </c>
      <c r="C51" s="77" t="s">
        <v>17</v>
      </c>
      <c r="D51" s="78">
        <v>4</v>
      </c>
      <c r="E51" s="78">
        <v>4</v>
      </c>
      <c r="F51" s="78">
        <v>4</v>
      </c>
      <c r="G51" s="78">
        <v>4</v>
      </c>
      <c r="H51" s="78">
        <v>4</v>
      </c>
      <c r="I51" s="78">
        <v>4</v>
      </c>
      <c r="J51" s="78">
        <v>4</v>
      </c>
      <c r="K51" s="78">
        <v>4</v>
      </c>
      <c r="L51" s="78">
        <v>4</v>
      </c>
      <c r="M51" s="78">
        <v>4</v>
      </c>
      <c r="N51" s="78">
        <v>4</v>
      </c>
      <c r="O51" s="78" t="s">
        <v>21</v>
      </c>
      <c r="P51" s="78">
        <v>4</v>
      </c>
      <c r="Q51" s="78">
        <v>4</v>
      </c>
      <c r="R51" s="78">
        <v>4</v>
      </c>
      <c r="S51" s="78">
        <v>4</v>
      </c>
      <c r="T51" s="78">
        <v>4</v>
      </c>
      <c r="U51" s="78">
        <v>4</v>
      </c>
      <c r="V51" s="78">
        <v>4</v>
      </c>
      <c r="W51" s="78">
        <v>4</v>
      </c>
      <c r="X51" s="78">
        <v>4</v>
      </c>
      <c r="Y51" s="78">
        <v>4</v>
      </c>
      <c r="Z51" s="78">
        <v>4</v>
      </c>
      <c r="AA51" s="78">
        <v>4</v>
      </c>
      <c r="AB51" s="78">
        <v>4</v>
      </c>
      <c r="AC51" s="78">
        <v>4</v>
      </c>
      <c r="AD51" s="78">
        <v>4</v>
      </c>
      <c r="AE51" s="78">
        <v>4</v>
      </c>
      <c r="AF51" s="78">
        <v>4</v>
      </c>
      <c r="AG51" s="78">
        <v>4</v>
      </c>
      <c r="AH51" s="78"/>
      <c r="AI51" s="104"/>
      <c r="AJ51" s="105">
        <f t="shared" ref="AJ51" si="61">SUM(D51:F52,I51:M52,P51:T52,W51:AA52,AD51:AH52)/8</f>
        <v>22</v>
      </c>
      <c r="AK51" s="105">
        <f t="shared" ref="AK51" si="62">SUM(D53:F53,I53:M53,P53:T53,W53:AA53,AD53:AH53)/8</f>
        <v>11.25</v>
      </c>
      <c r="AL51" s="105">
        <f t="shared" ref="AL51" si="63">SUM(G51:H53,N51:O53,U51:V53,AB51:AC53)/8</f>
        <v>9.3125</v>
      </c>
      <c r="AM51" s="105">
        <f t="shared" ref="AM51" si="64">SUM(D51:AH53)/8+(AI51)/8</f>
        <v>42.5625</v>
      </c>
    </row>
    <row r="52" ht="30.75" customHeight="1" spans="1:39">
      <c r="A52" s="145" t="s">
        <v>145</v>
      </c>
      <c r="B52" s="83"/>
      <c r="C52" s="77" t="s">
        <v>18</v>
      </c>
      <c r="D52" s="78">
        <v>4</v>
      </c>
      <c r="E52" s="78">
        <v>4</v>
      </c>
      <c r="F52" s="78">
        <v>4</v>
      </c>
      <c r="G52" s="78">
        <v>4</v>
      </c>
      <c r="H52" s="78">
        <v>4</v>
      </c>
      <c r="I52" s="78">
        <v>4</v>
      </c>
      <c r="J52" s="78">
        <v>4</v>
      </c>
      <c r="K52" s="78">
        <v>4</v>
      </c>
      <c r="L52" s="78">
        <v>4</v>
      </c>
      <c r="M52" s="78">
        <v>4</v>
      </c>
      <c r="N52" s="78">
        <v>4</v>
      </c>
      <c r="O52" s="78" t="s">
        <v>21</v>
      </c>
      <c r="P52" s="78">
        <v>4</v>
      </c>
      <c r="Q52" s="78">
        <v>4</v>
      </c>
      <c r="R52" s="78">
        <v>4</v>
      </c>
      <c r="S52" s="78">
        <v>4</v>
      </c>
      <c r="T52" s="78">
        <v>4</v>
      </c>
      <c r="U52" s="78">
        <v>4</v>
      </c>
      <c r="V52" s="78">
        <v>4</v>
      </c>
      <c r="W52" s="78">
        <v>4</v>
      </c>
      <c r="X52" s="78">
        <v>4</v>
      </c>
      <c r="Y52" s="78">
        <v>4</v>
      </c>
      <c r="Z52" s="78">
        <v>4</v>
      </c>
      <c r="AA52" s="78">
        <v>4</v>
      </c>
      <c r="AB52" s="78">
        <v>4</v>
      </c>
      <c r="AC52" s="78">
        <v>4</v>
      </c>
      <c r="AD52" s="78">
        <v>4</v>
      </c>
      <c r="AE52" s="78">
        <v>4</v>
      </c>
      <c r="AF52" s="78">
        <v>4</v>
      </c>
      <c r="AG52" s="78">
        <v>4</v>
      </c>
      <c r="AH52" s="78"/>
      <c r="AI52" s="106"/>
      <c r="AJ52" s="107"/>
      <c r="AK52" s="107"/>
      <c r="AL52" s="107"/>
      <c r="AM52" s="107"/>
    </row>
    <row r="53" ht="31.5" customHeight="1" spans="1:39">
      <c r="A53" s="145" t="s">
        <v>145</v>
      </c>
      <c r="B53" s="84"/>
      <c r="C53" s="81" t="s">
        <v>10</v>
      </c>
      <c r="D53" s="81">
        <v>6</v>
      </c>
      <c r="E53" s="81">
        <v>6</v>
      </c>
      <c r="F53" s="81">
        <v>4</v>
      </c>
      <c r="G53" s="81">
        <v>5</v>
      </c>
      <c r="H53" s="81">
        <v>0.5</v>
      </c>
      <c r="I53" s="81">
        <v>4</v>
      </c>
      <c r="J53" s="81">
        <v>0.5</v>
      </c>
      <c r="K53" s="81">
        <v>0.5</v>
      </c>
      <c r="L53" s="81">
        <v>0.5</v>
      </c>
      <c r="M53" s="81">
        <v>0.5</v>
      </c>
      <c r="N53" s="81">
        <v>3</v>
      </c>
      <c r="O53" s="78" t="s">
        <v>21</v>
      </c>
      <c r="P53" s="81">
        <v>4</v>
      </c>
      <c r="Q53" s="81">
        <v>4</v>
      </c>
      <c r="R53" s="81">
        <v>4</v>
      </c>
      <c r="S53" s="81">
        <v>6</v>
      </c>
      <c r="T53" s="81">
        <v>5</v>
      </c>
      <c r="U53" s="81">
        <v>5</v>
      </c>
      <c r="V53" s="81">
        <v>0.5</v>
      </c>
      <c r="W53" s="81">
        <v>5</v>
      </c>
      <c r="X53" s="81">
        <v>5</v>
      </c>
      <c r="Y53" s="81">
        <v>6</v>
      </c>
      <c r="Z53" s="81">
        <v>7</v>
      </c>
      <c r="AA53" s="81">
        <v>6</v>
      </c>
      <c r="AB53" s="81">
        <v>4</v>
      </c>
      <c r="AC53" s="81">
        <v>0.5</v>
      </c>
      <c r="AD53" s="81">
        <v>3</v>
      </c>
      <c r="AE53" s="81">
        <v>3</v>
      </c>
      <c r="AF53" s="81">
        <v>5</v>
      </c>
      <c r="AG53" s="81">
        <v>5</v>
      </c>
      <c r="AH53" s="81"/>
      <c r="AI53" s="108"/>
      <c r="AJ53" s="109"/>
      <c r="AK53" s="109"/>
      <c r="AL53" s="109"/>
      <c r="AM53" s="109"/>
    </row>
    <row r="54" ht="30.75" customHeight="1" spans="1:39">
      <c r="A54" s="145" t="s">
        <v>147</v>
      </c>
      <c r="B54" s="82" t="s">
        <v>148</v>
      </c>
      <c r="C54" s="77" t="s">
        <v>17</v>
      </c>
      <c r="D54" s="78"/>
      <c r="E54" s="78"/>
      <c r="F54" s="78"/>
      <c r="G54" s="78">
        <v>4</v>
      </c>
      <c r="H54" s="78">
        <v>4</v>
      </c>
      <c r="I54" s="78">
        <v>0</v>
      </c>
      <c r="J54" s="78">
        <v>4</v>
      </c>
      <c r="K54" s="78">
        <v>4</v>
      </c>
      <c r="L54" s="78">
        <v>4</v>
      </c>
      <c r="M54" s="78">
        <v>4</v>
      </c>
      <c r="N54" s="78">
        <v>4</v>
      </c>
      <c r="O54" s="78" t="s">
        <v>21</v>
      </c>
      <c r="P54" s="78">
        <v>0</v>
      </c>
      <c r="Q54" s="78">
        <v>4</v>
      </c>
      <c r="R54" s="78">
        <v>4</v>
      </c>
      <c r="S54" s="78">
        <v>4</v>
      </c>
      <c r="T54" s="78">
        <v>4</v>
      </c>
      <c r="U54" s="78">
        <v>4</v>
      </c>
      <c r="V54" s="78">
        <v>4</v>
      </c>
      <c r="W54" s="78">
        <v>4</v>
      </c>
      <c r="X54" s="78">
        <v>0</v>
      </c>
      <c r="Y54" s="78">
        <v>4</v>
      </c>
      <c r="Z54" s="78">
        <v>4</v>
      </c>
      <c r="AA54" s="78">
        <v>3</v>
      </c>
      <c r="AB54" s="78">
        <v>4</v>
      </c>
      <c r="AC54" s="78">
        <v>4</v>
      </c>
      <c r="AD54" s="78">
        <v>4</v>
      </c>
      <c r="AE54" s="78">
        <v>0</v>
      </c>
      <c r="AF54" s="78">
        <v>4</v>
      </c>
      <c r="AG54" s="78">
        <v>0</v>
      </c>
      <c r="AH54" s="78"/>
      <c r="AI54" s="104">
        <v>8</v>
      </c>
      <c r="AJ54" s="105">
        <f t="shared" ref="AJ54" si="65">SUM(D54:F55,I54:M55,P54:T55,W54:AA55,AD54:AH55)/8</f>
        <v>14.375</v>
      </c>
      <c r="AK54" s="105">
        <f t="shared" ref="AK54" si="66">SUM(D56:F56,I56:M56,P56:T56,W56:AA56,AD56:AH56)/8</f>
        <v>6.375</v>
      </c>
      <c r="AL54" s="105">
        <f t="shared" ref="AL54" si="67">SUM(G54:H56,N54:O56,U54:V56,AB54:AC56)/8</f>
        <v>8.625</v>
      </c>
      <c r="AM54" s="105">
        <f t="shared" ref="AM54" si="68">SUM(D54:AH56)/8+(AI54)/8</f>
        <v>30.375</v>
      </c>
    </row>
    <row r="55" ht="30.75" customHeight="1" spans="1:39">
      <c r="A55" s="145" t="s">
        <v>147</v>
      </c>
      <c r="B55" s="83"/>
      <c r="C55" s="77" t="s">
        <v>18</v>
      </c>
      <c r="D55" s="78"/>
      <c r="E55" s="78"/>
      <c r="F55" s="78"/>
      <c r="G55" s="78">
        <v>4</v>
      </c>
      <c r="H55" s="78">
        <v>4</v>
      </c>
      <c r="I55" s="78">
        <v>0</v>
      </c>
      <c r="J55" s="78">
        <v>4</v>
      </c>
      <c r="K55" s="78">
        <v>4</v>
      </c>
      <c r="L55" s="78">
        <v>4</v>
      </c>
      <c r="M55" s="78">
        <v>4</v>
      </c>
      <c r="N55" s="78">
        <v>4</v>
      </c>
      <c r="O55" s="78" t="s">
        <v>21</v>
      </c>
      <c r="P55" s="78">
        <v>0</v>
      </c>
      <c r="Q55" s="78">
        <v>4</v>
      </c>
      <c r="R55" s="78">
        <v>4</v>
      </c>
      <c r="S55" s="78">
        <v>4</v>
      </c>
      <c r="T55" s="78">
        <v>4</v>
      </c>
      <c r="U55" s="78">
        <v>4</v>
      </c>
      <c r="V55" s="78">
        <v>4</v>
      </c>
      <c r="W55" s="78">
        <v>4</v>
      </c>
      <c r="X55" s="78">
        <v>0</v>
      </c>
      <c r="Y55" s="78">
        <v>4</v>
      </c>
      <c r="Z55" s="78">
        <v>4</v>
      </c>
      <c r="AA55" s="78">
        <v>4</v>
      </c>
      <c r="AB55" s="78">
        <v>4</v>
      </c>
      <c r="AC55" s="78">
        <v>4</v>
      </c>
      <c r="AD55" s="78">
        <v>4</v>
      </c>
      <c r="AE55" s="78">
        <v>4</v>
      </c>
      <c r="AF55" s="78">
        <v>4</v>
      </c>
      <c r="AG55" s="78">
        <v>0</v>
      </c>
      <c r="AH55" s="78"/>
      <c r="AI55" s="106"/>
      <c r="AJ55" s="107"/>
      <c r="AK55" s="107"/>
      <c r="AL55" s="107"/>
      <c r="AM55" s="107"/>
    </row>
    <row r="56" ht="31.5" customHeight="1" spans="1:39">
      <c r="A56" s="145" t="s">
        <v>147</v>
      </c>
      <c r="B56" s="84"/>
      <c r="C56" s="81" t="s">
        <v>10</v>
      </c>
      <c r="D56" s="81"/>
      <c r="E56" s="81"/>
      <c r="F56" s="81"/>
      <c r="G56" s="81">
        <v>0.5</v>
      </c>
      <c r="H56" s="81">
        <v>0.5</v>
      </c>
      <c r="I56" s="81">
        <v>0</v>
      </c>
      <c r="J56" s="81">
        <v>0.5</v>
      </c>
      <c r="K56" s="81">
        <v>0.5</v>
      </c>
      <c r="L56" s="81">
        <v>0.5</v>
      </c>
      <c r="M56" s="81">
        <v>0.5</v>
      </c>
      <c r="N56" s="81">
        <v>3</v>
      </c>
      <c r="O56" s="78" t="s">
        <v>21</v>
      </c>
      <c r="P56" s="81">
        <v>0</v>
      </c>
      <c r="Q56" s="81">
        <v>4</v>
      </c>
      <c r="R56" s="81">
        <v>4</v>
      </c>
      <c r="S56" s="81">
        <v>4</v>
      </c>
      <c r="T56" s="81">
        <v>5</v>
      </c>
      <c r="U56" s="81">
        <v>5</v>
      </c>
      <c r="V56" s="81">
        <v>0.5</v>
      </c>
      <c r="W56" s="81">
        <v>5</v>
      </c>
      <c r="X56" s="81">
        <v>0</v>
      </c>
      <c r="Y56" s="81">
        <v>6</v>
      </c>
      <c r="Z56" s="81">
        <v>7</v>
      </c>
      <c r="AA56" s="81">
        <v>3</v>
      </c>
      <c r="AB56" s="81">
        <v>3</v>
      </c>
      <c r="AC56" s="81">
        <v>0.5</v>
      </c>
      <c r="AD56" s="81">
        <v>3</v>
      </c>
      <c r="AE56" s="81">
        <v>3</v>
      </c>
      <c r="AF56" s="81">
        <v>5</v>
      </c>
      <c r="AG56" s="81">
        <v>0</v>
      </c>
      <c r="AH56" s="81"/>
      <c r="AI56" s="108"/>
      <c r="AJ56" s="109"/>
      <c r="AK56" s="109"/>
      <c r="AL56" s="109"/>
      <c r="AM56" s="109"/>
    </row>
    <row r="57" ht="30.75" customHeight="1" spans="1:39">
      <c r="A57" s="14" t="s">
        <v>149</v>
      </c>
      <c r="B57" s="82" t="s">
        <v>150</v>
      </c>
      <c r="C57" s="77" t="s">
        <v>17</v>
      </c>
      <c r="D57" s="78"/>
      <c r="E57" s="78"/>
      <c r="F57" s="78"/>
      <c r="G57" s="78">
        <v>4</v>
      </c>
      <c r="H57" s="78">
        <v>4</v>
      </c>
      <c r="I57" s="78">
        <v>0</v>
      </c>
      <c r="J57" s="78">
        <v>4</v>
      </c>
      <c r="K57" s="78">
        <v>4</v>
      </c>
      <c r="L57" s="78">
        <v>4</v>
      </c>
      <c r="M57" s="78">
        <v>4</v>
      </c>
      <c r="N57" s="78">
        <v>4</v>
      </c>
      <c r="O57" s="78" t="s">
        <v>21</v>
      </c>
      <c r="P57" s="78">
        <v>4</v>
      </c>
      <c r="Q57" s="78">
        <v>0</v>
      </c>
      <c r="R57" s="78">
        <v>4</v>
      </c>
      <c r="S57" s="78">
        <v>4</v>
      </c>
      <c r="T57" s="78">
        <v>4</v>
      </c>
      <c r="U57" s="78">
        <v>4</v>
      </c>
      <c r="V57" s="78">
        <v>4</v>
      </c>
      <c r="W57" s="78">
        <v>4</v>
      </c>
      <c r="X57" s="78">
        <v>4</v>
      </c>
      <c r="Y57" s="78">
        <v>4</v>
      </c>
      <c r="Z57" s="78">
        <v>4</v>
      </c>
      <c r="AA57" s="78">
        <v>3</v>
      </c>
      <c r="AB57" s="78">
        <v>4</v>
      </c>
      <c r="AC57" s="78">
        <v>4</v>
      </c>
      <c r="AD57" s="78">
        <v>4</v>
      </c>
      <c r="AE57" s="78">
        <v>4</v>
      </c>
      <c r="AF57" s="78">
        <v>4</v>
      </c>
      <c r="AG57" s="78">
        <v>4</v>
      </c>
      <c r="AH57" s="78"/>
      <c r="AI57" s="104">
        <v>8</v>
      </c>
      <c r="AJ57" s="105">
        <f t="shared" ref="AJ57" si="69">SUM(D57:F58,I57:M58,P57:T58,W57:AA58,AD57:AH58)/8</f>
        <v>16.875</v>
      </c>
      <c r="AK57" s="105">
        <f t="shared" ref="AK57" si="70">SUM(D59:F59,I59:M59,P59:T59,W59:AA59,AD59:AH59)/8</f>
        <v>6.875</v>
      </c>
      <c r="AL57" s="105">
        <f t="shared" ref="AL57" si="71">SUM(G57:H59,N57:O59,U57:V59,AB57:AC59)/8</f>
        <v>8.625</v>
      </c>
      <c r="AM57" s="105">
        <f t="shared" ref="AM57" si="72">SUM(D57:AH59)/8+(AI57)/8</f>
        <v>33.375</v>
      </c>
    </row>
    <row r="58" ht="30.75" customHeight="1" spans="1:39">
      <c r="A58" s="14" t="s">
        <v>149</v>
      </c>
      <c r="B58" s="83"/>
      <c r="C58" s="77" t="s">
        <v>18</v>
      </c>
      <c r="D58" s="78"/>
      <c r="E58" s="78"/>
      <c r="F58" s="78"/>
      <c r="G58" s="78">
        <v>4</v>
      </c>
      <c r="H58" s="78">
        <v>4</v>
      </c>
      <c r="I58" s="78">
        <v>0</v>
      </c>
      <c r="J58" s="78">
        <v>4</v>
      </c>
      <c r="K58" s="78">
        <v>4</v>
      </c>
      <c r="L58" s="78">
        <v>4</v>
      </c>
      <c r="M58" s="78">
        <v>4</v>
      </c>
      <c r="N58" s="78">
        <v>4</v>
      </c>
      <c r="O58" s="78" t="s">
        <v>21</v>
      </c>
      <c r="P58" s="78">
        <v>4</v>
      </c>
      <c r="Q58" s="78">
        <v>0</v>
      </c>
      <c r="R58" s="78">
        <v>4</v>
      </c>
      <c r="S58" s="78">
        <v>4</v>
      </c>
      <c r="T58" s="78">
        <v>4</v>
      </c>
      <c r="U58" s="78">
        <v>4</v>
      </c>
      <c r="V58" s="78">
        <v>4</v>
      </c>
      <c r="W58" s="78">
        <v>4</v>
      </c>
      <c r="X58" s="78">
        <v>4</v>
      </c>
      <c r="Y58" s="78">
        <v>4</v>
      </c>
      <c r="Z58" s="78">
        <v>4</v>
      </c>
      <c r="AA58" s="78">
        <v>4</v>
      </c>
      <c r="AB58" s="78">
        <v>4</v>
      </c>
      <c r="AC58" s="78">
        <v>4</v>
      </c>
      <c r="AD58" s="78">
        <v>4</v>
      </c>
      <c r="AE58" s="78">
        <v>4</v>
      </c>
      <c r="AF58" s="78">
        <v>4</v>
      </c>
      <c r="AG58" s="78">
        <v>4</v>
      </c>
      <c r="AH58" s="78"/>
      <c r="AI58" s="106"/>
      <c r="AJ58" s="107"/>
      <c r="AK58" s="107"/>
      <c r="AL58" s="107"/>
      <c r="AM58" s="107"/>
    </row>
    <row r="59" ht="31.5" customHeight="1" spans="1:39">
      <c r="A59" s="14" t="s">
        <v>149</v>
      </c>
      <c r="B59" s="84"/>
      <c r="C59" s="81" t="s">
        <v>10</v>
      </c>
      <c r="D59" s="81"/>
      <c r="E59" s="81"/>
      <c r="F59" s="81"/>
      <c r="G59" s="81">
        <v>0.5</v>
      </c>
      <c r="H59" s="81">
        <v>0.5</v>
      </c>
      <c r="I59" s="81">
        <v>0</v>
      </c>
      <c r="J59" s="81">
        <v>0.5</v>
      </c>
      <c r="K59" s="81">
        <v>0.5</v>
      </c>
      <c r="L59" s="81">
        <v>0.5</v>
      </c>
      <c r="M59" s="81">
        <v>0.5</v>
      </c>
      <c r="N59" s="81">
        <v>3</v>
      </c>
      <c r="O59" s="78" t="s">
        <v>21</v>
      </c>
      <c r="P59" s="81">
        <v>0.5</v>
      </c>
      <c r="Q59" s="81">
        <v>0</v>
      </c>
      <c r="R59" s="81">
        <v>4</v>
      </c>
      <c r="S59" s="81">
        <v>6</v>
      </c>
      <c r="T59" s="81">
        <v>5</v>
      </c>
      <c r="U59" s="81">
        <v>5</v>
      </c>
      <c r="V59" s="81">
        <v>0.5</v>
      </c>
      <c r="W59" s="81">
        <v>5</v>
      </c>
      <c r="X59" s="81">
        <v>3</v>
      </c>
      <c r="Y59" s="81">
        <v>6</v>
      </c>
      <c r="Z59" s="81">
        <v>7</v>
      </c>
      <c r="AA59" s="81">
        <v>0.5</v>
      </c>
      <c r="AB59" s="81">
        <v>3</v>
      </c>
      <c r="AC59" s="81">
        <v>0.5</v>
      </c>
      <c r="AD59" s="81">
        <v>3</v>
      </c>
      <c r="AE59" s="81">
        <v>3</v>
      </c>
      <c r="AF59" s="81">
        <v>5</v>
      </c>
      <c r="AG59" s="81">
        <v>5</v>
      </c>
      <c r="AH59" s="81"/>
      <c r="AI59" s="108"/>
      <c r="AJ59" s="109"/>
      <c r="AK59" s="109"/>
      <c r="AL59" s="109"/>
      <c r="AM59" s="109"/>
    </row>
    <row r="60" ht="30.75" customHeight="1" spans="1:39">
      <c r="A60" s="145" t="s">
        <v>151</v>
      </c>
      <c r="B60" s="133" t="s">
        <v>152</v>
      </c>
      <c r="C60" s="77" t="s">
        <v>17</v>
      </c>
      <c r="D60" s="78">
        <v>4</v>
      </c>
      <c r="E60" s="78">
        <v>4</v>
      </c>
      <c r="F60" s="78">
        <v>4</v>
      </c>
      <c r="G60" s="78">
        <v>4</v>
      </c>
      <c r="H60" s="78">
        <v>4</v>
      </c>
      <c r="I60" s="78">
        <v>4</v>
      </c>
      <c r="J60" s="78">
        <v>4</v>
      </c>
      <c r="K60" s="78">
        <v>4</v>
      </c>
      <c r="L60" s="78">
        <v>4</v>
      </c>
      <c r="M60" s="78" t="s">
        <v>21</v>
      </c>
      <c r="N60" s="78" t="s">
        <v>21</v>
      </c>
      <c r="O60" s="78" t="s">
        <v>21</v>
      </c>
      <c r="P60" s="78">
        <v>0</v>
      </c>
      <c r="Q60" s="78">
        <v>4</v>
      </c>
      <c r="R60" s="78">
        <v>4</v>
      </c>
      <c r="S60" s="78">
        <v>4</v>
      </c>
      <c r="T60" s="78">
        <v>4</v>
      </c>
      <c r="U60" s="78">
        <v>4</v>
      </c>
      <c r="V60" s="78">
        <v>4</v>
      </c>
      <c r="W60" s="78">
        <v>4</v>
      </c>
      <c r="X60" s="78">
        <v>4</v>
      </c>
      <c r="Y60" s="78">
        <v>4</v>
      </c>
      <c r="Z60" s="78">
        <v>4</v>
      </c>
      <c r="AA60" s="78">
        <v>4</v>
      </c>
      <c r="AB60" s="78">
        <v>4</v>
      </c>
      <c r="AC60" s="78">
        <v>4</v>
      </c>
      <c r="AD60" s="78">
        <v>4</v>
      </c>
      <c r="AE60" s="78">
        <v>4</v>
      </c>
      <c r="AF60" s="78">
        <v>4</v>
      </c>
      <c r="AG60" s="78">
        <v>4</v>
      </c>
      <c r="AH60" s="78"/>
      <c r="AI60" s="104"/>
      <c r="AJ60" s="105">
        <f t="shared" ref="AJ60" si="73">SUM(D60:F61,I60:M61,P60:T61,W60:AA61,AD60:AH61)/8</f>
        <v>20</v>
      </c>
      <c r="AK60" s="105">
        <f t="shared" ref="AK60" si="74">SUM(D62:F62,I62:M62,P62:T62,W62:AA62,AD62:AH62)/8</f>
        <v>8.5625</v>
      </c>
      <c r="AL60" s="105">
        <f t="shared" ref="AL60" si="75">SUM(G60:H62,N60:O62,U60:V62,AB60:AC62)/8</f>
        <v>7.25</v>
      </c>
      <c r="AM60" s="105">
        <f t="shared" ref="AM60" si="76">SUM(D60:AH62)/8+(AI60)/8</f>
        <v>35.8125</v>
      </c>
    </row>
    <row r="61" ht="30.75" customHeight="1" spans="1:39">
      <c r="A61" s="145" t="s">
        <v>151</v>
      </c>
      <c r="B61" s="83"/>
      <c r="C61" s="77" t="s">
        <v>18</v>
      </c>
      <c r="D61" s="78">
        <v>4</v>
      </c>
      <c r="E61" s="78">
        <v>4</v>
      </c>
      <c r="F61" s="78">
        <v>4</v>
      </c>
      <c r="G61" s="78">
        <v>4</v>
      </c>
      <c r="H61" s="78">
        <v>4</v>
      </c>
      <c r="I61" s="78">
        <v>4</v>
      </c>
      <c r="J61" s="78">
        <v>4</v>
      </c>
      <c r="K61" s="78">
        <v>4</v>
      </c>
      <c r="L61" s="78">
        <v>4</v>
      </c>
      <c r="M61" s="78" t="s">
        <v>21</v>
      </c>
      <c r="N61" s="78" t="s">
        <v>21</v>
      </c>
      <c r="O61" s="78" t="s">
        <v>21</v>
      </c>
      <c r="P61" s="78">
        <v>0</v>
      </c>
      <c r="Q61" s="78">
        <v>4</v>
      </c>
      <c r="R61" s="78">
        <v>4</v>
      </c>
      <c r="S61" s="78">
        <v>4</v>
      </c>
      <c r="T61" s="78">
        <v>4</v>
      </c>
      <c r="U61" s="78">
        <v>4</v>
      </c>
      <c r="V61" s="78">
        <v>4</v>
      </c>
      <c r="W61" s="78">
        <v>4</v>
      </c>
      <c r="X61" s="78">
        <v>4</v>
      </c>
      <c r="Y61" s="78">
        <v>4</v>
      </c>
      <c r="Z61" s="78">
        <v>4</v>
      </c>
      <c r="AA61" s="78">
        <v>4</v>
      </c>
      <c r="AB61" s="78">
        <v>4</v>
      </c>
      <c r="AC61" s="78">
        <v>4</v>
      </c>
      <c r="AD61" s="78">
        <v>4</v>
      </c>
      <c r="AE61" s="78">
        <v>4</v>
      </c>
      <c r="AF61" s="78">
        <v>4</v>
      </c>
      <c r="AG61" s="78">
        <v>4</v>
      </c>
      <c r="AH61" s="78"/>
      <c r="AI61" s="106"/>
      <c r="AJ61" s="107"/>
      <c r="AK61" s="107"/>
      <c r="AL61" s="107"/>
      <c r="AM61" s="107"/>
    </row>
    <row r="62" ht="30.75" customHeight="1" spans="1:39">
      <c r="A62" s="145" t="s">
        <v>151</v>
      </c>
      <c r="B62" s="84"/>
      <c r="C62" s="81" t="s">
        <v>10</v>
      </c>
      <c r="D62" s="81">
        <v>4</v>
      </c>
      <c r="E62" s="81">
        <v>4</v>
      </c>
      <c r="F62" s="81">
        <v>4</v>
      </c>
      <c r="G62" s="81">
        <v>4</v>
      </c>
      <c r="H62" s="81">
        <v>0.5</v>
      </c>
      <c r="I62" s="81">
        <v>4</v>
      </c>
      <c r="J62" s="81">
        <v>0.5</v>
      </c>
      <c r="K62" s="81">
        <v>0.5</v>
      </c>
      <c r="L62" s="81">
        <v>0.5</v>
      </c>
      <c r="M62" s="81" t="s">
        <v>21</v>
      </c>
      <c r="N62" s="81" t="s">
        <v>21</v>
      </c>
      <c r="O62" s="78" t="s">
        <v>21</v>
      </c>
      <c r="P62" s="81">
        <v>0</v>
      </c>
      <c r="Q62" s="81">
        <v>4</v>
      </c>
      <c r="R62" s="81">
        <v>4</v>
      </c>
      <c r="S62" s="81">
        <v>4</v>
      </c>
      <c r="T62" s="81">
        <v>4</v>
      </c>
      <c r="U62" s="81">
        <v>0.5</v>
      </c>
      <c r="V62" s="81">
        <v>0.5</v>
      </c>
      <c r="W62" s="81">
        <v>5</v>
      </c>
      <c r="X62" s="81">
        <v>4</v>
      </c>
      <c r="Y62" s="81">
        <v>4</v>
      </c>
      <c r="Z62" s="81">
        <v>4</v>
      </c>
      <c r="AA62" s="81">
        <v>4</v>
      </c>
      <c r="AB62" s="81">
        <v>4</v>
      </c>
      <c r="AC62" s="81">
        <v>0.5</v>
      </c>
      <c r="AD62" s="81">
        <v>3</v>
      </c>
      <c r="AE62" s="81">
        <v>3</v>
      </c>
      <c r="AF62" s="81">
        <v>4</v>
      </c>
      <c r="AG62" s="81">
        <v>4</v>
      </c>
      <c r="AH62" s="81"/>
      <c r="AI62" s="108"/>
      <c r="AJ62" s="109"/>
      <c r="AK62" s="109"/>
      <c r="AL62" s="109"/>
      <c r="AM62" s="109"/>
    </row>
    <row r="63" ht="30.75" customHeight="1" spans="1:39">
      <c r="A63" s="145" t="s">
        <v>153</v>
      </c>
      <c r="B63" s="133" t="s">
        <v>154</v>
      </c>
      <c r="C63" s="77" t="s">
        <v>17</v>
      </c>
      <c r="D63" s="78">
        <v>4</v>
      </c>
      <c r="E63" s="78">
        <v>4</v>
      </c>
      <c r="F63" s="78">
        <v>4</v>
      </c>
      <c r="G63" s="78">
        <v>4</v>
      </c>
      <c r="H63" s="78">
        <v>4</v>
      </c>
      <c r="I63" s="78">
        <v>2</v>
      </c>
      <c r="J63" s="78">
        <v>4</v>
      </c>
      <c r="K63" s="78">
        <v>4</v>
      </c>
      <c r="L63" s="78">
        <v>4</v>
      </c>
      <c r="M63" s="78">
        <v>4</v>
      </c>
      <c r="N63" s="78">
        <v>4</v>
      </c>
      <c r="O63" s="78" t="s">
        <v>21</v>
      </c>
      <c r="P63" s="78">
        <v>4</v>
      </c>
      <c r="Q63" s="78">
        <v>4</v>
      </c>
      <c r="R63" s="78">
        <v>4</v>
      </c>
      <c r="S63" s="78">
        <v>4</v>
      </c>
      <c r="T63" s="78">
        <v>4</v>
      </c>
      <c r="U63" s="78">
        <v>4</v>
      </c>
      <c r="V63" s="78" t="s">
        <v>21</v>
      </c>
      <c r="W63" s="78">
        <v>4</v>
      </c>
      <c r="X63" s="78">
        <v>4</v>
      </c>
      <c r="Y63" s="78">
        <v>4</v>
      </c>
      <c r="Z63" s="78">
        <v>4</v>
      </c>
      <c r="AA63" s="78">
        <v>4</v>
      </c>
      <c r="AB63" s="78">
        <v>0</v>
      </c>
      <c r="AC63" s="78" t="s">
        <v>21</v>
      </c>
      <c r="AD63" s="78">
        <v>4</v>
      </c>
      <c r="AE63" s="78">
        <v>0</v>
      </c>
      <c r="AF63" s="78">
        <v>0</v>
      </c>
      <c r="AG63" s="78">
        <v>0</v>
      </c>
      <c r="AH63" s="78"/>
      <c r="AI63" s="104"/>
      <c r="AJ63" s="105">
        <f t="shared" ref="AJ63" si="77">SUM(D63:F64,I63:M64,P63:T64,W63:AA64,AD63:AH64)/8</f>
        <v>17.75</v>
      </c>
      <c r="AK63" s="105">
        <f t="shared" ref="AK63" si="78">SUM(D65:F65,I65:M65,P65:T65,W65:AA65,AD65:AH65)/8</f>
        <v>6.625</v>
      </c>
      <c r="AL63" s="105">
        <f t="shared" ref="AL63" si="79">SUM(G63:H65,N63:O65,U63:V65,AB63:AC65)/8</f>
        <v>5.125</v>
      </c>
      <c r="AM63" s="105">
        <f t="shared" ref="AM63" si="80">SUM(D63:AH65)/8+(AI63)/8</f>
        <v>29.5</v>
      </c>
    </row>
    <row r="64" ht="30.75" customHeight="1" spans="1:39">
      <c r="A64" s="145" t="s">
        <v>153</v>
      </c>
      <c r="B64" s="83"/>
      <c r="C64" s="77" t="s">
        <v>18</v>
      </c>
      <c r="D64" s="78">
        <v>4</v>
      </c>
      <c r="E64" s="78">
        <v>4</v>
      </c>
      <c r="F64" s="78">
        <v>4</v>
      </c>
      <c r="G64" s="78">
        <v>4</v>
      </c>
      <c r="H64" s="78">
        <v>4</v>
      </c>
      <c r="I64" s="78">
        <v>0</v>
      </c>
      <c r="J64" s="78">
        <v>4</v>
      </c>
      <c r="K64" s="78">
        <v>4</v>
      </c>
      <c r="L64" s="78" t="s">
        <v>21</v>
      </c>
      <c r="M64" s="78">
        <v>4</v>
      </c>
      <c r="N64" s="78">
        <v>4</v>
      </c>
      <c r="O64" s="78" t="s">
        <v>21</v>
      </c>
      <c r="P64" s="78">
        <v>4</v>
      </c>
      <c r="Q64" s="78">
        <v>4</v>
      </c>
      <c r="R64" s="78">
        <v>4</v>
      </c>
      <c r="S64" s="78">
        <v>4</v>
      </c>
      <c r="T64" s="78">
        <v>4</v>
      </c>
      <c r="U64" s="78">
        <v>4</v>
      </c>
      <c r="V64" s="78" t="s">
        <v>21</v>
      </c>
      <c r="W64" s="78">
        <v>4</v>
      </c>
      <c r="X64" s="78">
        <v>4</v>
      </c>
      <c r="Y64" s="78">
        <v>4</v>
      </c>
      <c r="Z64" s="78">
        <v>4</v>
      </c>
      <c r="AA64" s="78">
        <v>4</v>
      </c>
      <c r="AB64" s="78">
        <v>0</v>
      </c>
      <c r="AC64" s="78" t="s">
        <v>21</v>
      </c>
      <c r="AD64" s="78">
        <v>4</v>
      </c>
      <c r="AE64" s="78">
        <v>0</v>
      </c>
      <c r="AF64" s="78">
        <v>0</v>
      </c>
      <c r="AG64" s="78">
        <v>0</v>
      </c>
      <c r="AH64" s="78"/>
      <c r="AI64" s="106"/>
      <c r="AJ64" s="107"/>
      <c r="AK64" s="107"/>
      <c r="AL64" s="107"/>
      <c r="AM64" s="107"/>
    </row>
    <row r="65" ht="30.75" customHeight="1" spans="1:39">
      <c r="A65" s="145" t="s">
        <v>153</v>
      </c>
      <c r="B65" s="84"/>
      <c r="C65" s="81" t="s">
        <v>10</v>
      </c>
      <c r="D65" s="81">
        <v>6</v>
      </c>
      <c r="E65" s="81">
        <v>6</v>
      </c>
      <c r="F65" s="81">
        <v>4</v>
      </c>
      <c r="G65" s="81">
        <v>5</v>
      </c>
      <c r="H65" s="81">
        <v>0.5</v>
      </c>
      <c r="I65" s="81">
        <v>0</v>
      </c>
      <c r="J65" s="81">
        <v>0.5</v>
      </c>
      <c r="K65" s="81">
        <v>0.5</v>
      </c>
      <c r="L65" s="81" t="s">
        <v>21</v>
      </c>
      <c r="M65" s="81">
        <v>0.5</v>
      </c>
      <c r="N65" s="81">
        <v>3</v>
      </c>
      <c r="O65" s="78" t="s">
        <v>21</v>
      </c>
      <c r="P65" s="81">
        <v>4</v>
      </c>
      <c r="Q65" s="81">
        <v>4</v>
      </c>
      <c r="R65" s="81">
        <v>4</v>
      </c>
      <c r="S65" s="81">
        <v>6</v>
      </c>
      <c r="T65" s="81">
        <v>3</v>
      </c>
      <c r="U65" s="81">
        <v>0.5</v>
      </c>
      <c r="V65" s="81" t="s">
        <v>21</v>
      </c>
      <c r="W65" s="81">
        <v>5</v>
      </c>
      <c r="X65" s="81">
        <v>0.5</v>
      </c>
      <c r="Y65" s="81">
        <v>5</v>
      </c>
      <c r="Z65" s="81">
        <v>3</v>
      </c>
      <c r="AA65" s="81">
        <v>0.5</v>
      </c>
      <c r="AB65" s="81">
        <v>0</v>
      </c>
      <c r="AC65" s="81" t="s">
        <v>21</v>
      </c>
      <c r="AD65" s="81">
        <v>0.5</v>
      </c>
      <c r="AE65" s="81">
        <v>0</v>
      </c>
      <c r="AF65" s="81">
        <v>0</v>
      </c>
      <c r="AG65" s="81">
        <v>0</v>
      </c>
      <c r="AH65" s="81"/>
      <c r="AI65" s="108"/>
      <c r="AJ65" s="109"/>
      <c r="AK65" s="109"/>
      <c r="AL65" s="109"/>
      <c r="AM65" s="109"/>
    </row>
    <row r="66" ht="30.75" customHeight="1" spans="1:39">
      <c r="A66" s="145" t="s">
        <v>155</v>
      </c>
      <c r="B66" s="133" t="s">
        <v>156</v>
      </c>
      <c r="C66" s="77" t="s">
        <v>17</v>
      </c>
      <c r="D66" s="78">
        <v>4</v>
      </c>
      <c r="E66" s="78">
        <v>4</v>
      </c>
      <c r="F66" s="78">
        <v>4</v>
      </c>
      <c r="G66" s="78">
        <v>4</v>
      </c>
      <c r="H66" s="78">
        <v>4</v>
      </c>
      <c r="I66" s="78">
        <v>4</v>
      </c>
      <c r="J66" s="78">
        <v>4</v>
      </c>
      <c r="K66" s="78">
        <v>4</v>
      </c>
      <c r="L66" s="78">
        <v>4</v>
      </c>
      <c r="M66" s="78">
        <v>4</v>
      </c>
      <c r="N66" s="78">
        <v>4</v>
      </c>
      <c r="O66" s="78">
        <v>4</v>
      </c>
      <c r="P66" s="78">
        <v>4</v>
      </c>
      <c r="Q66" s="78">
        <v>4</v>
      </c>
      <c r="R66" s="78">
        <v>4</v>
      </c>
      <c r="S66" s="78">
        <v>4</v>
      </c>
      <c r="T66" s="78">
        <v>4</v>
      </c>
      <c r="U66" s="78">
        <v>4</v>
      </c>
      <c r="V66" s="78">
        <v>4</v>
      </c>
      <c r="W66" s="78">
        <v>4</v>
      </c>
      <c r="X66" s="78">
        <v>4</v>
      </c>
      <c r="Y66" s="78">
        <v>4</v>
      </c>
      <c r="Z66" s="78">
        <v>4</v>
      </c>
      <c r="AA66" s="78">
        <v>4</v>
      </c>
      <c r="AB66" s="78">
        <v>4</v>
      </c>
      <c r="AC66" s="78">
        <v>4</v>
      </c>
      <c r="AD66" s="78">
        <v>4</v>
      </c>
      <c r="AE66" s="78">
        <v>4</v>
      </c>
      <c r="AF66" s="78">
        <v>4</v>
      </c>
      <c r="AG66" s="78">
        <v>4</v>
      </c>
      <c r="AH66" s="78"/>
      <c r="AI66" s="104"/>
      <c r="AJ66" s="105">
        <f t="shared" ref="AJ66" si="81">SUM(D66:F67,I66:M67,P66:T67,W66:AA67,AD66:AH67)/8</f>
        <v>22</v>
      </c>
      <c r="AK66" s="105">
        <f t="shared" ref="AK66" si="82">SUM(D68:F68,I68:M68,P68:T68,W68:AA68,AD68:AH68)/8</f>
        <v>11.5625</v>
      </c>
      <c r="AL66" s="105">
        <f t="shared" ref="AL66" si="83">SUM(G66:H68,N66:O68,U66:V68,AB66:AC68)/8</f>
        <v>10.375</v>
      </c>
      <c r="AM66" s="105">
        <f t="shared" ref="AM66" si="84">SUM(D66:AH68)/8+(AI66)/8</f>
        <v>43.9375</v>
      </c>
    </row>
    <row r="67" ht="30.75" customHeight="1" spans="1:39">
      <c r="A67" s="145" t="s">
        <v>155</v>
      </c>
      <c r="B67" s="83"/>
      <c r="C67" s="77" t="s">
        <v>18</v>
      </c>
      <c r="D67" s="78">
        <v>4</v>
      </c>
      <c r="E67" s="78">
        <v>4</v>
      </c>
      <c r="F67" s="78">
        <v>4</v>
      </c>
      <c r="G67" s="78">
        <v>4</v>
      </c>
      <c r="H67" s="78">
        <v>4</v>
      </c>
      <c r="I67" s="78">
        <v>4</v>
      </c>
      <c r="J67" s="78">
        <v>4</v>
      </c>
      <c r="K67" s="78">
        <v>4</v>
      </c>
      <c r="L67" s="78">
        <v>4</v>
      </c>
      <c r="M67" s="78">
        <v>4</v>
      </c>
      <c r="N67" s="78">
        <v>4</v>
      </c>
      <c r="O67" s="78">
        <v>4</v>
      </c>
      <c r="P67" s="78">
        <v>4</v>
      </c>
      <c r="Q67" s="78">
        <v>4</v>
      </c>
      <c r="R67" s="78">
        <v>4</v>
      </c>
      <c r="S67" s="78">
        <v>4</v>
      </c>
      <c r="T67" s="78">
        <v>4</v>
      </c>
      <c r="U67" s="78">
        <v>4</v>
      </c>
      <c r="V67" s="78">
        <v>4</v>
      </c>
      <c r="W67" s="78">
        <v>4</v>
      </c>
      <c r="X67" s="78">
        <v>4</v>
      </c>
      <c r="Y67" s="78">
        <v>4</v>
      </c>
      <c r="Z67" s="78">
        <v>4</v>
      </c>
      <c r="AA67" s="78">
        <v>4</v>
      </c>
      <c r="AB67" s="78">
        <v>4</v>
      </c>
      <c r="AC67" s="78">
        <v>4</v>
      </c>
      <c r="AD67" s="78">
        <v>4</v>
      </c>
      <c r="AE67" s="78">
        <v>4</v>
      </c>
      <c r="AF67" s="78">
        <v>4</v>
      </c>
      <c r="AG67" s="78">
        <v>4</v>
      </c>
      <c r="AH67" s="78"/>
      <c r="AI67" s="106"/>
      <c r="AJ67" s="107"/>
      <c r="AK67" s="107"/>
      <c r="AL67" s="107"/>
      <c r="AM67" s="107"/>
    </row>
    <row r="68" ht="30.75" customHeight="1" spans="1:39">
      <c r="A68" s="145" t="s">
        <v>155</v>
      </c>
      <c r="B68" s="84"/>
      <c r="C68" s="81" t="s">
        <v>10</v>
      </c>
      <c r="D68" s="81">
        <v>5</v>
      </c>
      <c r="E68" s="81">
        <v>5</v>
      </c>
      <c r="F68" s="81">
        <v>4</v>
      </c>
      <c r="G68" s="81">
        <v>5</v>
      </c>
      <c r="H68" s="81">
        <v>0.5</v>
      </c>
      <c r="I68" s="81">
        <v>4</v>
      </c>
      <c r="J68" s="81">
        <v>5</v>
      </c>
      <c r="K68" s="81">
        <v>0.5</v>
      </c>
      <c r="L68" s="81">
        <v>0.5</v>
      </c>
      <c r="M68" s="81">
        <v>0.5</v>
      </c>
      <c r="N68" s="81">
        <v>3</v>
      </c>
      <c r="O68" s="81">
        <v>0.5</v>
      </c>
      <c r="P68" s="81">
        <v>6</v>
      </c>
      <c r="Q68" s="81">
        <v>4</v>
      </c>
      <c r="R68" s="81">
        <v>6</v>
      </c>
      <c r="S68" s="81">
        <v>5</v>
      </c>
      <c r="T68" s="81">
        <v>5</v>
      </c>
      <c r="U68" s="81">
        <v>5</v>
      </c>
      <c r="V68" s="81">
        <v>0.5</v>
      </c>
      <c r="W68" s="81">
        <v>5</v>
      </c>
      <c r="X68" s="81">
        <v>5</v>
      </c>
      <c r="Y68" s="81">
        <v>5</v>
      </c>
      <c r="Z68" s="81">
        <v>5</v>
      </c>
      <c r="AA68" s="81">
        <v>6</v>
      </c>
      <c r="AB68" s="81">
        <v>4</v>
      </c>
      <c r="AC68" s="81">
        <v>0.5</v>
      </c>
      <c r="AD68" s="81">
        <v>3</v>
      </c>
      <c r="AE68" s="81">
        <v>3</v>
      </c>
      <c r="AF68" s="81">
        <v>5</v>
      </c>
      <c r="AG68" s="81">
        <v>5</v>
      </c>
      <c r="AH68" s="81"/>
      <c r="AI68" s="108"/>
      <c r="AJ68" s="109"/>
      <c r="AK68" s="109"/>
      <c r="AL68" s="109"/>
      <c r="AM68" s="109"/>
    </row>
    <row r="69" ht="30.75" customHeight="1" spans="1:39">
      <c r="A69" s="145" t="s">
        <v>157</v>
      </c>
      <c r="B69" s="133" t="s">
        <v>158</v>
      </c>
      <c r="C69" s="77" t="s">
        <v>17</v>
      </c>
      <c r="D69" s="78">
        <v>4</v>
      </c>
      <c r="E69" s="78">
        <v>0</v>
      </c>
      <c r="F69" s="78">
        <v>4</v>
      </c>
      <c r="G69" s="78">
        <v>4</v>
      </c>
      <c r="H69" s="78">
        <v>3</v>
      </c>
      <c r="I69" s="78">
        <v>4</v>
      </c>
      <c r="J69" s="78">
        <v>4</v>
      </c>
      <c r="K69" s="78">
        <v>0</v>
      </c>
      <c r="L69" s="78">
        <v>4</v>
      </c>
      <c r="M69" s="78">
        <v>4</v>
      </c>
      <c r="N69" s="78">
        <v>4</v>
      </c>
      <c r="O69" s="78" t="s">
        <v>21</v>
      </c>
      <c r="P69" s="78">
        <v>4</v>
      </c>
      <c r="Q69" s="78">
        <v>4</v>
      </c>
      <c r="R69" s="78">
        <v>4</v>
      </c>
      <c r="S69" s="78">
        <v>4</v>
      </c>
      <c r="T69" s="78">
        <v>4</v>
      </c>
      <c r="U69" s="78">
        <v>4</v>
      </c>
      <c r="V69" s="78">
        <v>4</v>
      </c>
      <c r="W69" s="78">
        <v>4</v>
      </c>
      <c r="X69" s="78">
        <v>4</v>
      </c>
      <c r="Y69" s="78">
        <v>0</v>
      </c>
      <c r="Z69" s="78">
        <v>4</v>
      </c>
      <c r="AA69" s="78">
        <v>4</v>
      </c>
      <c r="AB69" s="78">
        <v>4</v>
      </c>
      <c r="AC69" s="78" t="s">
        <v>21</v>
      </c>
      <c r="AD69" s="78">
        <v>4</v>
      </c>
      <c r="AE69" s="78">
        <v>4</v>
      </c>
      <c r="AF69" s="78">
        <v>4</v>
      </c>
      <c r="AG69" s="78">
        <v>0</v>
      </c>
      <c r="AH69" s="78"/>
      <c r="AI69" s="104"/>
      <c r="AJ69" s="105">
        <f t="shared" ref="AJ69" si="85">SUM(D69:F70,I69:M70,P69:T70,W69:AA70,AD69:AH70)/8</f>
        <v>17.5</v>
      </c>
      <c r="AK69" s="105">
        <f t="shared" ref="AK69" si="86">SUM(D71:F71,I71:M71,P71:T71,W71:AA71,AD71:AH71)/8</f>
        <v>6.375</v>
      </c>
      <c r="AL69" s="105">
        <f t="shared" ref="AL69" si="87">SUM(G69:H71,N69:O71,U69:V71,AB69:AC71)/8</f>
        <v>7.125</v>
      </c>
      <c r="AM69" s="105">
        <f t="shared" ref="AM69" si="88">SUM(D69:AH71)/8+(AI69)/8</f>
        <v>31</v>
      </c>
    </row>
    <row r="70" ht="30.75" customHeight="1" spans="1:39">
      <c r="A70" s="145" t="s">
        <v>157</v>
      </c>
      <c r="B70" s="83"/>
      <c r="C70" s="77" t="s">
        <v>18</v>
      </c>
      <c r="D70" s="78">
        <v>4</v>
      </c>
      <c r="E70" s="78">
        <v>0</v>
      </c>
      <c r="F70" s="78">
        <v>4</v>
      </c>
      <c r="G70" s="78">
        <v>4</v>
      </c>
      <c r="H70" s="78">
        <v>4</v>
      </c>
      <c r="I70" s="78">
        <v>4</v>
      </c>
      <c r="J70" s="78">
        <v>4</v>
      </c>
      <c r="K70" s="78">
        <v>0</v>
      </c>
      <c r="L70" s="78" t="s">
        <v>21</v>
      </c>
      <c r="M70" s="78">
        <v>4</v>
      </c>
      <c r="N70" s="78">
        <v>4</v>
      </c>
      <c r="O70" s="78" t="s">
        <v>21</v>
      </c>
      <c r="P70" s="78">
        <v>4</v>
      </c>
      <c r="Q70" s="78">
        <v>4</v>
      </c>
      <c r="R70" s="78">
        <v>4</v>
      </c>
      <c r="S70" s="78">
        <v>4</v>
      </c>
      <c r="T70" s="78">
        <v>4</v>
      </c>
      <c r="U70" s="78">
        <v>4</v>
      </c>
      <c r="V70" s="78">
        <v>4</v>
      </c>
      <c r="W70" s="78">
        <v>4</v>
      </c>
      <c r="X70" s="78">
        <v>4</v>
      </c>
      <c r="Y70" s="78">
        <v>0</v>
      </c>
      <c r="Z70" s="78">
        <v>4</v>
      </c>
      <c r="AA70" s="78">
        <v>4</v>
      </c>
      <c r="AB70" s="78">
        <v>4</v>
      </c>
      <c r="AC70" s="78" t="s">
        <v>21</v>
      </c>
      <c r="AD70" s="78">
        <v>4</v>
      </c>
      <c r="AE70" s="78">
        <v>4</v>
      </c>
      <c r="AF70" s="78">
        <v>4</v>
      </c>
      <c r="AG70" s="78">
        <v>0</v>
      </c>
      <c r="AH70" s="78"/>
      <c r="AI70" s="106"/>
      <c r="AJ70" s="107"/>
      <c r="AK70" s="107"/>
      <c r="AL70" s="107"/>
      <c r="AM70" s="107"/>
    </row>
    <row r="71" ht="31.5" customHeight="1" spans="1:39">
      <c r="A71" s="145" t="s">
        <v>157</v>
      </c>
      <c r="B71" s="84"/>
      <c r="C71" s="81" t="s">
        <v>10</v>
      </c>
      <c r="D71" s="81">
        <v>6</v>
      </c>
      <c r="E71" s="81">
        <v>0</v>
      </c>
      <c r="F71" s="81">
        <v>4</v>
      </c>
      <c r="G71" s="81">
        <v>5</v>
      </c>
      <c r="H71" s="81">
        <v>0.5</v>
      </c>
      <c r="I71" s="81">
        <v>4</v>
      </c>
      <c r="J71" s="81">
        <v>0.5</v>
      </c>
      <c r="K71" s="81">
        <v>0</v>
      </c>
      <c r="L71" s="81" t="s">
        <v>21</v>
      </c>
      <c r="M71" s="81">
        <v>0.5</v>
      </c>
      <c r="N71" s="81">
        <v>3</v>
      </c>
      <c r="O71" s="78" t="s">
        <v>21</v>
      </c>
      <c r="P71" s="81">
        <v>4</v>
      </c>
      <c r="Q71" s="81">
        <v>4</v>
      </c>
      <c r="R71" s="81">
        <v>4</v>
      </c>
      <c r="S71" s="81">
        <v>6</v>
      </c>
      <c r="T71" s="81">
        <v>0.5</v>
      </c>
      <c r="U71" s="81">
        <v>0.5</v>
      </c>
      <c r="V71" s="81">
        <v>0.5</v>
      </c>
      <c r="W71" s="81">
        <v>0.5</v>
      </c>
      <c r="X71" s="81">
        <v>0.5</v>
      </c>
      <c r="Y71" s="81">
        <v>0</v>
      </c>
      <c r="Z71" s="81">
        <v>3</v>
      </c>
      <c r="AA71" s="81">
        <v>3</v>
      </c>
      <c r="AB71" s="81">
        <v>0.5</v>
      </c>
      <c r="AC71" s="81" t="s">
        <v>21</v>
      </c>
      <c r="AD71" s="81">
        <v>5</v>
      </c>
      <c r="AE71" s="81">
        <v>0.5</v>
      </c>
      <c r="AF71" s="81">
        <v>5</v>
      </c>
      <c r="AG71" s="81">
        <v>0</v>
      </c>
      <c r="AH71" s="81"/>
      <c r="AI71" s="108"/>
      <c r="AJ71" s="109"/>
      <c r="AK71" s="109"/>
      <c r="AL71" s="109"/>
      <c r="AM71" s="109"/>
    </row>
    <row r="72" ht="30" customHeight="1" spans="2:39">
      <c r="B72" s="139" t="s">
        <v>73</v>
      </c>
      <c r="C72" s="86"/>
      <c r="D72" s="86">
        <f t="shared" ref="D72:AH72" si="89">SUM(D6:D71)</f>
        <v>248</v>
      </c>
      <c r="E72" s="86">
        <f t="shared" si="89"/>
        <v>250</v>
      </c>
      <c r="F72" s="86">
        <f t="shared" si="89"/>
        <v>228</v>
      </c>
      <c r="G72" s="86">
        <f t="shared" si="89"/>
        <v>258.5</v>
      </c>
      <c r="H72" s="86">
        <f t="shared" si="89"/>
        <v>170.5</v>
      </c>
      <c r="I72" s="86">
        <f t="shared" si="89"/>
        <v>221</v>
      </c>
      <c r="J72" s="86">
        <f t="shared" si="89"/>
        <v>204.5</v>
      </c>
      <c r="K72" s="86">
        <f t="shared" si="89"/>
        <v>173</v>
      </c>
      <c r="L72" s="86">
        <f t="shared" si="89"/>
        <v>172</v>
      </c>
      <c r="M72" s="86">
        <f t="shared" si="89"/>
        <v>178</v>
      </c>
      <c r="N72" s="86">
        <f t="shared" si="89"/>
        <v>215</v>
      </c>
      <c r="O72" s="86">
        <f t="shared" si="89"/>
        <v>33</v>
      </c>
      <c r="P72" s="86">
        <f t="shared" si="89"/>
        <v>229.5</v>
      </c>
      <c r="Q72" s="86">
        <f t="shared" si="89"/>
        <v>240</v>
      </c>
      <c r="R72" s="86">
        <f t="shared" si="89"/>
        <v>257</v>
      </c>
      <c r="S72" s="86">
        <f t="shared" si="89"/>
        <v>275</v>
      </c>
      <c r="T72" s="86">
        <f t="shared" si="89"/>
        <v>241.5</v>
      </c>
      <c r="U72" s="86">
        <f t="shared" si="89"/>
        <v>246.5</v>
      </c>
      <c r="V72" s="86">
        <f t="shared" si="89"/>
        <v>141</v>
      </c>
      <c r="W72" s="86">
        <f t="shared" si="89"/>
        <v>268.5</v>
      </c>
      <c r="X72" s="86">
        <f t="shared" si="89"/>
        <v>249</v>
      </c>
      <c r="Y72" s="86">
        <f t="shared" si="89"/>
        <v>268.5</v>
      </c>
      <c r="Z72" s="86">
        <f t="shared" si="89"/>
        <v>297</v>
      </c>
      <c r="AA72" s="86">
        <f t="shared" si="89"/>
        <v>263</v>
      </c>
      <c r="AB72" s="86">
        <f t="shared" si="89"/>
        <v>230</v>
      </c>
      <c r="AC72" s="86">
        <f t="shared" si="89"/>
        <v>153</v>
      </c>
      <c r="AD72" s="86">
        <f t="shared" si="89"/>
        <v>227.5</v>
      </c>
      <c r="AE72" s="86">
        <f t="shared" si="89"/>
        <v>208</v>
      </c>
      <c r="AF72" s="86">
        <f t="shared" si="89"/>
        <v>254.5</v>
      </c>
      <c r="AG72" s="86">
        <f t="shared" si="89"/>
        <v>216</v>
      </c>
      <c r="AH72" s="86">
        <f t="shared" si="89"/>
        <v>0</v>
      </c>
      <c r="AI72" s="143"/>
      <c r="AJ72" s="110">
        <f>SUM(D72:AH72)</f>
        <v>6617</v>
      </c>
      <c r="AK72" s="110"/>
      <c r="AL72" s="110"/>
      <c r="AM72" s="110"/>
    </row>
    <row r="73" s="48" customFormat="1" ht="30.75" customHeight="1" spans="1:39">
      <c r="A73" s="87"/>
      <c r="B73" s="88" t="s">
        <v>74</v>
      </c>
      <c r="C73" s="89"/>
      <c r="D73" s="90">
        <v>18</v>
      </c>
      <c r="E73" s="90">
        <v>18</v>
      </c>
      <c r="F73" s="90">
        <v>19</v>
      </c>
      <c r="G73" s="90">
        <v>21</v>
      </c>
      <c r="H73" s="90">
        <v>20</v>
      </c>
      <c r="I73" s="90">
        <v>19</v>
      </c>
      <c r="J73" s="90">
        <v>21</v>
      </c>
      <c r="K73" s="90">
        <v>20</v>
      </c>
      <c r="L73" s="90">
        <v>21</v>
      </c>
      <c r="M73" s="90">
        <v>20</v>
      </c>
      <c r="N73" s="90">
        <v>20</v>
      </c>
      <c r="O73" s="90">
        <v>4</v>
      </c>
      <c r="P73" s="90">
        <v>20</v>
      </c>
      <c r="Q73" s="90">
        <v>20</v>
      </c>
      <c r="R73" s="90">
        <v>21</v>
      </c>
      <c r="S73" s="90">
        <v>20</v>
      </c>
      <c r="T73" s="90">
        <v>20</v>
      </c>
      <c r="U73" s="90">
        <v>20</v>
      </c>
      <c r="V73" s="90">
        <v>16</v>
      </c>
      <c r="W73" s="90">
        <v>21</v>
      </c>
      <c r="X73" s="90">
        <v>20</v>
      </c>
      <c r="Y73" s="90">
        <v>20</v>
      </c>
      <c r="Z73" s="90">
        <v>21</v>
      </c>
      <c r="AA73" s="90">
        <v>21</v>
      </c>
      <c r="AB73" s="90">
        <v>20</v>
      </c>
      <c r="AC73" s="90">
        <v>18</v>
      </c>
      <c r="AD73" s="90">
        <v>21</v>
      </c>
      <c r="AE73" s="90">
        <v>20</v>
      </c>
      <c r="AF73" s="90">
        <v>20</v>
      </c>
      <c r="AG73" s="90">
        <v>18</v>
      </c>
      <c r="AH73" s="90"/>
      <c r="AI73" s="90"/>
      <c r="AJ73" s="111"/>
      <c r="AK73" s="111"/>
      <c r="AL73" s="111"/>
      <c r="AM73" s="111"/>
    </row>
    <row r="74" ht="21" customHeight="1" spans="2:39">
      <c r="B74" s="91" t="s">
        <v>75</v>
      </c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2"/>
      <c r="AH74" s="92"/>
      <c r="AI74" s="92"/>
      <c r="AJ74" s="92"/>
      <c r="AK74" s="92"/>
      <c r="AL74" s="92"/>
      <c r="AM74" s="112"/>
    </row>
    <row r="75" s="50" customFormat="1" ht="30" customHeight="1" spans="1:39">
      <c r="A75" s="53"/>
      <c r="B75" s="119"/>
      <c r="D75" s="202"/>
      <c r="E75" s="202"/>
      <c r="F75" s="202"/>
      <c r="G75" s="202"/>
      <c r="H75" s="202"/>
      <c r="I75" s="202"/>
      <c r="J75" s="202"/>
      <c r="K75" s="202"/>
      <c r="L75" s="202"/>
      <c r="M75" s="202"/>
      <c r="N75" s="202"/>
      <c r="O75" s="202"/>
      <c r="P75" s="202"/>
      <c r="Q75" s="202"/>
      <c r="R75" s="202"/>
      <c r="S75" s="202"/>
      <c r="T75" s="202"/>
      <c r="U75" s="202"/>
      <c r="V75" s="202"/>
      <c r="W75" s="202"/>
      <c r="X75" s="202"/>
      <c r="Y75" s="202"/>
      <c r="Z75" s="202"/>
      <c r="AA75" s="202"/>
      <c r="AB75" s="202"/>
      <c r="AC75" s="202"/>
      <c r="AD75" s="202"/>
      <c r="AE75" s="202"/>
      <c r="AF75" s="202"/>
      <c r="AG75" s="202"/>
      <c r="AH75" s="202"/>
      <c r="AJ75" s="52"/>
      <c r="AK75" s="52"/>
      <c r="AL75" s="52"/>
      <c r="AM75" s="52"/>
    </row>
    <row r="76" s="50" customFormat="1" ht="21" customHeight="1" spans="1:39">
      <c r="A76" s="53"/>
      <c r="B76" s="119"/>
      <c r="AJ76" s="52"/>
      <c r="AK76" s="52"/>
      <c r="AL76" s="52"/>
      <c r="AM76" s="52"/>
    </row>
    <row r="77" s="50" customFormat="1" ht="21" customHeight="1" spans="1:39">
      <c r="A77" s="53"/>
      <c r="B77" s="119" t="s">
        <v>159</v>
      </c>
      <c r="AJ77" s="52"/>
      <c r="AK77" s="52"/>
      <c r="AL77" s="52"/>
      <c r="AM77" s="52"/>
    </row>
    <row r="78" s="50" customFormat="1" ht="21" customHeight="1" spans="1:39">
      <c r="A78" s="53"/>
      <c r="B78" s="119"/>
      <c r="AJ78" s="52"/>
      <c r="AK78" s="52"/>
      <c r="AL78" s="52"/>
      <c r="AM78" s="52"/>
    </row>
    <row r="79" s="50" customFormat="1" ht="21" customHeight="1" spans="1:39">
      <c r="A79" s="53"/>
      <c r="B79" s="119"/>
      <c r="AJ79" s="52"/>
      <c r="AK79" s="52"/>
      <c r="AL79" s="52"/>
      <c r="AM79" s="52"/>
    </row>
    <row r="80" s="50" customFormat="1" ht="21" customHeight="1" spans="1:39">
      <c r="A80" s="53"/>
      <c r="B80" s="119"/>
      <c r="AJ80" s="52"/>
      <c r="AK80" s="52"/>
      <c r="AL80" s="52"/>
      <c r="AM80" s="52"/>
    </row>
  </sheetData>
  <mergeCells count="144">
    <mergeCell ref="G1:AM1"/>
    <mergeCell ref="B74:AM74"/>
    <mergeCell ref="D75:AH75"/>
    <mergeCell ref="B4:B5"/>
    <mergeCell ref="B6:B8"/>
    <mergeCell ref="B9:B11"/>
    <mergeCell ref="B12:B14"/>
    <mergeCell ref="B15:B17"/>
    <mergeCell ref="B18:B20"/>
    <mergeCell ref="B21:B23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63:B65"/>
    <mergeCell ref="B66:B68"/>
    <mergeCell ref="B69:B71"/>
    <mergeCell ref="AI4:AI5"/>
    <mergeCell ref="AI6:AI8"/>
    <mergeCell ref="AI9:AI11"/>
    <mergeCell ref="AI12:AI14"/>
    <mergeCell ref="AI15:AI17"/>
    <mergeCell ref="AI18:AI20"/>
    <mergeCell ref="AI21:AI23"/>
    <mergeCell ref="AI24:AI26"/>
    <mergeCell ref="AI27:AI29"/>
    <mergeCell ref="AI30:AI32"/>
    <mergeCell ref="AI33:AI35"/>
    <mergeCell ref="AI36:AI38"/>
    <mergeCell ref="AI39:AI41"/>
    <mergeCell ref="AI42:AI44"/>
    <mergeCell ref="AI45:AI47"/>
    <mergeCell ref="AI48:AI50"/>
    <mergeCell ref="AI51:AI53"/>
    <mergeCell ref="AI54:AI56"/>
    <mergeCell ref="AI57:AI59"/>
    <mergeCell ref="AI60:AI62"/>
    <mergeCell ref="AI63:AI65"/>
    <mergeCell ref="AI66:AI68"/>
    <mergeCell ref="AI69:AI71"/>
    <mergeCell ref="AJ4:AJ5"/>
    <mergeCell ref="AJ6:AJ8"/>
    <mergeCell ref="AJ9:AJ11"/>
    <mergeCell ref="AJ12:AJ14"/>
    <mergeCell ref="AJ15:AJ17"/>
    <mergeCell ref="AJ18:AJ20"/>
    <mergeCell ref="AJ21:AJ23"/>
    <mergeCell ref="AJ24:AJ26"/>
    <mergeCell ref="AJ27:AJ29"/>
    <mergeCell ref="AJ30:AJ32"/>
    <mergeCell ref="AJ33:AJ35"/>
    <mergeCell ref="AJ36:AJ38"/>
    <mergeCell ref="AJ39:AJ41"/>
    <mergeCell ref="AJ42:AJ44"/>
    <mergeCell ref="AJ45:AJ47"/>
    <mergeCell ref="AJ48:AJ50"/>
    <mergeCell ref="AJ51:AJ53"/>
    <mergeCell ref="AJ54:AJ56"/>
    <mergeCell ref="AJ57:AJ59"/>
    <mergeCell ref="AJ60:AJ62"/>
    <mergeCell ref="AJ63:AJ65"/>
    <mergeCell ref="AJ66:AJ68"/>
    <mergeCell ref="AJ69:AJ71"/>
    <mergeCell ref="AK4:AK5"/>
    <mergeCell ref="AK6:AK8"/>
    <mergeCell ref="AK9:AK11"/>
    <mergeCell ref="AK12:AK14"/>
    <mergeCell ref="AK15:AK17"/>
    <mergeCell ref="AK18:AK20"/>
    <mergeCell ref="AK21:AK23"/>
    <mergeCell ref="AK24:AK26"/>
    <mergeCell ref="AK27:AK29"/>
    <mergeCell ref="AK30:AK32"/>
    <mergeCell ref="AK33:AK35"/>
    <mergeCell ref="AK36:AK38"/>
    <mergeCell ref="AK39:AK41"/>
    <mergeCell ref="AK42:AK44"/>
    <mergeCell ref="AK45:AK47"/>
    <mergeCell ref="AK48:AK50"/>
    <mergeCell ref="AK51:AK53"/>
    <mergeCell ref="AK54:AK56"/>
    <mergeCell ref="AK57:AK59"/>
    <mergeCell ref="AK60:AK62"/>
    <mergeCell ref="AK63:AK65"/>
    <mergeCell ref="AK66:AK68"/>
    <mergeCell ref="AK69:AK71"/>
    <mergeCell ref="AL4:AL5"/>
    <mergeCell ref="AL6:AL8"/>
    <mergeCell ref="AL9:AL11"/>
    <mergeCell ref="AL12:AL14"/>
    <mergeCell ref="AL15:AL17"/>
    <mergeCell ref="AL18:AL20"/>
    <mergeCell ref="AL21:AL23"/>
    <mergeCell ref="AL24:AL26"/>
    <mergeCell ref="AL27:AL29"/>
    <mergeCell ref="AL30:AL32"/>
    <mergeCell ref="AL33:AL35"/>
    <mergeCell ref="AL36:AL38"/>
    <mergeCell ref="AL39:AL41"/>
    <mergeCell ref="AL42:AL44"/>
    <mergeCell ref="AL45:AL47"/>
    <mergeCell ref="AL48:AL50"/>
    <mergeCell ref="AL51:AL53"/>
    <mergeCell ref="AL54:AL56"/>
    <mergeCell ref="AL57:AL59"/>
    <mergeCell ref="AL60:AL62"/>
    <mergeCell ref="AL63:AL65"/>
    <mergeCell ref="AL66:AL68"/>
    <mergeCell ref="AL69:AL71"/>
    <mergeCell ref="AM4:AM5"/>
    <mergeCell ref="AM6:AM8"/>
    <mergeCell ref="AM9:AM11"/>
    <mergeCell ref="AM12:AM14"/>
    <mergeCell ref="AM15:AM17"/>
    <mergeCell ref="AM18:AM20"/>
    <mergeCell ref="AM21:AM23"/>
    <mergeCell ref="AM24:AM26"/>
    <mergeCell ref="AM27:AM29"/>
    <mergeCell ref="AM30:AM32"/>
    <mergeCell ref="AM33:AM35"/>
    <mergeCell ref="AM36:AM38"/>
    <mergeCell ref="AM39:AM41"/>
    <mergeCell ref="AM42:AM44"/>
    <mergeCell ref="AM45:AM47"/>
    <mergeCell ref="AM48:AM50"/>
    <mergeCell ref="AM51:AM53"/>
    <mergeCell ref="AM54:AM56"/>
    <mergeCell ref="AM57:AM59"/>
    <mergeCell ref="AM60:AM62"/>
    <mergeCell ref="AM63:AM65"/>
    <mergeCell ref="AM66:AM68"/>
    <mergeCell ref="AM69:AM71"/>
    <mergeCell ref="B2:C3"/>
    <mergeCell ref="D2:X3"/>
    <mergeCell ref="Y2:AM3"/>
  </mergeCells>
  <conditionalFormatting sqref="A57:A59">
    <cfRule type="duplicateValues" dxfId="1" priority="1"/>
  </conditionalFormatting>
  <conditionalFormatting sqref="D4:G5 AG4:AH5">
    <cfRule type="expression" dxfId="0" priority="368">
      <formula>WEEKDAY(#REF!,2)&gt;5</formula>
    </cfRule>
    <cfRule type="expression" dxfId="0" priority="369">
      <formula>WEEKDAY(#REF!,2)&gt;5</formula>
    </cfRule>
    <cfRule type="expression" dxfId="0" priority="370">
      <formula>weeday(#REF!,2)&gt;5</formula>
    </cfRule>
    <cfRule type="expression" dxfId="0" priority="371">
      <formula>weeday(#REF!,2)&gt;5</formula>
    </cfRule>
  </conditionalFormatting>
  <conditionalFormatting sqref="D4:AH5 D6:J8 K6:L53 D6:E68 M6:AH71 I9:J53 F9:H68 D54:L59 I60:L71 D69:H71">
    <cfRule type="expression" dxfId="0" priority="208">
      <formula>WEEKDAY(D$4,2)&gt;5</formula>
    </cfRule>
  </conditionalFormatting>
  <conditionalFormatting sqref="D6:E71">
    <cfRule type="expression" dxfId="0" priority="40">
      <formula>weeday(D$4,2)&gt;5</formula>
    </cfRule>
  </conditionalFormatting>
  <conditionalFormatting sqref="G24:H26">
    <cfRule type="expression" dxfId="0" priority="3">
      <formula>weeday(G$4,2)&gt;5</formula>
    </cfRule>
  </conditionalFormatting>
  <printOptions horizontalCentered="1"/>
  <pageMargins left="0" right="0" top="0" bottom="0" header="0" footer="0"/>
  <pageSetup paperSize="9" scale="56" fitToHeight="0" orientation="landscape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name="Spinner 1" r:id="rId3">
              <controlPr defaultSize="0">
                <anchor moveWithCells="1" sizeWithCells="1">
                  <from>
                    <xdr:col>2</xdr:col>
                    <xdr:colOff>19050</xdr:colOff>
                    <xdr:row>0</xdr:row>
                    <xdr:rowOff>50800</xdr:rowOff>
                  </from>
                  <to>
                    <xdr:col>2</xdr:col>
                    <xdr:colOff>317500</xdr:colOff>
                    <xdr:row>0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name="Spinner 2" r:id="rId4">
              <controlPr defaultSize="0">
                <anchor moveWithCells="1" sizeWithCells="1">
                  <from>
                    <xdr:col>3</xdr:col>
                    <xdr:colOff>203200</xdr:colOff>
                    <xdr:row>0</xdr:row>
                    <xdr:rowOff>0</xdr:rowOff>
                  </from>
                  <to>
                    <xdr:col>4</xdr:col>
                    <xdr:colOff>31750</xdr:colOff>
                    <xdr:row>1</xdr:row>
                    <xdr:rowOff>412750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O58"/>
  <sheetViews>
    <sheetView zoomScale="90" zoomScaleNormal="90" zoomScaleSheetLayoutView="85" workbookViewId="0">
      <pane xSplit="3" ySplit="5" topLeftCell="D6" activePane="bottomRight" state="frozen"/>
      <selection/>
      <selection pane="topRight"/>
      <selection pane="bottomLeft"/>
      <selection pane="bottomRight" activeCell="AD33" sqref="AD33"/>
    </sheetView>
  </sheetViews>
  <sheetFormatPr defaultColWidth="9" defaultRowHeight="15.75"/>
  <cols>
    <col min="1" max="1" width="10" style="53" hidden="1" customWidth="1"/>
    <col min="2" max="2" width="9.83333333333333" style="119" customWidth="1"/>
    <col min="3" max="3" width="7.25" style="50" customWidth="1"/>
    <col min="4" max="7" width="5.83333333333333" style="50" customWidth="1"/>
    <col min="8" max="8" width="6.25" style="50" customWidth="1"/>
    <col min="9" max="18" width="5.83333333333333" style="50" customWidth="1"/>
    <col min="19" max="19" width="5.75" style="50" customWidth="1"/>
    <col min="20" max="22" width="5.83333333333333" style="50" customWidth="1"/>
    <col min="23" max="23" width="5.58333333333333" style="50" customWidth="1"/>
    <col min="24" max="25" width="5.83333333333333" style="50" customWidth="1"/>
    <col min="26" max="26" width="6.33333333333333" style="50" customWidth="1"/>
    <col min="27" max="27" width="5.83333333333333" style="50" customWidth="1"/>
    <col min="28" max="28" width="6.5" style="50" customWidth="1"/>
    <col min="29" max="29" width="6.58333333333333" style="50" customWidth="1"/>
    <col min="30" max="31" width="5.83333333333333" style="50" customWidth="1"/>
    <col min="32" max="32" width="6" style="50" customWidth="1"/>
    <col min="33" max="33" width="5.83333333333333" style="50" customWidth="1"/>
    <col min="34" max="34" width="6.08333333333333" style="50" hidden="1" customWidth="1"/>
    <col min="35" max="35" width="6.75" style="50" customWidth="1"/>
    <col min="36" max="38" width="9.25" style="52" customWidth="1"/>
    <col min="39" max="39" width="9.75" style="52" customWidth="1"/>
    <col min="40" max="40" width="9.75" style="51" customWidth="1"/>
    <col min="41" max="41" width="9" style="51"/>
    <col min="42" max="42" width="9" style="51" customWidth="1"/>
    <col min="43" max="16384" width="9" style="51"/>
  </cols>
  <sheetData>
    <row r="1" ht="32.25" customHeight="1" spans="1:39">
      <c r="A1" s="53">
        <v>2032</v>
      </c>
      <c r="B1" s="54">
        <v>2023</v>
      </c>
      <c r="C1" s="55" t="s">
        <v>1</v>
      </c>
      <c r="D1" s="56"/>
      <c r="E1" s="55">
        <v>11</v>
      </c>
      <c r="F1" s="54" t="s">
        <v>2</v>
      </c>
      <c r="G1" s="57" t="s">
        <v>3</v>
      </c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99"/>
    </row>
    <row r="2" ht="14.25" customHeight="1" spans="2:39">
      <c r="B2" s="59" t="s">
        <v>4</v>
      </c>
      <c r="C2" s="60"/>
      <c r="D2" s="61" t="s">
        <v>160</v>
      </c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93"/>
      <c r="Y2" s="95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100"/>
    </row>
    <row r="3" ht="14.25" customHeight="1" spans="2:39">
      <c r="B3" s="63"/>
      <c r="C3" s="64"/>
      <c r="D3" s="65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94"/>
      <c r="Y3" s="97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101"/>
    </row>
    <row r="4" s="46" customFormat="1" ht="34.5" customHeight="1" spans="2:39">
      <c r="B4" s="82" t="s">
        <v>6</v>
      </c>
      <c r="C4" s="122" t="s">
        <v>7</v>
      </c>
      <c r="D4" s="70">
        <f>DATE(B1,E1,1)</f>
        <v>45231</v>
      </c>
      <c r="E4" s="70">
        <f t="shared" ref="E4:AH4" si="0">D4+1</f>
        <v>45232</v>
      </c>
      <c r="F4" s="70">
        <f t="shared" si="0"/>
        <v>45233</v>
      </c>
      <c r="G4" s="70">
        <f t="shared" si="0"/>
        <v>45234</v>
      </c>
      <c r="H4" s="70">
        <f t="shared" si="0"/>
        <v>45235</v>
      </c>
      <c r="I4" s="70">
        <f t="shared" si="0"/>
        <v>45236</v>
      </c>
      <c r="J4" s="70">
        <f t="shared" si="0"/>
        <v>45237</v>
      </c>
      <c r="K4" s="70">
        <f t="shared" si="0"/>
        <v>45238</v>
      </c>
      <c r="L4" s="70">
        <f t="shared" si="0"/>
        <v>45239</v>
      </c>
      <c r="M4" s="70">
        <f t="shared" si="0"/>
        <v>45240</v>
      </c>
      <c r="N4" s="70">
        <f t="shared" si="0"/>
        <v>45241</v>
      </c>
      <c r="O4" s="70">
        <f t="shared" si="0"/>
        <v>45242</v>
      </c>
      <c r="P4" s="70">
        <f t="shared" si="0"/>
        <v>45243</v>
      </c>
      <c r="Q4" s="70">
        <f t="shared" si="0"/>
        <v>45244</v>
      </c>
      <c r="R4" s="70">
        <f t="shared" si="0"/>
        <v>45245</v>
      </c>
      <c r="S4" s="70">
        <f t="shared" si="0"/>
        <v>45246</v>
      </c>
      <c r="T4" s="70">
        <f t="shared" si="0"/>
        <v>45247</v>
      </c>
      <c r="U4" s="70">
        <f t="shared" si="0"/>
        <v>45248</v>
      </c>
      <c r="V4" s="70">
        <f t="shared" si="0"/>
        <v>45249</v>
      </c>
      <c r="W4" s="70">
        <f t="shared" si="0"/>
        <v>45250</v>
      </c>
      <c r="X4" s="70">
        <f t="shared" si="0"/>
        <v>45251</v>
      </c>
      <c r="Y4" s="70">
        <f t="shared" si="0"/>
        <v>45252</v>
      </c>
      <c r="Z4" s="70">
        <f t="shared" si="0"/>
        <v>45253</v>
      </c>
      <c r="AA4" s="70">
        <f t="shared" si="0"/>
        <v>45254</v>
      </c>
      <c r="AB4" s="70">
        <f t="shared" si="0"/>
        <v>45255</v>
      </c>
      <c r="AC4" s="70">
        <f t="shared" si="0"/>
        <v>45256</v>
      </c>
      <c r="AD4" s="70">
        <f t="shared" si="0"/>
        <v>45257</v>
      </c>
      <c r="AE4" s="70">
        <f t="shared" si="0"/>
        <v>45258</v>
      </c>
      <c r="AF4" s="70">
        <f t="shared" si="0"/>
        <v>45259</v>
      </c>
      <c r="AG4" s="70">
        <f t="shared" si="0"/>
        <v>45260</v>
      </c>
      <c r="AH4" s="70">
        <f t="shared" si="0"/>
        <v>45261</v>
      </c>
      <c r="AI4" s="85" t="s">
        <v>8</v>
      </c>
      <c r="AJ4" s="137" t="s">
        <v>9</v>
      </c>
      <c r="AK4" s="137" t="s">
        <v>10</v>
      </c>
      <c r="AL4" s="137" t="s">
        <v>11</v>
      </c>
      <c r="AM4" s="137" t="s">
        <v>12</v>
      </c>
    </row>
    <row r="5" s="47" customFormat="1" ht="34.5" customHeight="1" spans="2:39">
      <c r="B5" s="84"/>
      <c r="C5" s="123" t="s">
        <v>13</v>
      </c>
      <c r="D5" s="74">
        <f t="shared" ref="D5:AH5" si="1">D4</f>
        <v>45231</v>
      </c>
      <c r="E5" s="74">
        <f t="shared" si="1"/>
        <v>45232</v>
      </c>
      <c r="F5" s="74">
        <f t="shared" si="1"/>
        <v>45233</v>
      </c>
      <c r="G5" s="74">
        <f t="shared" si="1"/>
        <v>45234</v>
      </c>
      <c r="H5" s="74">
        <f t="shared" si="1"/>
        <v>45235</v>
      </c>
      <c r="I5" s="74">
        <f t="shared" si="1"/>
        <v>45236</v>
      </c>
      <c r="J5" s="74">
        <f t="shared" si="1"/>
        <v>45237</v>
      </c>
      <c r="K5" s="74">
        <f t="shared" si="1"/>
        <v>45238</v>
      </c>
      <c r="L5" s="74">
        <f t="shared" si="1"/>
        <v>45239</v>
      </c>
      <c r="M5" s="74">
        <f t="shared" si="1"/>
        <v>45240</v>
      </c>
      <c r="N5" s="74">
        <f t="shared" si="1"/>
        <v>45241</v>
      </c>
      <c r="O5" s="74">
        <f t="shared" si="1"/>
        <v>45242</v>
      </c>
      <c r="P5" s="74">
        <f t="shared" si="1"/>
        <v>45243</v>
      </c>
      <c r="Q5" s="74">
        <f t="shared" si="1"/>
        <v>45244</v>
      </c>
      <c r="R5" s="74">
        <f t="shared" si="1"/>
        <v>45245</v>
      </c>
      <c r="S5" s="74">
        <f t="shared" si="1"/>
        <v>45246</v>
      </c>
      <c r="T5" s="74">
        <f t="shared" si="1"/>
        <v>45247</v>
      </c>
      <c r="U5" s="74">
        <f t="shared" si="1"/>
        <v>45248</v>
      </c>
      <c r="V5" s="74">
        <f t="shared" si="1"/>
        <v>45249</v>
      </c>
      <c r="W5" s="74">
        <f t="shared" si="1"/>
        <v>45250</v>
      </c>
      <c r="X5" s="74">
        <f t="shared" si="1"/>
        <v>45251</v>
      </c>
      <c r="Y5" s="74">
        <f t="shared" si="1"/>
        <v>45252</v>
      </c>
      <c r="Z5" s="74">
        <f t="shared" si="1"/>
        <v>45253</v>
      </c>
      <c r="AA5" s="74">
        <f t="shared" si="1"/>
        <v>45254</v>
      </c>
      <c r="AB5" s="74">
        <f t="shared" si="1"/>
        <v>45255</v>
      </c>
      <c r="AC5" s="74">
        <f t="shared" si="1"/>
        <v>45256</v>
      </c>
      <c r="AD5" s="74">
        <f t="shared" si="1"/>
        <v>45257</v>
      </c>
      <c r="AE5" s="74">
        <f t="shared" si="1"/>
        <v>45258</v>
      </c>
      <c r="AF5" s="74">
        <f t="shared" si="1"/>
        <v>45259</v>
      </c>
      <c r="AG5" s="74">
        <f t="shared" si="1"/>
        <v>45260</v>
      </c>
      <c r="AH5" s="74">
        <f t="shared" si="1"/>
        <v>45261</v>
      </c>
      <c r="AI5" s="72"/>
      <c r="AJ5" s="138"/>
      <c r="AK5" s="138"/>
      <c r="AL5" s="138"/>
      <c r="AM5" s="138"/>
    </row>
    <row r="6" ht="30" customHeight="1" spans="1:39">
      <c r="A6" s="53" t="s">
        <v>161</v>
      </c>
      <c r="B6" s="82" t="s">
        <v>162</v>
      </c>
      <c r="C6" s="77" t="s">
        <v>17</v>
      </c>
      <c r="D6" s="78">
        <v>4</v>
      </c>
      <c r="E6" s="78">
        <v>4</v>
      </c>
      <c r="F6" s="78">
        <v>4</v>
      </c>
      <c r="G6" s="78">
        <v>4</v>
      </c>
      <c r="H6" s="78">
        <v>4</v>
      </c>
      <c r="I6" s="78">
        <v>4</v>
      </c>
      <c r="J6" s="78">
        <v>4</v>
      </c>
      <c r="K6" s="78">
        <v>4</v>
      </c>
      <c r="L6" s="78">
        <v>4</v>
      </c>
      <c r="M6" s="78">
        <v>4</v>
      </c>
      <c r="N6" s="78">
        <v>4</v>
      </c>
      <c r="O6" s="78">
        <v>4</v>
      </c>
      <c r="P6" s="78">
        <v>4</v>
      </c>
      <c r="Q6" s="78">
        <v>0</v>
      </c>
      <c r="R6" s="78">
        <v>4</v>
      </c>
      <c r="S6" s="78">
        <v>4</v>
      </c>
      <c r="T6" s="78">
        <v>4</v>
      </c>
      <c r="U6" s="78">
        <v>4</v>
      </c>
      <c r="V6" s="78" t="s">
        <v>21</v>
      </c>
      <c r="W6" s="78">
        <v>4</v>
      </c>
      <c r="X6" s="78">
        <v>4</v>
      </c>
      <c r="Y6" s="78">
        <v>4</v>
      </c>
      <c r="Z6" s="78">
        <v>4</v>
      </c>
      <c r="AA6" s="78">
        <v>4</v>
      </c>
      <c r="AB6" s="78">
        <v>4</v>
      </c>
      <c r="AC6" s="78" t="s">
        <v>21</v>
      </c>
      <c r="AD6" s="78">
        <v>4</v>
      </c>
      <c r="AE6" s="78">
        <v>4</v>
      </c>
      <c r="AF6" s="78">
        <v>4</v>
      </c>
      <c r="AG6" s="78">
        <v>4</v>
      </c>
      <c r="AH6" s="78"/>
      <c r="AI6" s="104"/>
      <c r="AJ6" s="105">
        <f>SUM(D6:F7,I6:M7,P6:T7,W6:AA7,AD6:AH7)/8</f>
        <v>21</v>
      </c>
      <c r="AK6" s="105">
        <f>SUM(D8:F8,I8:M8,P8:T8,W8:AA8,AD8:AH8)/8</f>
        <v>9.75</v>
      </c>
      <c r="AL6" s="105">
        <f>SUM(G6:H8,N6:O8,U6:V8,AB6:AC8)/8</f>
        <v>8.4375</v>
      </c>
      <c r="AM6" s="105">
        <f>SUM(D6:AH8)/8+(AI6)/8</f>
        <v>39.1875</v>
      </c>
    </row>
    <row r="7" ht="30" customHeight="1" spans="1:39">
      <c r="A7" s="53" t="s">
        <v>161</v>
      </c>
      <c r="B7" s="83"/>
      <c r="C7" s="77" t="s">
        <v>18</v>
      </c>
      <c r="D7" s="78">
        <v>4</v>
      </c>
      <c r="E7" s="78">
        <v>4</v>
      </c>
      <c r="F7" s="78">
        <v>4</v>
      </c>
      <c r="G7" s="78">
        <v>4</v>
      </c>
      <c r="H7" s="78">
        <v>4</v>
      </c>
      <c r="I7" s="78">
        <v>4</v>
      </c>
      <c r="J7" s="78">
        <v>4</v>
      </c>
      <c r="K7" s="78">
        <v>4</v>
      </c>
      <c r="L7" s="78">
        <v>4</v>
      </c>
      <c r="M7" s="78">
        <v>4</v>
      </c>
      <c r="N7" s="78">
        <v>4</v>
      </c>
      <c r="O7" s="78">
        <v>4</v>
      </c>
      <c r="P7" s="78">
        <v>4</v>
      </c>
      <c r="Q7" s="78">
        <v>0</v>
      </c>
      <c r="R7" s="78">
        <v>4</v>
      </c>
      <c r="S7" s="78">
        <v>4</v>
      </c>
      <c r="T7" s="78">
        <v>4</v>
      </c>
      <c r="U7" s="78">
        <v>4</v>
      </c>
      <c r="V7" s="78" t="s">
        <v>21</v>
      </c>
      <c r="W7" s="78">
        <v>4</v>
      </c>
      <c r="X7" s="78">
        <v>4</v>
      </c>
      <c r="Y7" s="78">
        <v>4</v>
      </c>
      <c r="Z7" s="78">
        <v>4</v>
      </c>
      <c r="AA7" s="78">
        <v>4</v>
      </c>
      <c r="AB7" s="78">
        <v>4</v>
      </c>
      <c r="AC7" s="78" t="s">
        <v>21</v>
      </c>
      <c r="AD7" s="78">
        <v>4</v>
      </c>
      <c r="AE7" s="78">
        <v>4</v>
      </c>
      <c r="AF7" s="78">
        <v>4</v>
      </c>
      <c r="AG7" s="78">
        <v>4</v>
      </c>
      <c r="AH7" s="78"/>
      <c r="AI7" s="106"/>
      <c r="AJ7" s="107"/>
      <c r="AK7" s="107"/>
      <c r="AL7" s="107"/>
      <c r="AM7" s="107"/>
    </row>
    <row r="8" ht="30" customHeight="1" spans="1:39">
      <c r="A8" s="53" t="s">
        <v>161</v>
      </c>
      <c r="B8" s="84"/>
      <c r="C8" s="81" t="s">
        <v>10</v>
      </c>
      <c r="D8" s="81">
        <v>5</v>
      </c>
      <c r="E8" s="81">
        <v>6</v>
      </c>
      <c r="F8" s="81">
        <v>6</v>
      </c>
      <c r="G8" s="81">
        <v>6</v>
      </c>
      <c r="H8" s="81">
        <v>3</v>
      </c>
      <c r="I8" s="81">
        <v>6</v>
      </c>
      <c r="J8" s="81">
        <v>5</v>
      </c>
      <c r="K8" s="81">
        <v>3</v>
      </c>
      <c r="L8" s="81">
        <v>4</v>
      </c>
      <c r="M8" s="81">
        <v>3</v>
      </c>
      <c r="N8" s="81">
        <v>4</v>
      </c>
      <c r="O8" s="81">
        <v>0.5</v>
      </c>
      <c r="P8" s="81">
        <v>4</v>
      </c>
      <c r="Q8" s="81">
        <v>0</v>
      </c>
      <c r="R8" s="81">
        <v>4</v>
      </c>
      <c r="S8" s="81">
        <v>4</v>
      </c>
      <c r="T8" s="81">
        <v>3</v>
      </c>
      <c r="U8" s="81">
        <v>3</v>
      </c>
      <c r="V8" s="78" t="s">
        <v>21</v>
      </c>
      <c r="W8" s="81">
        <v>6</v>
      </c>
      <c r="X8" s="81">
        <v>5</v>
      </c>
      <c r="Y8" s="81">
        <v>6</v>
      </c>
      <c r="Z8" s="81">
        <v>3</v>
      </c>
      <c r="AA8" s="81">
        <v>3</v>
      </c>
      <c r="AB8" s="81">
        <v>3</v>
      </c>
      <c r="AC8" s="78" t="s">
        <v>21</v>
      </c>
      <c r="AD8" s="81">
        <v>0.5</v>
      </c>
      <c r="AE8" s="81">
        <v>0.5</v>
      </c>
      <c r="AF8" s="81">
        <v>0.5</v>
      </c>
      <c r="AG8" s="81">
        <v>0.5</v>
      </c>
      <c r="AH8" s="81"/>
      <c r="AI8" s="108"/>
      <c r="AJ8" s="109"/>
      <c r="AK8" s="109"/>
      <c r="AL8" s="109"/>
      <c r="AM8" s="109"/>
    </row>
    <row r="9" ht="30" customHeight="1" spans="1:39">
      <c r="A9" s="53" t="s">
        <v>163</v>
      </c>
      <c r="B9" s="82" t="s">
        <v>164</v>
      </c>
      <c r="C9" s="77" t="s">
        <v>17</v>
      </c>
      <c r="D9" s="78">
        <v>4</v>
      </c>
      <c r="E9" s="78">
        <v>4</v>
      </c>
      <c r="F9" s="78">
        <v>4</v>
      </c>
      <c r="G9" s="78">
        <v>4</v>
      </c>
      <c r="H9" s="78">
        <v>0</v>
      </c>
      <c r="I9" s="78">
        <v>4</v>
      </c>
      <c r="J9" s="78">
        <v>4</v>
      </c>
      <c r="K9" s="78">
        <v>4</v>
      </c>
      <c r="L9" s="78">
        <v>4</v>
      </c>
      <c r="M9" s="78">
        <v>4</v>
      </c>
      <c r="N9" s="78">
        <v>4</v>
      </c>
      <c r="O9" s="78">
        <v>4</v>
      </c>
      <c r="P9" s="78">
        <v>4</v>
      </c>
      <c r="Q9" s="78">
        <v>4</v>
      </c>
      <c r="R9" s="78">
        <v>4</v>
      </c>
      <c r="S9" s="78">
        <v>4</v>
      </c>
      <c r="T9" s="78">
        <v>4</v>
      </c>
      <c r="U9" s="78">
        <v>4</v>
      </c>
      <c r="V9" s="78">
        <v>4</v>
      </c>
      <c r="W9" s="78">
        <v>4</v>
      </c>
      <c r="X9" s="78">
        <v>4</v>
      </c>
      <c r="Y9" s="78">
        <v>4</v>
      </c>
      <c r="Z9" s="78">
        <v>4</v>
      </c>
      <c r="AA9" s="78">
        <v>4</v>
      </c>
      <c r="AB9" s="78">
        <v>4</v>
      </c>
      <c r="AC9" s="78">
        <v>4</v>
      </c>
      <c r="AD9" s="78">
        <v>4</v>
      </c>
      <c r="AE9" s="78">
        <v>4</v>
      </c>
      <c r="AF9" s="78">
        <v>4</v>
      </c>
      <c r="AG9" s="78">
        <v>4</v>
      </c>
      <c r="AH9" s="78"/>
      <c r="AI9" s="104"/>
      <c r="AJ9" s="105">
        <f>SUM(D9:F10,I9:M10,P9:T10,W9:AA10,AD9:AH10)/8</f>
        <v>22</v>
      </c>
      <c r="AK9" s="105">
        <f>SUM(D11:F11,I11:M11,P11:T11,W11:AA11,AD11:AH11)/8</f>
        <v>12.625</v>
      </c>
      <c r="AL9" s="105">
        <f>SUM(G9:H11,N9:O11,U9:V11,AB9:AC11)/8</f>
        <v>9.5</v>
      </c>
      <c r="AM9" s="105">
        <f>SUM(D9:AH11)/8+(AI9)/8</f>
        <v>44.125</v>
      </c>
    </row>
    <row r="10" ht="30" customHeight="1" spans="1:39">
      <c r="A10" s="53" t="s">
        <v>163</v>
      </c>
      <c r="B10" s="83"/>
      <c r="C10" s="77" t="s">
        <v>18</v>
      </c>
      <c r="D10" s="78">
        <v>4</v>
      </c>
      <c r="E10" s="78">
        <v>4</v>
      </c>
      <c r="F10" s="78">
        <v>4</v>
      </c>
      <c r="G10" s="78">
        <v>4</v>
      </c>
      <c r="H10" s="78">
        <v>0</v>
      </c>
      <c r="I10" s="78">
        <v>4</v>
      </c>
      <c r="J10" s="78">
        <v>4</v>
      </c>
      <c r="K10" s="78">
        <v>4</v>
      </c>
      <c r="L10" s="78">
        <v>4</v>
      </c>
      <c r="M10" s="78">
        <v>4</v>
      </c>
      <c r="N10" s="78">
        <v>4</v>
      </c>
      <c r="O10" s="78">
        <v>4</v>
      </c>
      <c r="P10" s="78">
        <v>4</v>
      </c>
      <c r="Q10" s="78">
        <v>4</v>
      </c>
      <c r="R10" s="78">
        <v>4</v>
      </c>
      <c r="S10" s="78">
        <v>4</v>
      </c>
      <c r="T10" s="78">
        <v>4</v>
      </c>
      <c r="U10" s="78">
        <v>4</v>
      </c>
      <c r="V10" s="78">
        <v>4</v>
      </c>
      <c r="W10" s="78">
        <v>4</v>
      </c>
      <c r="X10" s="78">
        <v>4</v>
      </c>
      <c r="Y10" s="78">
        <v>4</v>
      </c>
      <c r="Z10" s="78">
        <v>4</v>
      </c>
      <c r="AA10" s="78">
        <v>4</v>
      </c>
      <c r="AB10" s="78">
        <v>4</v>
      </c>
      <c r="AC10" s="78">
        <v>4</v>
      </c>
      <c r="AD10" s="78">
        <v>4</v>
      </c>
      <c r="AE10" s="78">
        <v>4</v>
      </c>
      <c r="AF10" s="78">
        <v>4</v>
      </c>
      <c r="AG10" s="78">
        <v>4</v>
      </c>
      <c r="AH10" s="78"/>
      <c r="AI10" s="106"/>
      <c r="AJ10" s="107"/>
      <c r="AK10" s="107"/>
      <c r="AL10" s="107"/>
      <c r="AM10" s="107"/>
    </row>
    <row r="11" ht="30" customHeight="1" spans="1:39">
      <c r="A11" s="53" t="s">
        <v>163</v>
      </c>
      <c r="B11" s="84"/>
      <c r="C11" s="81" t="s">
        <v>10</v>
      </c>
      <c r="D11" s="81">
        <v>5</v>
      </c>
      <c r="E11" s="81">
        <v>6</v>
      </c>
      <c r="F11" s="81">
        <v>6</v>
      </c>
      <c r="G11" s="81">
        <v>6</v>
      </c>
      <c r="H11" s="81">
        <v>0</v>
      </c>
      <c r="I11" s="81">
        <v>6</v>
      </c>
      <c r="J11" s="81">
        <v>5</v>
      </c>
      <c r="K11" s="81">
        <v>3</v>
      </c>
      <c r="L11" s="81">
        <v>4</v>
      </c>
      <c r="M11" s="81">
        <v>3</v>
      </c>
      <c r="N11" s="81">
        <v>4</v>
      </c>
      <c r="O11" s="81">
        <v>0.5</v>
      </c>
      <c r="P11" s="81">
        <v>4</v>
      </c>
      <c r="Q11" s="81">
        <v>3</v>
      </c>
      <c r="R11" s="81">
        <v>4</v>
      </c>
      <c r="S11" s="81">
        <v>4</v>
      </c>
      <c r="T11" s="81">
        <v>3</v>
      </c>
      <c r="U11" s="81">
        <v>3</v>
      </c>
      <c r="V11" s="78">
        <v>0.5</v>
      </c>
      <c r="W11" s="81">
        <v>6</v>
      </c>
      <c r="X11" s="81">
        <v>5</v>
      </c>
      <c r="Y11" s="81">
        <v>6</v>
      </c>
      <c r="Z11" s="81">
        <v>3</v>
      </c>
      <c r="AA11" s="81">
        <v>3</v>
      </c>
      <c r="AB11" s="81">
        <v>3</v>
      </c>
      <c r="AC11" s="78">
        <v>3</v>
      </c>
      <c r="AD11" s="81">
        <v>6</v>
      </c>
      <c r="AE11" s="81">
        <v>6</v>
      </c>
      <c r="AF11" s="81">
        <v>5</v>
      </c>
      <c r="AG11" s="81">
        <v>5</v>
      </c>
      <c r="AH11" s="81"/>
      <c r="AI11" s="108"/>
      <c r="AJ11" s="109"/>
      <c r="AK11" s="109"/>
      <c r="AL11" s="109"/>
      <c r="AM11" s="109"/>
    </row>
    <row r="12" ht="30" customHeight="1" spans="1:39">
      <c r="A12" s="53">
        <v>1807092</v>
      </c>
      <c r="B12" s="82" t="s">
        <v>165</v>
      </c>
      <c r="C12" s="77" t="s">
        <v>17</v>
      </c>
      <c r="D12" s="78">
        <v>4</v>
      </c>
      <c r="E12" s="78">
        <v>4</v>
      </c>
      <c r="F12" s="78">
        <v>4</v>
      </c>
      <c r="G12" s="78">
        <v>4</v>
      </c>
      <c r="H12" s="78">
        <v>4</v>
      </c>
      <c r="I12" s="78">
        <v>4</v>
      </c>
      <c r="J12" s="78">
        <v>4</v>
      </c>
      <c r="K12" s="78">
        <v>4</v>
      </c>
      <c r="L12" s="78">
        <v>4</v>
      </c>
      <c r="M12" s="78">
        <v>4</v>
      </c>
      <c r="N12" s="78">
        <v>4</v>
      </c>
      <c r="O12" s="78">
        <v>4</v>
      </c>
      <c r="P12" s="78">
        <v>4</v>
      </c>
      <c r="Q12" s="78">
        <v>4</v>
      </c>
      <c r="R12" s="78">
        <v>4</v>
      </c>
      <c r="S12" s="78">
        <v>4</v>
      </c>
      <c r="T12" s="78">
        <v>4</v>
      </c>
      <c r="U12" s="78">
        <v>4</v>
      </c>
      <c r="V12" s="78" t="s">
        <v>21</v>
      </c>
      <c r="W12" s="78">
        <v>4</v>
      </c>
      <c r="X12" s="78">
        <v>4</v>
      </c>
      <c r="Y12" s="78">
        <v>4</v>
      </c>
      <c r="Z12" s="78">
        <v>4</v>
      </c>
      <c r="AA12" s="78">
        <v>4</v>
      </c>
      <c r="AB12" s="78">
        <v>4</v>
      </c>
      <c r="AC12" s="78" t="s">
        <v>21</v>
      </c>
      <c r="AD12" s="78">
        <v>4</v>
      </c>
      <c r="AE12" s="78">
        <v>4</v>
      </c>
      <c r="AF12" s="78">
        <v>4</v>
      </c>
      <c r="AG12" s="78">
        <v>4</v>
      </c>
      <c r="AH12" s="78"/>
      <c r="AI12" s="104"/>
      <c r="AJ12" s="105">
        <f>SUM(D12:F13,I12:M13,P12:T13,W12:AA13,AD12:AH13)/8</f>
        <v>22</v>
      </c>
      <c r="AK12" s="105">
        <f>SUM(D14:F14,I14:M14,P14:T14,W14:AA14,AD14:AH14)/8</f>
        <v>11.3125</v>
      </c>
      <c r="AL12" s="105">
        <f>SUM(G12:H14,N12:O14,U12:V14,AB12:AC14)/8</f>
        <v>9</v>
      </c>
      <c r="AM12" s="105">
        <f>SUM(D12:AH14)/8+(AI12)/8</f>
        <v>42.3125</v>
      </c>
    </row>
    <row r="13" ht="30" customHeight="1" spans="1:39">
      <c r="A13" s="53">
        <v>1807092</v>
      </c>
      <c r="B13" s="83"/>
      <c r="C13" s="77" t="s">
        <v>18</v>
      </c>
      <c r="D13" s="78">
        <v>4</v>
      </c>
      <c r="E13" s="78">
        <v>4</v>
      </c>
      <c r="F13" s="78">
        <v>4</v>
      </c>
      <c r="G13" s="78">
        <v>4</v>
      </c>
      <c r="H13" s="78">
        <v>4</v>
      </c>
      <c r="I13" s="78">
        <v>4</v>
      </c>
      <c r="J13" s="78">
        <v>4</v>
      </c>
      <c r="K13" s="78">
        <v>4</v>
      </c>
      <c r="L13" s="78">
        <v>4</v>
      </c>
      <c r="M13" s="78">
        <v>4</v>
      </c>
      <c r="N13" s="78">
        <v>4</v>
      </c>
      <c r="O13" s="78">
        <v>4</v>
      </c>
      <c r="P13" s="78">
        <v>4</v>
      </c>
      <c r="Q13" s="78">
        <v>4</v>
      </c>
      <c r="R13" s="78">
        <v>4</v>
      </c>
      <c r="S13" s="78">
        <v>4</v>
      </c>
      <c r="T13" s="78">
        <v>4</v>
      </c>
      <c r="U13" s="78">
        <v>4</v>
      </c>
      <c r="V13" s="78">
        <v>4</v>
      </c>
      <c r="W13" s="78">
        <v>4</v>
      </c>
      <c r="X13" s="78">
        <v>4</v>
      </c>
      <c r="Y13" s="78">
        <v>4</v>
      </c>
      <c r="Z13" s="78">
        <v>4</v>
      </c>
      <c r="AA13" s="78">
        <v>4</v>
      </c>
      <c r="AB13" s="78">
        <v>4</v>
      </c>
      <c r="AC13" s="78" t="s">
        <v>21</v>
      </c>
      <c r="AD13" s="78">
        <v>4</v>
      </c>
      <c r="AE13" s="78">
        <v>4</v>
      </c>
      <c r="AF13" s="78">
        <v>4</v>
      </c>
      <c r="AG13" s="78">
        <v>4</v>
      </c>
      <c r="AH13" s="78"/>
      <c r="AI13" s="106"/>
      <c r="AJ13" s="107"/>
      <c r="AK13" s="107"/>
      <c r="AL13" s="107"/>
      <c r="AM13" s="107"/>
    </row>
    <row r="14" ht="30" customHeight="1" spans="1:39">
      <c r="A14" s="53">
        <v>1807092</v>
      </c>
      <c r="B14" s="84"/>
      <c r="C14" s="81" t="s">
        <v>10</v>
      </c>
      <c r="D14" s="81">
        <v>5.5</v>
      </c>
      <c r="E14" s="81">
        <v>5</v>
      </c>
      <c r="F14" s="81">
        <v>5</v>
      </c>
      <c r="G14" s="81">
        <v>5</v>
      </c>
      <c r="H14" s="81">
        <v>3</v>
      </c>
      <c r="I14" s="81">
        <v>5</v>
      </c>
      <c r="J14" s="81">
        <v>5</v>
      </c>
      <c r="K14" s="81">
        <v>4</v>
      </c>
      <c r="L14" s="81">
        <v>4</v>
      </c>
      <c r="M14" s="81">
        <v>3</v>
      </c>
      <c r="N14" s="81">
        <v>4</v>
      </c>
      <c r="O14" s="81">
        <v>0.5</v>
      </c>
      <c r="P14" s="81">
        <v>4</v>
      </c>
      <c r="Q14" s="81">
        <v>3</v>
      </c>
      <c r="R14" s="81">
        <v>4</v>
      </c>
      <c r="S14" s="81">
        <v>4</v>
      </c>
      <c r="T14" s="81">
        <v>4</v>
      </c>
      <c r="U14" s="81">
        <v>4</v>
      </c>
      <c r="V14" s="78">
        <v>0.5</v>
      </c>
      <c r="W14" s="81">
        <v>3</v>
      </c>
      <c r="X14" s="81">
        <v>4</v>
      </c>
      <c r="Y14" s="81">
        <v>4</v>
      </c>
      <c r="Z14" s="81">
        <v>4</v>
      </c>
      <c r="AA14" s="81">
        <v>4</v>
      </c>
      <c r="AB14" s="81">
        <v>3</v>
      </c>
      <c r="AC14" s="78" t="s">
        <v>21</v>
      </c>
      <c r="AD14" s="81">
        <v>4</v>
      </c>
      <c r="AE14" s="81">
        <v>4</v>
      </c>
      <c r="AF14" s="81">
        <v>4</v>
      </c>
      <c r="AG14" s="81">
        <v>4</v>
      </c>
      <c r="AH14" s="81"/>
      <c r="AI14" s="108"/>
      <c r="AJ14" s="109"/>
      <c r="AK14" s="109"/>
      <c r="AL14" s="109"/>
      <c r="AM14" s="109"/>
    </row>
    <row r="15" ht="30" customHeight="1" spans="1:39">
      <c r="A15" s="53">
        <v>1902561</v>
      </c>
      <c r="B15" s="82" t="s">
        <v>166</v>
      </c>
      <c r="C15" s="77" t="s">
        <v>17</v>
      </c>
      <c r="D15" s="78">
        <v>4</v>
      </c>
      <c r="E15" s="78">
        <v>4</v>
      </c>
      <c r="F15" s="78">
        <v>4</v>
      </c>
      <c r="G15" s="78">
        <v>4</v>
      </c>
      <c r="H15" s="78">
        <v>4</v>
      </c>
      <c r="I15" s="78">
        <v>4</v>
      </c>
      <c r="J15" s="78">
        <v>4</v>
      </c>
      <c r="K15" s="78">
        <v>4</v>
      </c>
      <c r="L15" s="78">
        <v>4</v>
      </c>
      <c r="M15" s="78">
        <v>4</v>
      </c>
      <c r="N15" s="78">
        <v>4</v>
      </c>
      <c r="O15" s="78">
        <v>4</v>
      </c>
      <c r="P15" s="78">
        <v>4</v>
      </c>
      <c r="Q15" s="78">
        <v>4</v>
      </c>
      <c r="R15" s="78">
        <v>4</v>
      </c>
      <c r="S15" s="78">
        <v>4</v>
      </c>
      <c r="T15" s="78">
        <v>4</v>
      </c>
      <c r="U15" s="78">
        <v>4</v>
      </c>
      <c r="V15" s="78">
        <v>4</v>
      </c>
      <c r="W15" s="78">
        <v>4</v>
      </c>
      <c r="X15" s="78">
        <v>4</v>
      </c>
      <c r="Y15" s="78">
        <v>4</v>
      </c>
      <c r="Z15" s="78">
        <v>4</v>
      </c>
      <c r="AA15" s="78">
        <v>4</v>
      </c>
      <c r="AB15" s="78">
        <v>4</v>
      </c>
      <c r="AC15" s="78" t="s">
        <v>21</v>
      </c>
      <c r="AD15" s="78">
        <v>4</v>
      </c>
      <c r="AE15" s="78">
        <v>4</v>
      </c>
      <c r="AF15" s="78">
        <v>4</v>
      </c>
      <c r="AG15" s="78">
        <v>4</v>
      </c>
      <c r="AH15" s="78"/>
      <c r="AI15" s="104"/>
      <c r="AJ15" s="105">
        <f>SUM(D15:F16,I15:M16,P15:T16,W15:AA16,AD15:AH16)/8</f>
        <v>22</v>
      </c>
      <c r="AK15" s="105">
        <f>SUM(D17:F17,I17:M17,P17:T17,W17:AA17,AD17:AH17)/8</f>
        <v>10.125</v>
      </c>
      <c r="AL15" s="105">
        <f>SUM(G15:H17,N15:O17,U15:V17,AB15:AC17)/8</f>
        <v>9.5</v>
      </c>
      <c r="AM15" s="105">
        <f>SUM(D15:AH17)/8+(AI15)/8</f>
        <v>41.625</v>
      </c>
    </row>
    <row r="16" ht="30" customHeight="1" spans="1:39">
      <c r="A16" s="53">
        <v>1902561</v>
      </c>
      <c r="B16" s="83"/>
      <c r="C16" s="77" t="s">
        <v>18</v>
      </c>
      <c r="D16" s="78">
        <v>4</v>
      </c>
      <c r="E16" s="78">
        <v>4</v>
      </c>
      <c r="F16" s="78">
        <v>4</v>
      </c>
      <c r="G16" s="78">
        <v>4</v>
      </c>
      <c r="H16" s="78">
        <v>4</v>
      </c>
      <c r="I16" s="78">
        <v>4</v>
      </c>
      <c r="J16" s="78">
        <v>4</v>
      </c>
      <c r="K16" s="78">
        <v>4</v>
      </c>
      <c r="L16" s="78">
        <v>4</v>
      </c>
      <c r="M16" s="78">
        <v>4</v>
      </c>
      <c r="N16" s="78">
        <v>4</v>
      </c>
      <c r="O16" s="78">
        <v>4</v>
      </c>
      <c r="P16" s="78">
        <v>4</v>
      </c>
      <c r="Q16" s="78">
        <v>4</v>
      </c>
      <c r="R16" s="78">
        <v>4</v>
      </c>
      <c r="S16" s="78">
        <v>4</v>
      </c>
      <c r="T16" s="78">
        <v>4</v>
      </c>
      <c r="U16" s="78">
        <v>4</v>
      </c>
      <c r="V16" s="78">
        <v>4</v>
      </c>
      <c r="W16" s="78">
        <v>4</v>
      </c>
      <c r="X16" s="78">
        <v>4</v>
      </c>
      <c r="Y16" s="78">
        <v>4</v>
      </c>
      <c r="Z16" s="78">
        <v>4</v>
      </c>
      <c r="AA16" s="78">
        <v>4</v>
      </c>
      <c r="AB16" s="78">
        <v>4</v>
      </c>
      <c r="AC16" s="78" t="s">
        <v>21</v>
      </c>
      <c r="AD16" s="78">
        <v>4</v>
      </c>
      <c r="AE16" s="78">
        <v>4</v>
      </c>
      <c r="AF16" s="78">
        <v>4</v>
      </c>
      <c r="AG16" s="78">
        <v>4</v>
      </c>
      <c r="AH16" s="78"/>
      <c r="AI16" s="106"/>
      <c r="AJ16" s="107"/>
      <c r="AK16" s="107"/>
      <c r="AL16" s="107"/>
      <c r="AM16" s="107"/>
    </row>
    <row r="17" ht="30" customHeight="1" spans="1:39">
      <c r="A17" s="53">
        <v>1902561</v>
      </c>
      <c r="B17" s="84"/>
      <c r="C17" s="81" t="s">
        <v>10</v>
      </c>
      <c r="D17" s="81">
        <v>5</v>
      </c>
      <c r="E17" s="81">
        <v>6</v>
      </c>
      <c r="F17" s="81">
        <v>6</v>
      </c>
      <c r="G17" s="81">
        <v>6</v>
      </c>
      <c r="H17" s="81">
        <v>3</v>
      </c>
      <c r="I17" s="81">
        <v>6</v>
      </c>
      <c r="J17" s="81">
        <v>5</v>
      </c>
      <c r="K17" s="81">
        <v>3</v>
      </c>
      <c r="L17" s="81">
        <v>4</v>
      </c>
      <c r="M17" s="81">
        <v>3</v>
      </c>
      <c r="N17" s="81">
        <v>4</v>
      </c>
      <c r="O17" s="81">
        <v>0.5</v>
      </c>
      <c r="P17" s="81">
        <v>4</v>
      </c>
      <c r="Q17" s="81">
        <v>3</v>
      </c>
      <c r="R17" s="81">
        <v>4</v>
      </c>
      <c r="S17" s="81">
        <v>4</v>
      </c>
      <c r="T17" s="81">
        <v>3</v>
      </c>
      <c r="U17" s="81">
        <v>3</v>
      </c>
      <c r="V17" s="78">
        <v>0.5</v>
      </c>
      <c r="W17" s="81">
        <v>6</v>
      </c>
      <c r="X17" s="81">
        <v>5</v>
      </c>
      <c r="Y17" s="81">
        <v>6</v>
      </c>
      <c r="Z17" s="81">
        <v>3</v>
      </c>
      <c r="AA17" s="81">
        <v>3</v>
      </c>
      <c r="AB17" s="81">
        <v>3</v>
      </c>
      <c r="AC17" s="78" t="s">
        <v>21</v>
      </c>
      <c r="AD17" s="81">
        <v>0.5</v>
      </c>
      <c r="AE17" s="81">
        <v>0.5</v>
      </c>
      <c r="AF17" s="81">
        <v>0.5</v>
      </c>
      <c r="AG17" s="81">
        <v>0.5</v>
      </c>
      <c r="AH17" s="81"/>
      <c r="AI17" s="108"/>
      <c r="AJ17" s="109"/>
      <c r="AK17" s="109"/>
      <c r="AL17" s="109"/>
      <c r="AM17" s="109"/>
    </row>
    <row r="18" ht="30" customHeight="1" spans="1:39">
      <c r="A18" s="53">
        <v>1910008</v>
      </c>
      <c r="B18" s="82" t="s">
        <v>167</v>
      </c>
      <c r="C18" s="77" t="s">
        <v>17</v>
      </c>
      <c r="D18" s="78">
        <v>0</v>
      </c>
      <c r="E18" s="78">
        <v>0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  <c r="U18" s="78">
        <v>0</v>
      </c>
      <c r="V18" s="78" t="s">
        <v>21</v>
      </c>
      <c r="W18" s="78">
        <v>0</v>
      </c>
      <c r="X18" s="78">
        <v>0</v>
      </c>
      <c r="Y18" s="78">
        <v>0</v>
      </c>
      <c r="Z18" s="78">
        <v>0</v>
      </c>
      <c r="AA18" s="78">
        <v>0</v>
      </c>
      <c r="AB18" s="78">
        <v>0</v>
      </c>
      <c r="AC18" s="78" t="s">
        <v>21</v>
      </c>
      <c r="AD18" s="78">
        <v>0</v>
      </c>
      <c r="AE18" s="78">
        <v>0</v>
      </c>
      <c r="AF18" s="78">
        <v>0</v>
      </c>
      <c r="AG18" s="78">
        <v>0</v>
      </c>
      <c r="AH18" s="78"/>
      <c r="AI18" s="104"/>
      <c r="AJ18" s="105">
        <f>SUM(D18:F19,I18:M19,P18:T19,W18:AA19,AD18:AH19)/8</f>
        <v>0</v>
      </c>
      <c r="AK18" s="105">
        <f>SUM(D20:F20,I20:M20,P20:T20,W20:AA20,AD20:AH20)/8</f>
        <v>0</v>
      </c>
      <c r="AL18" s="105">
        <f>SUM(G18:H20,N18:O20,U18:V20,AB18:AC20)/8</f>
        <v>0</v>
      </c>
      <c r="AM18" s="105">
        <f>SUM(D18:AH20)/8+(AI18)/8</f>
        <v>0</v>
      </c>
    </row>
    <row r="19" ht="30" customHeight="1" spans="1:39">
      <c r="A19" s="53">
        <v>1910008</v>
      </c>
      <c r="B19" s="83"/>
      <c r="C19" s="77" t="s">
        <v>18</v>
      </c>
      <c r="D19" s="78">
        <v>0</v>
      </c>
      <c r="E19" s="78">
        <v>0</v>
      </c>
      <c r="F19" s="78">
        <v>0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  <c r="R19" s="78">
        <v>0</v>
      </c>
      <c r="S19" s="78">
        <v>0</v>
      </c>
      <c r="T19" s="78">
        <v>0</v>
      </c>
      <c r="U19" s="78">
        <v>0</v>
      </c>
      <c r="V19" s="78" t="s">
        <v>21</v>
      </c>
      <c r="W19" s="78">
        <v>0</v>
      </c>
      <c r="X19" s="78">
        <v>0</v>
      </c>
      <c r="Y19" s="78">
        <v>0</v>
      </c>
      <c r="Z19" s="78">
        <v>0</v>
      </c>
      <c r="AA19" s="78">
        <v>0</v>
      </c>
      <c r="AB19" s="78">
        <v>0</v>
      </c>
      <c r="AC19" s="78" t="s">
        <v>21</v>
      </c>
      <c r="AD19" s="78">
        <v>0</v>
      </c>
      <c r="AE19" s="78">
        <v>0</v>
      </c>
      <c r="AF19" s="78">
        <v>0</v>
      </c>
      <c r="AG19" s="78">
        <v>0</v>
      </c>
      <c r="AH19" s="78"/>
      <c r="AI19" s="106"/>
      <c r="AJ19" s="107"/>
      <c r="AK19" s="107"/>
      <c r="AL19" s="107"/>
      <c r="AM19" s="107"/>
    </row>
    <row r="20" ht="30" customHeight="1" spans="1:39">
      <c r="A20" s="53">
        <v>1910008</v>
      </c>
      <c r="B20" s="84"/>
      <c r="C20" s="81" t="s">
        <v>10</v>
      </c>
      <c r="D20" s="81">
        <v>0</v>
      </c>
      <c r="E20" s="81">
        <v>0</v>
      </c>
      <c r="F20" s="81">
        <v>0</v>
      </c>
      <c r="G20" s="81">
        <v>0</v>
      </c>
      <c r="H20" s="81">
        <v>0</v>
      </c>
      <c r="I20" s="81">
        <v>0</v>
      </c>
      <c r="J20" s="81">
        <v>0</v>
      </c>
      <c r="K20" s="81">
        <v>0</v>
      </c>
      <c r="L20" s="81">
        <v>0</v>
      </c>
      <c r="M20" s="81">
        <v>0</v>
      </c>
      <c r="N20" s="81">
        <v>0</v>
      </c>
      <c r="O20" s="81">
        <v>0</v>
      </c>
      <c r="P20" s="81">
        <v>0</v>
      </c>
      <c r="Q20" s="81">
        <v>0</v>
      </c>
      <c r="R20" s="81">
        <v>0</v>
      </c>
      <c r="S20" s="81">
        <v>0</v>
      </c>
      <c r="T20" s="81">
        <v>0</v>
      </c>
      <c r="U20" s="81">
        <v>0</v>
      </c>
      <c r="V20" s="78" t="s">
        <v>21</v>
      </c>
      <c r="W20" s="81">
        <v>0</v>
      </c>
      <c r="X20" s="81">
        <v>0</v>
      </c>
      <c r="Y20" s="81">
        <v>0</v>
      </c>
      <c r="Z20" s="81">
        <v>0</v>
      </c>
      <c r="AA20" s="81">
        <v>0</v>
      </c>
      <c r="AB20" s="81">
        <v>0</v>
      </c>
      <c r="AC20" s="78" t="s">
        <v>21</v>
      </c>
      <c r="AD20" s="81">
        <v>0</v>
      </c>
      <c r="AE20" s="81">
        <v>0</v>
      </c>
      <c r="AF20" s="81">
        <v>0</v>
      </c>
      <c r="AG20" s="81">
        <v>0</v>
      </c>
      <c r="AH20" s="81"/>
      <c r="AI20" s="108"/>
      <c r="AJ20" s="109"/>
      <c r="AK20" s="109"/>
      <c r="AL20" s="109"/>
      <c r="AM20" s="109"/>
    </row>
    <row r="21" ht="30" customHeight="1" spans="1:39">
      <c r="A21" s="53">
        <v>2007223</v>
      </c>
      <c r="B21" s="82" t="s">
        <v>168</v>
      </c>
      <c r="C21" s="77" t="s">
        <v>17</v>
      </c>
      <c r="D21" s="78">
        <v>4</v>
      </c>
      <c r="E21" s="78">
        <v>4</v>
      </c>
      <c r="F21" s="78">
        <v>4</v>
      </c>
      <c r="G21" s="78">
        <v>4</v>
      </c>
      <c r="H21" s="78">
        <v>4</v>
      </c>
      <c r="I21" s="78">
        <v>4</v>
      </c>
      <c r="J21" s="78">
        <v>4</v>
      </c>
      <c r="K21" s="78">
        <v>4</v>
      </c>
      <c r="L21" s="78">
        <v>4</v>
      </c>
      <c r="M21" s="78">
        <v>4</v>
      </c>
      <c r="N21" s="78">
        <v>4</v>
      </c>
      <c r="O21" s="78">
        <v>4</v>
      </c>
      <c r="P21" s="78">
        <v>4</v>
      </c>
      <c r="Q21" s="78">
        <v>4</v>
      </c>
      <c r="R21" s="78">
        <v>4</v>
      </c>
      <c r="S21" s="78">
        <v>4</v>
      </c>
      <c r="T21" s="78">
        <v>4</v>
      </c>
      <c r="U21" s="78">
        <v>4</v>
      </c>
      <c r="V21" s="78" t="s">
        <v>21</v>
      </c>
      <c r="W21" s="78">
        <v>4</v>
      </c>
      <c r="X21" s="78">
        <v>4</v>
      </c>
      <c r="Y21" s="78">
        <v>4</v>
      </c>
      <c r="Z21" s="78">
        <v>4</v>
      </c>
      <c r="AA21" s="78">
        <v>4</v>
      </c>
      <c r="AB21" s="78">
        <v>4</v>
      </c>
      <c r="AC21" s="78">
        <v>4</v>
      </c>
      <c r="AD21" s="78">
        <v>4</v>
      </c>
      <c r="AE21" s="78">
        <v>4</v>
      </c>
      <c r="AF21" s="78">
        <v>4</v>
      </c>
      <c r="AG21" s="78">
        <v>4</v>
      </c>
      <c r="AH21" s="78"/>
      <c r="AI21" s="104"/>
      <c r="AJ21" s="105">
        <f>SUM(D21:F22,I21:M22,P21:T22,W21:AA22,AD21:AH22)/8</f>
        <v>22</v>
      </c>
      <c r="AK21" s="105">
        <f>SUM(D23:F23,I23:M23,P23:T23,W23:AA23,AD23:AH23)/8</f>
        <v>11.875</v>
      </c>
      <c r="AL21" s="105">
        <f>SUM(G21:H23,N21:O23,U21:V23,AB21:AC23)/8</f>
        <v>9.5</v>
      </c>
      <c r="AM21" s="105">
        <f>SUM(D21:AH23)/8+(AI21)/8</f>
        <v>43.375</v>
      </c>
    </row>
    <row r="22" ht="30" customHeight="1" spans="1:39">
      <c r="A22" s="53">
        <v>2007223</v>
      </c>
      <c r="B22" s="83"/>
      <c r="C22" s="77" t="s">
        <v>18</v>
      </c>
      <c r="D22" s="78">
        <v>4</v>
      </c>
      <c r="E22" s="78">
        <v>4</v>
      </c>
      <c r="F22" s="78">
        <v>4</v>
      </c>
      <c r="G22" s="78">
        <v>4</v>
      </c>
      <c r="H22" s="78">
        <v>4</v>
      </c>
      <c r="I22" s="78">
        <v>4</v>
      </c>
      <c r="J22" s="78">
        <v>4</v>
      </c>
      <c r="K22" s="78">
        <v>4</v>
      </c>
      <c r="L22" s="78">
        <v>4</v>
      </c>
      <c r="M22" s="78">
        <v>4</v>
      </c>
      <c r="N22" s="78">
        <v>4</v>
      </c>
      <c r="O22" s="78">
        <v>4</v>
      </c>
      <c r="P22" s="78">
        <v>4</v>
      </c>
      <c r="Q22" s="78">
        <v>4</v>
      </c>
      <c r="R22" s="78">
        <v>4</v>
      </c>
      <c r="S22" s="78">
        <v>4</v>
      </c>
      <c r="T22" s="78">
        <v>4</v>
      </c>
      <c r="U22" s="78">
        <v>4</v>
      </c>
      <c r="V22" s="78" t="s">
        <v>21</v>
      </c>
      <c r="W22" s="78">
        <v>4</v>
      </c>
      <c r="X22" s="78">
        <v>4</v>
      </c>
      <c r="Y22" s="78">
        <v>4</v>
      </c>
      <c r="Z22" s="78">
        <v>4</v>
      </c>
      <c r="AA22" s="78">
        <v>4</v>
      </c>
      <c r="AB22" s="78">
        <v>4</v>
      </c>
      <c r="AC22" s="78">
        <v>4</v>
      </c>
      <c r="AD22" s="78">
        <v>4</v>
      </c>
      <c r="AE22" s="78">
        <v>4</v>
      </c>
      <c r="AF22" s="78">
        <v>4</v>
      </c>
      <c r="AG22" s="78">
        <v>4</v>
      </c>
      <c r="AH22" s="78"/>
      <c r="AI22" s="106"/>
      <c r="AJ22" s="107"/>
      <c r="AK22" s="107"/>
      <c r="AL22" s="107"/>
      <c r="AM22" s="107"/>
    </row>
    <row r="23" ht="30" customHeight="1" spans="1:39">
      <c r="A23" s="53">
        <v>2007223</v>
      </c>
      <c r="B23" s="84"/>
      <c r="C23" s="81" t="s">
        <v>10</v>
      </c>
      <c r="D23" s="81">
        <v>5</v>
      </c>
      <c r="E23" s="81">
        <v>6</v>
      </c>
      <c r="F23" s="81">
        <v>6</v>
      </c>
      <c r="G23" s="81">
        <v>6</v>
      </c>
      <c r="H23" s="81">
        <v>3</v>
      </c>
      <c r="I23" s="81">
        <v>6</v>
      </c>
      <c r="J23" s="81">
        <v>5</v>
      </c>
      <c r="K23" s="81">
        <v>3</v>
      </c>
      <c r="L23" s="81">
        <v>4</v>
      </c>
      <c r="M23" s="81">
        <v>3</v>
      </c>
      <c r="N23" s="81">
        <v>4</v>
      </c>
      <c r="O23" s="81">
        <v>0.5</v>
      </c>
      <c r="P23" s="81">
        <v>4</v>
      </c>
      <c r="Q23" s="81">
        <v>3</v>
      </c>
      <c r="R23" s="81">
        <v>4</v>
      </c>
      <c r="S23" s="81">
        <v>4</v>
      </c>
      <c r="T23" s="81">
        <v>3</v>
      </c>
      <c r="U23" s="81">
        <v>3</v>
      </c>
      <c r="V23" s="78" t="s">
        <v>21</v>
      </c>
      <c r="W23" s="81">
        <v>6</v>
      </c>
      <c r="X23" s="81">
        <v>5</v>
      </c>
      <c r="Y23" s="81">
        <v>6</v>
      </c>
      <c r="Z23" s="81">
        <v>3</v>
      </c>
      <c r="AA23" s="81">
        <v>3</v>
      </c>
      <c r="AB23" s="81">
        <v>3</v>
      </c>
      <c r="AC23" s="78">
        <v>0.5</v>
      </c>
      <c r="AD23" s="81">
        <v>5</v>
      </c>
      <c r="AE23" s="81">
        <v>5</v>
      </c>
      <c r="AF23" s="81">
        <v>3</v>
      </c>
      <c r="AG23" s="81">
        <v>3</v>
      </c>
      <c r="AH23" s="81"/>
      <c r="AI23" s="108"/>
      <c r="AJ23" s="109"/>
      <c r="AK23" s="109"/>
      <c r="AL23" s="109"/>
      <c r="AM23" s="109"/>
    </row>
    <row r="24" ht="30" customHeight="1" spans="1:39">
      <c r="A24" s="53">
        <v>2009334</v>
      </c>
      <c r="B24" s="82" t="s">
        <v>169</v>
      </c>
      <c r="C24" s="77" t="s">
        <v>17</v>
      </c>
      <c r="D24" s="78">
        <v>0</v>
      </c>
      <c r="E24" s="78">
        <v>0</v>
      </c>
      <c r="F24" s="78">
        <v>0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  <c r="R24" s="78">
        <v>0</v>
      </c>
      <c r="S24" s="78">
        <v>0</v>
      </c>
      <c r="T24" s="78">
        <v>0</v>
      </c>
      <c r="U24" s="78">
        <v>0</v>
      </c>
      <c r="V24" s="78" t="s">
        <v>21</v>
      </c>
      <c r="W24" s="78">
        <v>0</v>
      </c>
      <c r="X24" s="78">
        <v>0</v>
      </c>
      <c r="Y24" s="78">
        <v>0</v>
      </c>
      <c r="Z24" s="78">
        <v>0</v>
      </c>
      <c r="AA24" s="78">
        <v>0</v>
      </c>
      <c r="AB24" s="78">
        <v>0</v>
      </c>
      <c r="AC24" s="78" t="s">
        <v>21</v>
      </c>
      <c r="AD24" s="78">
        <v>0</v>
      </c>
      <c r="AE24" s="78">
        <v>0</v>
      </c>
      <c r="AF24" s="78">
        <v>0</v>
      </c>
      <c r="AG24" s="78">
        <v>0</v>
      </c>
      <c r="AH24" s="78"/>
      <c r="AI24" s="104"/>
      <c r="AJ24" s="105">
        <f>SUM(D24:F25,I24:M25,P24:T25,W24:AA25,AD24:AH25)/8</f>
        <v>0</v>
      </c>
      <c r="AK24" s="105">
        <f>SUM(D26:F26,I26:M26,P26:T26,W26:AA26,AD26:AH26)/8</f>
        <v>0</v>
      </c>
      <c r="AL24" s="105">
        <f>SUM(G24:H26,N24:O26,U24:V26,AB24:AC26)/8</f>
        <v>0</v>
      </c>
      <c r="AM24" s="105">
        <f>SUM(D24:AH26)/8+(AI24)/8</f>
        <v>0</v>
      </c>
    </row>
    <row r="25" ht="30" customHeight="1" spans="1:39">
      <c r="A25" s="53">
        <v>2009334</v>
      </c>
      <c r="B25" s="83"/>
      <c r="C25" s="77" t="s">
        <v>18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  <c r="U25" s="78">
        <v>0</v>
      </c>
      <c r="V25" s="78" t="s">
        <v>21</v>
      </c>
      <c r="W25" s="78">
        <v>0</v>
      </c>
      <c r="X25" s="78">
        <v>0</v>
      </c>
      <c r="Y25" s="78">
        <v>0</v>
      </c>
      <c r="Z25" s="78">
        <v>0</v>
      </c>
      <c r="AA25" s="78">
        <v>0</v>
      </c>
      <c r="AB25" s="78">
        <v>0</v>
      </c>
      <c r="AC25" s="78" t="s">
        <v>21</v>
      </c>
      <c r="AD25" s="78">
        <v>0</v>
      </c>
      <c r="AE25" s="78">
        <v>0</v>
      </c>
      <c r="AF25" s="78">
        <v>0</v>
      </c>
      <c r="AG25" s="78">
        <v>0</v>
      </c>
      <c r="AH25" s="78"/>
      <c r="AI25" s="106"/>
      <c r="AJ25" s="107"/>
      <c r="AK25" s="107"/>
      <c r="AL25" s="107"/>
      <c r="AM25" s="107"/>
    </row>
    <row r="26" ht="30" customHeight="1" spans="1:39">
      <c r="A26" s="53">
        <v>2009334</v>
      </c>
      <c r="B26" s="84"/>
      <c r="C26" s="81" t="s">
        <v>10</v>
      </c>
      <c r="D26" s="81">
        <v>0</v>
      </c>
      <c r="E26" s="81">
        <v>0</v>
      </c>
      <c r="F26" s="81">
        <v>0</v>
      </c>
      <c r="G26" s="81">
        <v>0</v>
      </c>
      <c r="H26" s="81">
        <v>0</v>
      </c>
      <c r="I26" s="81">
        <v>0</v>
      </c>
      <c r="J26" s="81">
        <v>0</v>
      </c>
      <c r="K26" s="81">
        <v>0</v>
      </c>
      <c r="L26" s="81">
        <v>0</v>
      </c>
      <c r="M26" s="81">
        <v>0</v>
      </c>
      <c r="N26" s="81">
        <v>0</v>
      </c>
      <c r="O26" s="81">
        <v>0</v>
      </c>
      <c r="P26" s="81">
        <v>0</v>
      </c>
      <c r="Q26" s="81">
        <v>0</v>
      </c>
      <c r="R26" s="81">
        <v>0</v>
      </c>
      <c r="S26" s="81">
        <v>0</v>
      </c>
      <c r="T26" s="81">
        <v>0</v>
      </c>
      <c r="U26" s="81">
        <v>0</v>
      </c>
      <c r="V26" s="78" t="s">
        <v>21</v>
      </c>
      <c r="W26" s="81">
        <v>0</v>
      </c>
      <c r="X26" s="81">
        <v>0</v>
      </c>
      <c r="Y26" s="81">
        <v>0</v>
      </c>
      <c r="Z26" s="81">
        <v>0</v>
      </c>
      <c r="AA26" s="81">
        <v>0</v>
      </c>
      <c r="AB26" s="81">
        <v>0</v>
      </c>
      <c r="AC26" s="78" t="s">
        <v>21</v>
      </c>
      <c r="AD26" s="81">
        <v>0</v>
      </c>
      <c r="AE26" s="81">
        <v>0</v>
      </c>
      <c r="AF26" s="81">
        <v>0</v>
      </c>
      <c r="AG26" s="81">
        <v>0</v>
      </c>
      <c r="AH26" s="81"/>
      <c r="AI26" s="108"/>
      <c r="AJ26" s="109"/>
      <c r="AK26" s="109"/>
      <c r="AL26" s="109"/>
      <c r="AM26" s="109"/>
    </row>
    <row r="27" ht="30" customHeight="1" spans="1:39">
      <c r="A27" s="53">
        <v>2010189</v>
      </c>
      <c r="B27" s="82" t="s">
        <v>170</v>
      </c>
      <c r="C27" s="77" t="s">
        <v>17</v>
      </c>
      <c r="D27" s="78">
        <v>4</v>
      </c>
      <c r="E27" s="78">
        <v>4</v>
      </c>
      <c r="F27" s="78">
        <v>4</v>
      </c>
      <c r="G27" s="78">
        <v>4</v>
      </c>
      <c r="H27" s="78">
        <v>4</v>
      </c>
      <c r="I27" s="78">
        <v>4</v>
      </c>
      <c r="J27" s="78">
        <v>4</v>
      </c>
      <c r="K27" s="78">
        <v>4</v>
      </c>
      <c r="L27" s="78">
        <v>4</v>
      </c>
      <c r="M27" s="78">
        <v>4</v>
      </c>
      <c r="N27" s="78">
        <v>4</v>
      </c>
      <c r="O27" s="78">
        <v>0</v>
      </c>
      <c r="P27" s="78">
        <v>4</v>
      </c>
      <c r="Q27" s="78">
        <v>4</v>
      </c>
      <c r="R27" s="78">
        <v>4</v>
      </c>
      <c r="S27" s="78">
        <v>4</v>
      </c>
      <c r="T27" s="78">
        <v>4</v>
      </c>
      <c r="U27" s="78">
        <v>4</v>
      </c>
      <c r="V27" s="78" t="s">
        <v>21</v>
      </c>
      <c r="W27" s="78">
        <v>4</v>
      </c>
      <c r="X27" s="78">
        <v>4</v>
      </c>
      <c r="Y27" s="78">
        <v>4</v>
      </c>
      <c r="Z27" s="78">
        <v>0</v>
      </c>
      <c r="AA27" s="78">
        <v>4</v>
      </c>
      <c r="AB27" s="78">
        <v>4</v>
      </c>
      <c r="AC27" s="78" t="s">
        <v>21</v>
      </c>
      <c r="AD27" s="78">
        <v>4</v>
      </c>
      <c r="AE27" s="78">
        <v>4</v>
      </c>
      <c r="AF27" s="78">
        <v>4</v>
      </c>
      <c r="AG27" s="78">
        <v>4</v>
      </c>
      <c r="AH27" s="78"/>
      <c r="AI27" s="104"/>
      <c r="AJ27" s="105">
        <f>SUM(D27:F28,I27:M28,P27:T28,W27:AA28,AD27:AH28)/8</f>
        <v>21</v>
      </c>
      <c r="AK27" s="105">
        <f>SUM(D29:F29,I29:M29,P29:T29,W29:AA29,AD29:AH29)/8</f>
        <v>7.25</v>
      </c>
      <c r="AL27" s="105">
        <f>SUM(G27:H29,N27:O29,U27:V29,AB27:AC29)/8</f>
        <v>7.0625</v>
      </c>
      <c r="AM27" s="105">
        <f>SUM(D27:AH29)/8+(AI27)/8</f>
        <v>35.3125</v>
      </c>
    </row>
    <row r="28" ht="30" customHeight="1" spans="1:39">
      <c r="A28" s="53">
        <v>2010189</v>
      </c>
      <c r="B28" s="83"/>
      <c r="C28" s="77" t="s">
        <v>18</v>
      </c>
      <c r="D28" s="78">
        <v>4</v>
      </c>
      <c r="E28" s="78">
        <v>4</v>
      </c>
      <c r="F28" s="78">
        <v>4</v>
      </c>
      <c r="G28" s="78">
        <v>4</v>
      </c>
      <c r="H28" s="78">
        <v>4</v>
      </c>
      <c r="I28" s="78">
        <v>4</v>
      </c>
      <c r="J28" s="78">
        <v>4</v>
      </c>
      <c r="K28" s="78">
        <v>4</v>
      </c>
      <c r="L28" s="78">
        <v>4</v>
      </c>
      <c r="M28" s="78">
        <v>4</v>
      </c>
      <c r="N28" s="78">
        <v>4</v>
      </c>
      <c r="O28" s="78">
        <v>0</v>
      </c>
      <c r="P28" s="78">
        <v>4</v>
      </c>
      <c r="Q28" s="78">
        <v>4</v>
      </c>
      <c r="R28" s="78">
        <v>4</v>
      </c>
      <c r="S28" s="78">
        <v>4</v>
      </c>
      <c r="T28" s="78">
        <v>4</v>
      </c>
      <c r="U28" s="78">
        <v>4</v>
      </c>
      <c r="V28" s="78" t="s">
        <v>21</v>
      </c>
      <c r="W28" s="78">
        <v>4</v>
      </c>
      <c r="X28" s="78">
        <v>4</v>
      </c>
      <c r="Y28" s="78">
        <v>4</v>
      </c>
      <c r="Z28" s="78">
        <v>0</v>
      </c>
      <c r="AA28" s="78">
        <v>4</v>
      </c>
      <c r="AB28" s="78">
        <v>4</v>
      </c>
      <c r="AC28" s="78" t="s">
        <v>21</v>
      </c>
      <c r="AD28" s="78">
        <v>4</v>
      </c>
      <c r="AE28" s="78">
        <v>4</v>
      </c>
      <c r="AF28" s="78">
        <v>4</v>
      </c>
      <c r="AG28" s="78">
        <v>4</v>
      </c>
      <c r="AH28" s="78"/>
      <c r="AI28" s="106"/>
      <c r="AJ28" s="107"/>
      <c r="AK28" s="107"/>
      <c r="AL28" s="107"/>
      <c r="AM28" s="107"/>
    </row>
    <row r="29" ht="30" customHeight="1" spans="1:39">
      <c r="A29" s="53">
        <v>2010189</v>
      </c>
      <c r="B29" s="84"/>
      <c r="C29" s="81" t="s">
        <v>10</v>
      </c>
      <c r="D29" s="81">
        <v>0.5</v>
      </c>
      <c r="E29" s="81">
        <v>0.5</v>
      </c>
      <c r="F29" s="81">
        <v>6</v>
      </c>
      <c r="G29" s="81">
        <v>6</v>
      </c>
      <c r="H29" s="81">
        <v>3</v>
      </c>
      <c r="I29" s="81">
        <v>6</v>
      </c>
      <c r="J29" s="81">
        <v>5</v>
      </c>
      <c r="K29" s="81">
        <v>3</v>
      </c>
      <c r="L29" s="81">
        <v>4</v>
      </c>
      <c r="M29" s="81">
        <v>3</v>
      </c>
      <c r="N29" s="81">
        <v>4</v>
      </c>
      <c r="O29" s="81">
        <v>0</v>
      </c>
      <c r="P29" s="81">
        <v>4</v>
      </c>
      <c r="Q29" s="81">
        <v>3</v>
      </c>
      <c r="R29" s="81">
        <v>4</v>
      </c>
      <c r="S29" s="81">
        <v>4</v>
      </c>
      <c r="T29" s="81">
        <v>3</v>
      </c>
      <c r="U29" s="81">
        <v>3</v>
      </c>
      <c r="V29" s="78" t="s">
        <v>21</v>
      </c>
      <c r="W29" s="81">
        <v>4</v>
      </c>
      <c r="X29" s="81">
        <v>5</v>
      </c>
      <c r="Y29" s="81">
        <v>0.5</v>
      </c>
      <c r="Z29" s="81">
        <v>0</v>
      </c>
      <c r="AA29" s="81">
        <v>0.5</v>
      </c>
      <c r="AB29" s="81">
        <v>0.5</v>
      </c>
      <c r="AC29" s="78" t="s">
        <v>21</v>
      </c>
      <c r="AD29" s="81">
        <v>0.5</v>
      </c>
      <c r="AE29" s="81">
        <v>0.5</v>
      </c>
      <c r="AF29" s="81">
        <v>0.5</v>
      </c>
      <c r="AG29" s="81">
        <v>0.5</v>
      </c>
      <c r="AH29" s="81"/>
      <c r="AI29" s="108"/>
      <c r="AJ29" s="109"/>
      <c r="AK29" s="109"/>
      <c r="AL29" s="109"/>
      <c r="AM29" s="109"/>
    </row>
    <row r="30" ht="30" customHeight="1" spans="1:39">
      <c r="A30" s="53">
        <v>2102038</v>
      </c>
      <c r="B30" s="82" t="s">
        <v>171</v>
      </c>
      <c r="C30" s="77" t="s">
        <v>17</v>
      </c>
      <c r="D30" s="78">
        <v>4</v>
      </c>
      <c r="E30" s="78">
        <v>4</v>
      </c>
      <c r="F30" s="78">
        <v>4</v>
      </c>
      <c r="G30" s="78">
        <v>4</v>
      </c>
      <c r="H30" s="78">
        <v>4</v>
      </c>
      <c r="I30" s="78">
        <v>4</v>
      </c>
      <c r="J30" s="78">
        <v>4</v>
      </c>
      <c r="K30" s="78">
        <v>4</v>
      </c>
      <c r="L30" s="78">
        <v>4</v>
      </c>
      <c r="M30" s="78">
        <v>4</v>
      </c>
      <c r="N30" s="78">
        <v>4</v>
      </c>
      <c r="O30" s="78">
        <v>4</v>
      </c>
      <c r="P30" s="78">
        <v>4</v>
      </c>
      <c r="Q30" s="78">
        <v>4</v>
      </c>
      <c r="R30" s="78">
        <v>4</v>
      </c>
      <c r="S30" s="78">
        <v>4</v>
      </c>
      <c r="T30" s="78">
        <v>4</v>
      </c>
      <c r="U30" s="78">
        <v>4</v>
      </c>
      <c r="V30" s="78" t="s">
        <v>21</v>
      </c>
      <c r="W30" s="78">
        <v>4</v>
      </c>
      <c r="X30" s="78">
        <v>4</v>
      </c>
      <c r="Y30" s="78">
        <v>4</v>
      </c>
      <c r="Z30" s="78">
        <v>4</v>
      </c>
      <c r="AA30" s="78">
        <v>4</v>
      </c>
      <c r="AB30" s="78">
        <v>4</v>
      </c>
      <c r="AC30" s="78" t="s">
        <v>21</v>
      </c>
      <c r="AD30" s="78">
        <v>4</v>
      </c>
      <c r="AE30" s="78">
        <v>4</v>
      </c>
      <c r="AF30" s="78">
        <v>4</v>
      </c>
      <c r="AG30" s="78">
        <v>4</v>
      </c>
      <c r="AH30" s="78"/>
      <c r="AI30" s="104"/>
      <c r="AJ30" s="105">
        <f>SUM(D30:F31,I30:M31,P30:T31,W30:AA31,AD30:AH31)/8</f>
        <v>21.5</v>
      </c>
      <c r="AK30" s="105">
        <f>SUM(D32:F32,I32:M32,P32:T32,W32:AA32,AD32:AH32)/8</f>
        <v>9.0625</v>
      </c>
      <c r="AL30" s="105">
        <f>SUM(G30:H32,N30:O32,U30:V32,AB30:AC32)/8</f>
        <v>8.4375</v>
      </c>
      <c r="AM30" s="105">
        <f>SUM(D30:AH32)/8+(AI30)/8</f>
        <v>39</v>
      </c>
    </row>
    <row r="31" ht="30" customHeight="1" spans="1:39">
      <c r="A31" s="53">
        <v>2102038</v>
      </c>
      <c r="B31" s="83"/>
      <c r="C31" s="77" t="s">
        <v>18</v>
      </c>
      <c r="D31" s="78">
        <v>4</v>
      </c>
      <c r="E31" s="78">
        <v>4</v>
      </c>
      <c r="F31" s="78">
        <v>4</v>
      </c>
      <c r="G31" s="78">
        <v>4</v>
      </c>
      <c r="H31" s="78">
        <v>4</v>
      </c>
      <c r="I31" s="78">
        <v>4</v>
      </c>
      <c r="J31" s="78">
        <v>4</v>
      </c>
      <c r="K31" s="78">
        <v>4</v>
      </c>
      <c r="L31" s="78">
        <v>4</v>
      </c>
      <c r="M31" s="78">
        <v>4</v>
      </c>
      <c r="N31" s="78">
        <v>4</v>
      </c>
      <c r="O31" s="78">
        <v>4</v>
      </c>
      <c r="P31" s="78">
        <v>4</v>
      </c>
      <c r="Q31" s="78">
        <v>4</v>
      </c>
      <c r="R31" s="78">
        <v>4</v>
      </c>
      <c r="S31" s="78">
        <v>4</v>
      </c>
      <c r="T31" s="78">
        <v>4</v>
      </c>
      <c r="U31" s="78">
        <v>4</v>
      </c>
      <c r="V31" s="78" t="s">
        <v>21</v>
      </c>
      <c r="W31" s="78">
        <v>4</v>
      </c>
      <c r="X31" s="78">
        <v>4</v>
      </c>
      <c r="Y31" s="78">
        <v>4</v>
      </c>
      <c r="Z31" s="78">
        <v>4</v>
      </c>
      <c r="AA31" s="78">
        <v>4</v>
      </c>
      <c r="AB31" s="78">
        <v>4</v>
      </c>
      <c r="AC31" s="78" t="s">
        <v>21</v>
      </c>
      <c r="AD31" s="78">
        <v>4</v>
      </c>
      <c r="AE31" s="78">
        <v>4</v>
      </c>
      <c r="AF31" s="78">
        <v>4</v>
      </c>
      <c r="AG31" s="78">
        <v>0</v>
      </c>
      <c r="AH31" s="78"/>
      <c r="AI31" s="106"/>
      <c r="AJ31" s="107"/>
      <c r="AK31" s="107"/>
      <c r="AL31" s="107"/>
      <c r="AM31" s="107"/>
    </row>
    <row r="32" ht="30" customHeight="1" spans="1:39">
      <c r="A32" s="53">
        <v>2102038</v>
      </c>
      <c r="B32" s="84"/>
      <c r="C32" s="81" t="s">
        <v>10</v>
      </c>
      <c r="D32" s="81">
        <v>5</v>
      </c>
      <c r="E32" s="81">
        <v>6</v>
      </c>
      <c r="F32" s="81">
        <v>0.5</v>
      </c>
      <c r="G32" s="81">
        <v>6</v>
      </c>
      <c r="H32" s="81">
        <v>3</v>
      </c>
      <c r="I32" s="81">
        <v>6</v>
      </c>
      <c r="J32" s="81">
        <v>5</v>
      </c>
      <c r="K32" s="81">
        <v>3</v>
      </c>
      <c r="L32" s="81">
        <v>4</v>
      </c>
      <c r="M32" s="81">
        <v>3</v>
      </c>
      <c r="N32" s="81">
        <v>4</v>
      </c>
      <c r="O32" s="81">
        <v>0.5</v>
      </c>
      <c r="P32" s="81">
        <v>4</v>
      </c>
      <c r="Q32" s="81">
        <v>0.5</v>
      </c>
      <c r="R32" s="81">
        <v>4</v>
      </c>
      <c r="S32" s="81">
        <v>4</v>
      </c>
      <c r="T32" s="81">
        <v>3</v>
      </c>
      <c r="U32" s="81">
        <v>3</v>
      </c>
      <c r="V32" s="78" t="s">
        <v>21</v>
      </c>
      <c r="W32" s="81">
        <v>6</v>
      </c>
      <c r="X32" s="81">
        <v>5</v>
      </c>
      <c r="Y32" s="81">
        <v>6</v>
      </c>
      <c r="Z32" s="81">
        <v>3</v>
      </c>
      <c r="AA32" s="81">
        <v>3</v>
      </c>
      <c r="AB32" s="81">
        <v>3</v>
      </c>
      <c r="AC32" s="78" t="s">
        <v>21</v>
      </c>
      <c r="AD32" s="81">
        <v>0.5</v>
      </c>
      <c r="AE32" s="81">
        <v>0.5</v>
      </c>
      <c r="AF32" s="81">
        <v>0.5</v>
      </c>
      <c r="AG32" s="81">
        <v>0</v>
      </c>
      <c r="AH32" s="81"/>
      <c r="AI32" s="108"/>
      <c r="AJ32" s="109"/>
      <c r="AK32" s="109"/>
      <c r="AL32" s="109"/>
      <c r="AM32" s="109"/>
    </row>
    <row r="33" ht="30.75" customHeight="1" spans="1:39">
      <c r="A33" s="53" t="s">
        <v>172</v>
      </c>
      <c r="B33" s="181" t="s">
        <v>173</v>
      </c>
      <c r="C33" s="182" t="s">
        <v>17</v>
      </c>
      <c r="D33" s="78">
        <v>4</v>
      </c>
      <c r="E33" s="78">
        <v>4</v>
      </c>
      <c r="F33" s="78">
        <v>4</v>
      </c>
      <c r="G33" s="78">
        <v>4</v>
      </c>
      <c r="H33" s="78">
        <v>0</v>
      </c>
      <c r="I33" s="78">
        <v>4</v>
      </c>
      <c r="J33" s="78">
        <v>4</v>
      </c>
      <c r="K33" s="78">
        <v>4</v>
      </c>
      <c r="L33" s="78">
        <v>4</v>
      </c>
      <c r="M33" s="78">
        <v>4</v>
      </c>
      <c r="N33" s="78">
        <v>4</v>
      </c>
      <c r="O33" s="78">
        <v>4</v>
      </c>
      <c r="P33" s="78">
        <v>4</v>
      </c>
      <c r="Q33" s="78">
        <v>4</v>
      </c>
      <c r="R33" s="78">
        <v>4</v>
      </c>
      <c r="S33" s="78">
        <v>4</v>
      </c>
      <c r="T33" s="78">
        <v>4</v>
      </c>
      <c r="U33" s="78">
        <v>4</v>
      </c>
      <c r="V33" s="78" t="s">
        <v>21</v>
      </c>
      <c r="W33" s="78">
        <v>4</v>
      </c>
      <c r="X33" s="78">
        <v>4</v>
      </c>
      <c r="Y33" s="78">
        <v>4</v>
      </c>
      <c r="Z33" s="78">
        <v>0</v>
      </c>
      <c r="AA33" s="78">
        <v>4</v>
      </c>
      <c r="AB33" s="78">
        <v>4</v>
      </c>
      <c r="AC33" s="78" t="s">
        <v>21</v>
      </c>
      <c r="AD33" s="78">
        <v>4</v>
      </c>
      <c r="AE33" s="78">
        <v>4</v>
      </c>
      <c r="AF33" s="78">
        <v>4</v>
      </c>
      <c r="AG33" s="78">
        <v>4</v>
      </c>
      <c r="AH33" s="78"/>
      <c r="AI33" s="104"/>
      <c r="AJ33" s="105">
        <f>SUM(D33:F34,I33:M34,P33:T34,W33:AA34,AD33:AH34)/8</f>
        <v>21</v>
      </c>
      <c r="AK33" s="105">
        <f>SUM(D35:F35,I35:M35,P35:T35,W35:AA35,AD35:AH35)/8</f>
        <v>9.75</v>
      </c>
      <c r="AL33" s="105">
        <f>SUM(G33:H35,N33:O35,U33:V35,AB33:AC35)/8</f>
        <v>7.0625</v>
      </c>
      <c r="AM33" s="105">
        <f>SUM(D33:AH35)/8+(AI33)/8</f>
        <v>37.8125</v>
      </c>
    </row>
    <row r="34" ht="30.75" customHeight="1" spans="1:39">
      <c r="A34" s="53" t="s">
        <v>172</v>
      </c>
      <c r="B34" s="183"/>
      <c r="C34" s="182" t="s">
        <v>18</v>
      </c>
      <c r="D34" s="78">
        <v>4</v>
      </c>
      <c r="E34" s="78">
        <v>4</v>
      </c>
      <c r="F34" s="78">
        <v>4</v>
      </c>
      <c r="G34" s="78">
        <v>4</v>
      </c>
      <c r="H34" s="78">
        <v>0</v>
      </c>
      <c r="I34" s="78">
        <v>4</v>
      </c>
      <c r="J34" s="78">
        <v>4</v>
      </c>
      <c r="K34" s="78">
        <v>4</v>
      </c>
      <c r="L34" s="78">
        <v>4</v>
      </c>
      <c r="M34" s="78">
        <v>4</v>
      </c>
      <c r="N34" s="78">
        <v>4</v>
      </c>
      <c r="O34" s="78">
        <v>4</v>
      </c>
      <c r="P34" s="78">
        <v>4</v>
      </c>
      <c r="Q34" s="78">
        <v>4</v>
      </c>
      <c r="R34" s="78">
        <v>4</v>
      </c>
      <c r="S34" s="78">
        <v>4</v>
      </c>
      <c r="T34" s="78">
        <v>4</v>
      </c>
      <c r="U34" s="78">
        <v>4</v>
      </c>
      <c r="V34" s="78" t="s">
        <v>21</v>
      </c>
      <c r="W34" s="78">
        <v>4</v>
      </c>
      <c r="X34" s="78">
        <v>4</v>
      </c>
      <c r="Y34" s="78">
        <v>4</v>
      </c>
      <c r="Z34" s="78">
        <v>0</v>
      </c>
      <c r="AA34" s="78">
        <v>4</v>
      </c>
      <c r="AB34" s="78">
        <v>4</v>
      </c>
      <c r="AC34" s="78" t="s">
        <v>21</v>
      </c>
      <c r="AD34" s="78">
        <v>4</v>
      </c>
      <c r="AE34" s="78">
        <v>4</v>
      </c>
      <c r="AF34" s="78">
        <v>4</v>
      </c>
      <c r="AG34" s="78">
        <v>4</v>
      </c>
      <c r="AH34" s="78"/>
      <c r="AI34" s="106"/>
      <c r="AJ34" s="107"/>
      <c r="AK34" s="107"/>
      <c r="AL34" s="107"/>
      <c r="AM34" s="107"/>
    </row>
    <row r="35" ht="30.75" customHeight="1" spans="1:39">
      <c r="A35" s="53" t="s">
        <v>172</v>
      </c>
      <c r="B35" s="184"/>
      <c r="C35" s="185" t="s">
        <v>10</v>
      </c>
      <c r="D35" s="81">
        <v>5</v>
      </c>
      <c r="E35" s="81">
        <v>6</v>
      </c>
      <c r="F35" s="81">
        <v>6</v>
      </c>
      <c r="G35" s="81">
        <v>6</v>
      </c>
      <c r="H35" s="81">
        <v>0</v>
      </c>
      <c r="I35" s="81">
        <v>6</v>
      </c>
      <c r="J35" s="81">
        <v>5</v>
      </c>
      <c r="K35" s="81">
        <v>3</v>
      </c>
      <c r="L35" s="81">
        <v>4</v>
      </c>
      <c r="M35" s="81">
        <v>3</v>
      </c>
      <c r="N35" s="81">
        <v>4</v>
      </c>
      <c r="O35" s="81">
        <v>0.5</v>
      </c>
      <c r="P35" s="81">
        <v>4</v>
      </c>
      <c r="Q35" s="81">
        <v>3</v>
      </c>
      <c r="R35" s="81">
        <v>4</v>
      </c>
      <c r="S35" s="81">
        <v>4</v>
      </c>
      <c r="T35" s="81">
        <v>3</v>
      </c>
      <c r="U35" s="81">
        <v>3</v>
      </c>
      <c r="V35" s="78" t="s">
        <v>21</v>
      </c>
      <c r="W35" s="81">
        <v>6</v>
      </c>
      <c r="X35" s="81">
        <v>5</v>
      </c>
      <c r="Y35" s="81">
        <v>6</v>
      </c>
      <c r="Z35" s="81">
        <v>0</v>
      </c>
      <c r="AA35" s="81">
        <v>3</v>
      </c>
      <c r="AB35" s="81">
        <v>3</v>
      </c>
      <c r="AC35" s="78" t="s">
        <v>21</v>
      </c>
      <c r="AD35" s="81">
        <v>0.5</v>
      </c>
      <c r="AE35" s="81">
        <v>0.5</v>
      </c>
      <c r="AF35" s="81">
        <v>0.5</v>
      </c>
      <c r="AG35" s="81">
        <v>0.5</v>
      </c>
      <c r="AH35" s="81"/>
      <c r="AI35" s="108"/>
      <c r="AJ35" s="109"/>
      <c r="AK35" s="109"/>
      <c r="AL35" s="109"/>
      <c r="AM35" s="109"/>
    </row>
    <row r="36" ht="30" customHeight="1" spans="1:39">
      <c r="A36" s="25" t="s">
        <v>174</v>
      </c>
      <c r="B36" s="125" t="s">
        <v>175</v>
      </c>
      <c r="C36" s="77" t="s">
        <v>17</v>
      </c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104"/>
      <c r="AJ36" s="105">
        <f t="shared" ref="AJ36" si="2">SUM(D36:F37,I36:M37,P36:T37,W36:AA37,AD36:AH37)/8</f>
        <v>0</v>
      </c>
      <c r="AK36" s="105">
        <f t="shared" ref="AK36" si="3">SUM(D38:F38,I38:M38,P38:T38,W38:AA38,AD38:AH38)/8</f>
        <v>0</v>
      </c>
      <c r="AL36" s="105">
        <f t="shared" ref="AL36" si="4">SUM(G36:H38,N36:O38,U36:V38,AB36:AC38)/8</f>
        <v>0</v>
      </c>
      <c r="AM36" s="105">
        <f t="shared" ref="AM36" si="5">SUM(D36:AH38)/8+(AI36)/8</f>
        <v>0</v>
      </c>
    </row>
    <row r="37" ht="30" customHeight="1" spans="1:39">
      <c r="A37" s="25" t="s">
        <v>174</v>
      </c>
      <c r="B37" s="126"/>
      <c r="C37" s="77" t="s">
        <v>18</v>
      </c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106"/>
      <c r="AJ37" s="107"/>
      <c r="AK37" s="107"/>
      <c r="AL37" s="107"/>
      <c r="AM37" s="107"/>
    </row>
    <row r="38" ht="30" customHeight="1" spans="1:39">
      <c r="A38" s="25" t="s">
        <v>174</v>
      </c>
      <c r="B38" s="127"/>
      <c r="C38" s="81" t="s">
        <v>10</v>
      </c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108"/>
      <c r="AJ38" s="109"/>
      <c r="AK38" s="109"/>
      <c r="AL38" s="109"/>
      <c r="AM38" s="109"/>
    </row>
    <row r="39" ht="30" customHeight="1" spans="2:39">
      <c r="B39" s="139" t="s">
        <v>73</v>
      </c>
      <c r="C39" s="86"/>
      <c r="D39" s="86">
        <f t="shared" ref="D39:AH39" si="6">SUM(D6:D38)</f>
        <v>100</v>
      </c>
      <c r="E39" s="86">
        <f t="shared" si="6"/>
        <v>105.5</v>
      </c>
      <c r="F39" s="86">
        <f t="shared" si="6"/>
        <v>105.5</v>
      </c>
      <c r="G39" s="86">
        <f t="shared" si="6"/>
        <v>111</v>
      </c>
      <c r="H39" s="86">
        <f t="shared" si="6"/>
        <v>66</v>
      </c>
      <c r="I39" s="86">
        <f t="shared" si="6"/>
        <v>111</v>
      </c>
      <c r="J39" s="86">
        <f t="shared" si="6"/>
        <v>104</v>
      </c>
      <c r="K39" s="86">
        <f t="shared" si="6"/>
        <v>89</v>
      </c>
      <c r="L39" s="86">
        <f t="shared" si="6"/>
        <v>96</v>
      </c>
      <c r="M39" s="86">
        <f t="shared" si="6"/>
        <v>88</v>
      </c>
      <c r="N39" s="86">
        <f t="shared" si="6"/>
        <v>96</v>
      </c>
      <c r="O39" s="86">
        <f t="shared" si="6"/>
        <v>59.5</v>
      </c>
      <c r="P39" s="86">
        <f t="shared" si="6"/>
        <v>96</v>
      </c>
      <c r="Q39" s="86">
        <f t="shared" si="6"/>
        <v>74.5</v>
      </c>
      <c r="R39" s="86">
        <f t="shared" si="6"/>
        <v>96</v>
      </c>
      <c r="S39" s="86">
        <f t="shared" si="6"/>
        <v>96</v>
      </c>
      <c r="T39" s="86">
        <f t="shared" si="6"/>
        <v>89</v>
      </c>
      <c r="U39" s="86">
        <f t="shared" si="6"/>
        <v>89</v>
      </c>
      <c r="V39" s="86">
        <f t="shared" si="6"/>
        <v>21.5</v>
      </c>
      <c r="W39" s="86">
        <f t="shared" si="6"/>
        <v>107</v>
      </c>
      <c r="X39" s="86">
        <f t="shared" si="6"/>
        <v>103</v>
      </c>
      <c r="Y39" s="86">
        <f t="shared" si="6"/>
        <v>104.5</v>
      </c>
      <c r="Z39" s="86">
        <f t="shared" si="6"/>
        <v>67</v>
      </c>
      <c r="AA39" s="86">
        <f t="shared" si="6"/>
        <v>86.5</v>
      </c>
      <c r="AB39" s="86">
        <f t="shared" si="6"/>
        <v>85.5</v>
      </c>
      <c r="AC39" s="86">
        <f t="shared" si="6"/>
        <v>19.5</v>
      </c>
      <c r="AD39" s="86">
        <f t="shared" si="6"/>
        <v>81.5</v>
      </c>
      <c r="AE39" s="86">
        <f t="shared" si="6"/>
        <v>81.5</v>
      </c>
      <c r="AF39" s="86">
        <f t="shared" si="6"/>
        <v>78.5</v>
      </c>
      <c r="AG39" s="86">
        <f t="shared" si="6"/>
        <v>74</v>
      </c>
      <c r="AH39" s="86">
        <f t="shared" si="6"/>
        <v>0</v>
      </c>
      <c r="AI39" s="143"/>
      <c r="AJ39" s="110">
        <f>SUM(D39:AH39)</f>
        <v>2582</v>
      </c>
      <c r="AK39" s="110"/>
      <c r="AL39" s="110"/>
      <c r="AM39" s="110"/>
    </row>
    <row r="40" s="48" customFormat="1" ht="30.75" customHeight="1" spans="1:39">
      <c r="A40" s="87"/>
      <c r="B40" s="88" t="s">
        <v>74</v>
      </c>
      <c r="C40" s="89"/>
      <c r="D40" s="90">
        <v>9</v>
      </c>
      <c r="E40" s="90">
        <v>9</v>
      </c>
      <c r="F40" s="90">
        <v>9</v>
      </c>
      <c r="G40" s="90">
        <v>8</v>
      </c>
      <c r="H40" s="90">
        <v>7</v>
      </c>
      <c r="I40" s="90">
        <v>9</v>
      </c>
      <c r="J40" s="90">
        <v>9</v>
      </c>
      <c r="K40" s="90">
        <v>9</v>
      </c>
      <c r="L40" s="90">
        <v>9</v>
      </c>
      <c r="M40" s="90">
        <v>8</v>
      </c>
      <c r="N40" s="90">
        <v>8</v>
      </c>
      <c r="O40" s="90">
        <v>7</v>
      </c>
      <c r="P40" s="90">
        <v>8</v>
      </c>
      <c r="Q40" s="90">
        <v>7</v>
      </c>
      <c r="R40" s="90">
        <v>8</v>
      </c>
      <c r="S40" s="90">
        <v>8</v>
      </c>
      <c r="T40" s="90">
        <v>8</v>
      </c>
      <c r="U40" s="90">
        <v>8</v>
      </c>
      <c r="V40" s="90">
        <v>3</v>
      </c>
      <c r="W40" s="90">
        <v>8</v>
      </c>
      <c r="X40" s="90">
        <v>8</v>
      </c>
      <c r="Y40" s="90">
        <v>8</v>
      </c>
      <c r="Z40" s="90">
        <v>6</v>
      </c>
      <c r="AA40" s="90">
        <v>8</v>
      </c>
      <c r="AB40" s="90">
        <v>8</v>
      </c>
      <c r="AC40" s="90">
        <v>2</v>
      </c>
      <c r="AD40" s="90">
        <v>8</v>
      </c>
      <c r="AE40" s="90">
        <v>8</v>
      </c>
      <c r="AF40" s="90">
        <v>8</v>
      </c>
      <c r="AG40" s="90">
        <v>8</v>
      </c>
      <c r="AH40" s="90"/>
      <c r="AI40" s="90"/>
      <c r="AJ40" s="111"/>
      <c r="AK40" s="111"/>
      <c r="AL40" s="111"/>
      <c r="AM40" s="111"/>
    </row>
    <row r="41" ht="30" customHeight="1" spans="4:41">
      <c r="D41" s="91" t="s">
        <v>75</v>
      </c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2"/>
      <c r="AN41" s="92"/>
      <c r="AO41" s="112"/>
    </row>
    <row r="42" ht="21" customHeight="1" spans="3:34">
      <c r="C42" s="119"/>
      <c r="D42" s="142"/>
      <c r="E42" s="142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  <c r="AA42" s="142"/>
      <c r="AB42" s="142"/>
      <c r="AC42" s="142"/>
      <c r="AD42" s="142"/>
      <c r="AE42" s="142"/>
      <c r="AF42" s="142"/>
      <c r="AG42" s="142"/>
      <c r="AH42" s="142"/>
    </row>
    <row r="43" ht="21" customHeight="1" spans="3:41"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  <c r="AJ43" s="119"/>
      <c r="AK43" s="119"/>
      <c r="AL43" s="119"/>
      <c r="AM43" s="119"/>
      <c r="AN43" s="119"/>
      <c r="AO43" s="119"/>
    </row>
    <row r="44" ht="21" customHeight="1" spans="3:41"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  <c r="AI44" s="119"/>
      <c r="AJ44" s="119"/>
      <c r="AK44" s="119"/>
      <c r="AL44" s="119"/>
      <c r="AM44" s="119"/>
      <c r="AN44" s="119"/>
      <c r="AO44" s="119"/>
    </row>
    <row r="45" ht="21" customHeight="1" spans="3:41"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  <c r="AN45" s="119"/>
      <c r="AO45" s="119"/>
    </row>
    <row r="46" ht="21" customHeight="1" spans="3:41">
      <c r="C46" s="119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9"/>
    </row>
    <row r="47" spans="3:41">
      <c r="C47" s="119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  <c r="AN47" s="119"/>
      <c r="AO47" s="119"/>
    </row>
    <row r="48" spans="3:41">
      <c r="C48" s="119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  <c r="AI48" s="119"/>
      <c r="AJ48" s="119"/>
      <c r="AK48" s="119"/>
      <c r="AL48" s="119"/>
      <c r="AM48" s="119"/>
      <c r="AN48" s="119"/>
      <c r="AO48" s="119"/>
    </row>
    <row r="49" spans="3:41">
      <c r="C49" s="119"/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/>
      <c r="AJ49" s="119"/>
      <c r="AK49" s="119"/>
      <c r="AL49" s="119"/>
      <c r="AM49" s="119"/>
      <c r="AN49" s="119"/>
      <c r="AO49" s="119"/>
    </row>
    <row r="50" spans="3:10">
      <c r="C50" s="119"/>
      <c r="D50" s="119"/>
      <c r="E50" s="119"/>
      <c r="F50" s="119"/>
      <c r="G50" s="119"/>
      <c r="H50" s="119"/>
      <c r="I50" s="119"/>
      <c r="J50" s="119"/>
    </row>
    <row r="51" spans="3:10">
      <c r="C51" s="119"/>
      <c r="D51" s="119"/>
      <c r="E51" s="119"/>
      <c r="F51" s="119"/>
      <c r="G51" s="119"/>
      <c r="H51" s="119"/>
      <c r="I51" s="119"/>
      <c r="J51" s="119"/>
    </row>
    <row r="52" spans="3:10">
      <c r="C52" s="119"/>
      <c r="D52" s="119"/>
      <c r="E52" s="119"/>
      <c r="F52" s="119"/>
      <c r="G52" s="119"/>
      <c r="H52" s="119"/>
      <c r="I52" s="119"/>
      <c r="J52" s="119"/>
    </row>
    <row r="53" spans="3:10">
      <c r="C53" s="119"/>
      <c r="D53" s="119"/>
      <c r="E53" s="119"/>
      <c r="F53" s="119"/>
      <c r="G53" s="119"/>
      <c r="H53" s="119"/>
      <c r="I53" s="119"/>
      <c r="J53" s="119"/>
    </row>
    <row r="54" spans="3:10">
      <c r="C54" s="119"/>
      <c r="D54" s="119"/>
      <c r="E54" s="119"/>
      <c r="F54" s="119"/>
      <c r="G54" s="119"/>
      <c r="H54" s="119"/>
      <c r="I54" s="119"/>
      <c r="J54" s="119"/>
    </row>
    <row r="55" spans="3:10">
      <c r="C55" s="119"/>
      <c r="D55" s="119"/>
      <c r="E55" s="119"/>
      <c r="F55" s="119"/>
      <c r="G55" s="119"/>
      <c r="H55" s="119"/>
      <c r="I55" s="119"/>
      <c r="J55" s="119"/>
    </row>
    <row r="56" spans="3:10">
      <c r="C56" s="119"/>
      <c r="D56" s="119"/>
      <c r="E56" s="119"/>
      <c r="F56" s="119"/>
      <c r="G56" s="119"/>
      <c r="H56" s="119"/>
      <c r="I56" s="119"/>
      <c r="J56" s="119"/>
    </row>
    <row r="57" spans="3:10">
      <c r="C57" s="119"/>
      <c r="D57" s="119"/>
      <c r="E57" s="119"/>
      <c r="F57" s="119"/>
      <c r="G57" s="119"/>
      <c r="H57" s="119"/>
      <c r="I57" s="119"/>
      <c r="J57" s="119"/>
    </row>
    <row r="58" spans="3:10">
      <c r="C58" s="119"/>
      <c r="D58" s="119"/>
      <c r="E58" s="119"/>
      <c r="F58" s="119"/>
      <c r="G58" s="119"/>
      <c r="H58" s="119"/>
      <c r="I58" s="119"/>
      <c r="J58" s="119"/>
    </row>
  </sheetData>
  <mergeCells count="78">
    <mergeCell ref="G1:AM1"/>
    <mergeCell ref="D41:AO41"/>
    <mergeCell ref="D42:AH42"/>
    <mergeCell ref="B4:B5"/>
    <mergeCell ref="B6:B8"/>
    <mergeCell ref="B9:B11"/>
    <mergeCell ref="B12:B14"/>
    <mergeCell ref="B15:B17"/>
    <mergeCell ref="B18:B20"/>
    <mergeCell ref="B21:B23"/>
    <mergeCell ref="B24:B26"/>
    <mergeCell ref="B27:B29"/>
    <mergeCell ref="B30:B32"/>
    <mergeCell ref="B33:B35"/>
    <mergeCell ref="B36:B38"/>
    <mergeCell ref="AI4:AI5"/>
    <mergeCell ref="AI6:AI8"/>
    <mergeCell ref="AI9:AI11"/>
    <mergeCell ref="AI12:AI14"/>
    <mergeCell ref="AI15:AI17"/>
    <mergeCell ref="AI18:AI20"/>
    <mergeCell ref="AI21:AI23"/>
    <mergeCell ref="AI24:AI26"/>
    <mergeCell ref="AI27:AI29"/>
    <mergeCell ref="AI30:AI32"/>
    <mergeCell ref="AI33:AI35"/>
    <mergeCell ref="AI36:AI38"/>
    <mergeCell ref="AJ4:AJ5"/>
    <mergeCell ref="AJ6:AJ8"/>
    <mergeCell ref="AJ9:AJ11"/>
    <mergeCell ref="AJ12:AJ14"/>
    <mergeCell ref="AJ15:AJ17"/>
    <mergeCell ref="AJ18:AJ20"/>
    <mergeCell ref="AJ21:AJ23"/>
    <mergeCell ref="AJ24:AJ26"/>
    <mergeCell ref="AJ27:AJ29"/>
    <mergeCell ref="AJ30:AJ32"/>
    <mergeCell ref="AJ33:AJ35"/>
    <mergeCell ref="AJ36:AJ38"/>
    <mergeCell ref="AK4:AK5"/>
    <mergeCell ref="AK6:AK8"/>
    <mergeCell ref="AK9:AK11"/>
    <mergeCell ref="AK12:AK14"/>
    <mergeCell ref="AK15:AK17"/>
    <mergeCell ref="AK18:AK20"/>
    <mergeCell ref="AK21:AK23"/>
    <mergeCell ref="AK24:AK26"/>
    <mergeCell ref="AK27:AK29"/>
    <mergeCell ref="AK30:AK32"/>
    <mergeCell ref="AK33:AK35"/>
    <mergeCell ref="AK36:AK38"/>
    <mergeCell ref="AL4:AL5"/>
    <mergeCell ref="AL6:AL8"/>
    <mergeCell ref="AL9:AL11"/>
    <mergeCell ref="AL12:AL14"/>
    <mergeCell ref="AL15:AL17"/>
    <mergeCell ref="AL18:AL20"/>
    <mergeCell ref="AL21:AL23"/>
    <mergeCell ref="AL24:AL26"/>
    <mergeCell ref="AL27:AL29"/>
    <mergeCell ref="AL30:AL32"/>
    <mergeCell ref="AL33:AL35"/>
    <mergeCell ref="AL36:AL38"/>
    <mergeCell ref="AM4:AM5"/>
    <mergeCell ref="AM6:AM8"/>
    <mergeCell ref="AM9:AM11"/>
    <mergeCell ref="AM12:AM14"/>
    <mergeCell ref="AM15:AM17"/>
    <mergeCell ref="AM18:AM20"/>
    <mergeCell ref="AM21:AM23"/>
    <mergeCell ref="AM24:AM26"/>
    <mergeCell ref="AM27:AM29"/>
    <mergeCell ref="AM30:AM32"/>
    <mergeCell ref="AM33:AM35"/>
    <mergeCell ref="AM36:AM38"/>
    <mergeCell ref="B2:C3"/>
    <mergeCell ref="D2:X3"/>
    <mergeCell ref="Y2:AM3"/>
  </mergeCells>
  <conditionalFormatting sqref="D6:D38">
    <cfRule type="expression" dxfId="0" priority="5">
      <formula>weeday(D$4,2)&gt;5</formula>
    </cfRule>
  </conditionalFormatting>
  <conditionalFormatting sqref="S6:S38">
    <cfRule type="expression" dxfId="0" priority="14">
      <formula>weeday(S$4,2)&gt;5</formula>
    </cfRule>
  </conditionalFormatting>
  <conditionalFormatting sqref="D4:G5 AG4:AH5">
    <cfRule type="expression" dxfId="0" priority="39">
      <formula>WEEKDAY(#REF!,2)&gt;5</formula>
    </cfRule>
    <cfRule type="expression" dxfId="0" priority="40">
      <formula>WEEKDAY(#REF!,2)&gt;5</formula>
    </cfRule>
    <cfRule type="expression" dxfId="0" priority="41">
      <formula>weeday(#REF!,2)&gt;5</formula>
    </cfRule>
    <cfRule type="expression" dxfId="0" priority="42">
      <formula>weeday(#REF!,2)&gt;5</formula>
    </cfRule>
  </conditionalFormatting>
  <conditionalFormatting sqref="D4:AH38">
    <cfRule type="expression" dxfId="0" priority="1">
      <formula>WEEKDAY(D$4,2)&gt;5</formula>
    </cfRule>
  </conditionalFormatting>
  <conditionalFormatting sqref="E6:E35 E36:F38">
    <cfRule type="expression" dxfId="0" priority="30">
      <formula>weeday(E$4,2)&gt;5</formula>
    </cfRule>
  </conditionalFormatting>
  <printOptions horizontalCentered="1"/>
  <pageMargins left="0" right="0" top="0" bottom="0" header="0" footer="0"/>
  <pageSetup paperSize="9" scale="56" fitToHeight="0" orientation="landscape"/>
  <headerFooter/>
  <rowBreaks count="1" manualBreakCount="1">
    <brk id="29" max="38" man="1"/>
  </rowBreak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name="Spinner 1" r:id="rId3">
              <controlPr defaultSize="0">
                <anchor moveWithCells="1" sizeWithCells="1">
                  <from>
                    <xdr:col>2</xdr:col>
                    <xdr:colOff>19050</xdr:colOff>
                    <xdr:row>0</xdr:row>
                    <xdr:rowOff>50800</xdr:rowOff>
                  </from>
                  <to>
                    <xdr:col>2</xdr:col>
                    <xdr:colOff>317500</xdr:colOff>
                    <xdr:row>0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name="Spinner 2" r:id="rId4">
              <controlPr defaultSize="0">
                <anchor moveWithCells="1" sizeWithCells="1">
                  <from>
                    <xdr:col>3</xdr:col>
                    <xdr:colOff>203200</xdr:colOff>
                    <xdr:row>0</xdr:row>
                    <xdr:rowOff>0</xdr:rowOff>
                  </from>
                  <to>
                    <xdr:col>4</xdr:col>
                    <xdr:colOff>31750</xdr:colOff>
                    <xdr:row>1</xdr:row>
                    <xdr:rowOff>412750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O113"/>
  <sheetViews>
    <sheetView zoomScale="90" zoomScaleNormal="90" zoomScaleSheetLayoutView="85" workbookViewId="0">
      <pane xSplit="3" ySplit="5" topLeftCell="D47" activePane="bottomRight" state="frozen"/>
      <selection/>
      <selection pane="topRight"/>
      <selection pane="bottomLeft"/>
      <selection pane="bottomRight" activeCell="Q63" sqref="Q63"/>
    </sheetView>
  </sheetViews>
  <sheetFormatPr defaultColWidth="9" defaultRowHeight="15.75"/>
  <cols>
    <col min="1" max="1" width="9.08333333333333" style="53" customWidth="1"/>
    <col min="2" max="2" width="9.83333333333333" style="119" customWidth="1"/>
    <col min="3" max="3" width="7.25" style="50" customWidth="1"/>
    <col min="4" max="7" width="5.83333333333333" style="50" customWidth="1"/>
    <col min="8" max="8" width="6.25" style="50" customWidth="1"/>
    <col min="9" max="18" width="5.83333333333333" style="50" customWidth="1"/>
    <col min="19" max="19" width="5.75" style="50" customWidth="1"/>
    <col min="20" max="22" width="5.83333333333333" style="50" customWidth="1"/>
    <col min="23" max="23" width="5.58333333333333" style="50" customWidth="1"/>
    <col min="24" max="25" width="5.83333333333333" style="50" customWidth="1"/>
    <col min="26" max="26" width="6.33333333333333" style="50" customWidth="1"/>
    <col min="27" max="27" width="5.83333333333333" style="50" customWidth="1"/>
    <col min="28" max="28" width="6.5" style="50" customWidth="1"/>
    <col min="29" max="29" width="6.58333333333333" style="50" customWidth="1"/>
    <col min="30" max="33" width="5.83333333333333" style="50" customWidth="1"/>
    <col min="34" max="34" width="5.58333333333333" style="50" hidden="1" customWidth="1"/>
    <col min="35" max="35" width="6.75" style="50" customWidth="1"/>
    <col min="36" max="38" width="9.25" style="52" customWidth="1"/>
    <col min="39" max="39" width="9.75" style="52" customWidth="1"/>
    <col min="40" max="40" width="9.75" style="51" customWidth="1"/>
    <col min="41" max="41" width="9" style="51"/>
    <col min="42" max="42" width="9" style="51" customWidth="1"/>
    <col min="43" max="16384" width="9" style="51"/>
  </cols>
  <sheetData>
    <row r="1" ht="32.25" customHeight="1" spans="1:39">
      <c r="A1" s="53">
        <v>2032</v>
      </c>
      <c r="B1" s="54">
        <v>2023</v>
      </c>
      <c r="C1" s="55" t="s">
        <v>1</v>
      </c>
      <c r="D1" s="56"/>
      <c r="E1" s="55">
        <v>11</v>
      </c>
      <c r="F1" s="54" t="s">
        <v>2</v>
      </c>
      <c r="G1" s="57" t="s">
        <v>3</v>
      </c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99"/>
    </row>
    <row r="2" ht="14.25" customHeight="1" spans="2:39">
      <c r="B2" s="59" t="s">
        <v>4</v>
      </c>
      <c r="C2" s="60"/>
      <c r="D2" s="61" t="s">
        <v>176</v>
      </c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93"/>
      <c r="Y2" s="95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100"/>
    </row>
    <row r="3" ht="14.25" customHeight="1" spans="2:39">
      <c r="B3" s="63"/>
      <c r="C3" s="64"/>
      <c r="D3" s="65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94"/>
      <c r="Y3" s="97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101"/>
    </row>
    <row r="4" s="46" customFormat="1" ht="34.5" customHeight="1" spans="2:39">
      <c r="B4" s="82" t="s">
        <v>6</v>
      </c>
      <c r="C4" s="122" t="s">
        <v>7</v>
      </c>
      <c r="D4" s="70">
        <f>DATE(B1,E1,1)</f>
        <v>45231</v>
      </c>
      <c r="E4" s="70">
        <f t="shared" ref="E4:AH4" si="0">D4+1</f>
        <v>45232</v>
      </c>
      <c r="F4" s="70">
        <f t="shared" si="0"/>
        <v>45233</v>
      </c>
      <c r="G4" s="70">
        <f t="shared" si="0"/>
        <v>45234</v>
      </c>
      <c r="H4" s="70">
        <f t="shared" si="0"/>
        <v>45235</v>
      </c>
      <c r="I4" s="70">
        <f t="shared" si="0"/>
        <v>45236</v>
      </c>
      <c r="J4" s="70">
        <f t="shared" si="0"/>
        <v>45237</v>
      </c>
      <c r="K4" s="70">
        <f t="shared" si="0"/>
        <v>45238</v>
      </c>
      <c r="L4" s="70">
        <f t="shared" si="0"/>
        <v>45239</v>
      </c>
      <c r="M4" s="70">
        <f t="shared" si="0"/>
        <v>45240</v>
      </c>
      <c r="N4" s="70">
        <f t="shared" si="0"/>
        <v>45241</v>
      </c>
      <c r="O4" s="70">
        <f t="shared" si="0"/>
        <v>45242</v>
      </c>
      <c r="P4" s="70">
        <f t="shared" si="0"/>
        <v>45243</v>
      </c>
      <c r="Q4" s="70">
        <f t="shared" si="0"/>
        <v>45244</v>
      </c>
      <c r="R4" s="70">
        <f t="shared" si="0"/>
        <v>45245</v>
      </c>
      <c r="S4" s="70">
        <f t="shared" si="0"/>
        <v>45246</v>
      </c>
      <c r="T4" s="70">
        <f t="shared" si="0"/>
        <v>45247</v>
      </c>
      <c r="U4" s="70">
        <f t="shared" si="0"/>
        <v>45248</v>
      </c>
      <c r="V4" s="70">
        <f t="shared" si="0"/>
        <v>45249</v>
      </c>
      <c r="W4" s="70">
        <f t="shared" si="0"/>
        <v>45250</v>
      </c>
      <c r="X4" s="70">
        <f t="shared" si="0"/>
        <v>45251</v>
      </c>
      <c r="Y4" s="70">
        <f t="shared" si="0"/>
        <v>45252</v>
      </c>
      <c r="Z4" s="70">
        <f t="shared" si="0"/>
        <v>45253</v>
      </c>
      <c r="AA4" s="70">
        <f t="shared" si="0"/>
        <v>45254</v>
      </c>
      <c r="AB4" s="70">
        <f t="shared" si="0"/>
        <v>45255</v>
      </c>
      <c r="AC4" s="70">
        <f t="shared" si="0"/>
        <v>45256</v>
      </c>
      <c r="AD4" s="70">
        <f t="shared" si="0"/>
        <v>45257</v>
      </c>
      <c r="AE4" s="70">
        <f t="shared" si="0"/>
        <v>45258</v>
      </c>
      <c r="AF4" s="70">
        <f t="shared" si="0"/>
        <v>45259</v>
      </c>
      <c r="AG4" s="70">
        <f t="shared" si="0"/>
        <v>45260</v>
      </c>
      <c r="AH4" s="70">
        <f t="shared" si="0"/>
        <v>45261</v>
      </c>
      <c r="AI4" s="85" t="s">
        <v>8</v>
      </c>
      <c r="AJ4" s="137" t="s">
        <v>9</v>
      </c>
      <c r="AK4" s="137" t="s">
        <v>10</v>
      </c>
      <c r="AL4" s="137" t="s">
        <v>11</v>
      </c>
      <c r="AM4" s="137" t="s">
        <v>12</v>
      </c>
    </row>
    <row r="5" s="47" customFormat="1" ht="34.5" customHeight="1" spans="2:39">
      <c r="B5" s="84"/>
      <c r="C5" s="123" t="s">
        <v>13</v>
      </c>
      <c r="D5" s="74">
        <f t="shared" ref="D5:AH5" si="1">D4</f>
        <v>45231</v>
      </c>
      <c r="E5" s="74">
        <f t="shared" si="1"/>
        <v>45232</v>
      </c>
      <c r="F5" s="74">
        <f t="shared" si="1"/>
        <v>45233</v>
      </c>
      <c r="G5" s="74">
        <f t="shared" si="1"/>
        <v>45234</v>
      </c>
      <c r="H5" s="74">
        <f t="shared" si="1"/>
        <v>45235</v>
      </c>
      <c r="I5" s="74">
        <f t="shared" si="1"/>
        <v>45236</v>
      </c>
      <c r="J5" s="74">
        <f t="shared" si="1"/>
        <v>45237</v>
      </c>
      <c r="K5" s="74">
        <f t="shared" si="1"/>
        <v>45238</v>
      </c>
      <c r="L5" s="74">
        <f t="shared" si="1"/>
        <v>45239</v>
      </c>
      <c r="M5" s="74">
        <f t="shared" si="1"/>
        <v>45240</v>
      </c>
      <c r="N5" s="74">
        <f t="shared" si="1"/>
        <v>45241</v>
      </c>
      <c r="O5" s="74">
        <f t="shared" si="1"/>
        <v>45242</v>
      </c>
      <c r="P5" s="74">
        <f t="shared" si="1"/>
        <v>45243</v>
      </c>
      <c r="Q5" s="74">
        <f t="shared" si="1"/>
        <v>45244</v>
      </c>
      <c r="R5" s="74">
        <f t="shared" si="1"/>
        <v>45245</v>
      </c>
      <c r="S5" s="74">
        <f t="shared" si="1"/>
        <v>45246</v>
      </c>
      <c r="T5" s="74">
        <f t="shared" si="1"/>
        <v>45247</v>
      </c>
      <c r="U5" s="74">
        <f t="shared" si="1"/>
        <v>45248</v>
      </c>
      <c r="V5" s="74">
        <f t="shared" si="1"/>
        <v>45249</v>
      </c>
      <c r="W5" s="74">
        <f t="shared" si="1"/>
        <v>45250</v>
      </c>
      <c r="X5" s="74">
        <f t="shared" si="1"/>
        <v>45251</v>
      </c>
      <c r="Y5" s="74">
        <f t="shared" si="1"/>
        <v>45252</v>
      </c>
      <c r="Z5" s="74">
        <f t="shared" si="1"/>
        <v>45253</v>
      </c>
      <c r="AA5" s="74">
        <f t="shared" si="1"/>
        <v>45254</v>
      </c>
      <c r="AB5" s="74">
        <f t="shared" si="1"/>
        <v>45255</v>
      </c>
      <c r="AC5" s="74">
        <f t="shared" si="1"/>
        <v>45256</v>
      </c>
      <c r="AD5" s="74">
        <f t="shared" si="1"/>
        <v>45257</v>
      </c>
      <c r="AE5" s="74">
        <f t="shared" si="1"/>
        <v>45258</v>
      </c>
      <c r="AF5" s="74">
        <f t="shared" si="1"/>
        <v>45259</v>
      </c>
      <c r="AG5" s="74">
        <f t="shared" si="1"/>
        <v>45260</v>
      </c>
      <c r="AH5" s="74">
        <f t="shared" si="1"/>
        <v>45261</v>
      </c>
      <c r="AI5" s="72"/>
      <c r="AJ5" s="138"/>
      <c r="AK5" s="138"/>
      <c r="AL5" s="138"/>
      <c r="AM5" s="138"/>
    </row>
    <row r="6" ht="30" customHeight="1" spans="1:39">
      <c r="A6" s="53" t="s">
        <v>177</v>
      </c>
      <c r="B6" s="129" t="s">
        <v>178</v>
      </c>
      <c r="C6" s="77" t="s">
        <v>17</v>
      </c>
      <c r="D6" s="78">
        <v>4</v>
      </c>
      <c r="E6" s="78">
        <v>4</v>
      </c>
      <c r="F6" s="78">
        <v>4</v>
      </c>
      <c r="G6" s="78">
        <v>4</v>
      </c>
      <c r="H6" s="78">
        <v>4</v>
      </c>
      <c r="I6" s="78">
        <v>0</v>
      </c>
      <c r="J6" s="78">
        <v>4</v>
      </c>
      <c r="K6" s="78">
        <v>4</v>
      </c>
      <c r="L6" s="78">
        <v>4</v>
      </c>
      <c r="M6" s="78">
        <v>4</v>
      </c>
      <c r="N6" s="78">
        <v>4</v>
      </c>
      <c r="O6" s="78" t="s">
        <v>21</v>
      </c>
      <c r="P6" s="78">
        <v>4</v>
      </c>
      <c r="Q6" s="78">
        <v>4</v>
      </c>
      <c r="R6" s="78">
        <v>4</v>
      </c>
      <c r="S6" s="78">
        <v>4</v>
      </c>
      <c r="T6" s="78">
        <v>4</v>
      </c>
      <c r="U6" s="78">
        <v>4</v>
      </c>
      <c r="V6" s="78" t="s">
        <v>21</v>
      </c>
      <c r="W6" s="78">
        <v>4</v>
      </c>
      <c r="X6" s="78">
        <v>4</v>
      </c>
      <c r="Y6" s="78">
        <v>4</v>
      </c>
      <c r="Z6" s="78">
        <v>4</v>
      </c>
      <c r="AA6" s="78">
        <v>4</v>
      </c>
      <c r="AB6" s="78">
        <v>4</v>
      </c>
      <c r="AC6" s="78" t="s">
        <v>21</v>
      </c>
      <c r="AD6" s="78">
        <v>4</v>
      </c>
      <c r="AE6" s="78">
        <v>4</v>
      </c>
      <c r="AF6" s="78">
        <v>4</v>
      </c>
      <c r="AG6" s="78">
        <v>4</v>
      </c>
      <c r="AH6" s="78"/>
      <c r="AI6" s="104"/>
      <c r="AJ6" s="105">
        <f t="shared" ref="AJ6" si="2">SUM(D6:F7,I6:M7,P6:T7,W6:AA7,AD6:AH7)/8</f>
        <v>21</v>
      </c>
      <c r="AK6" s="105">
        <f t="shared" ref="AK6" si="3">SUM(D8:F8,I8:M8,P8:T8,W8:AA8,AD8:AH8)/8</f>
        <v>8.75</v>
      </c>
      <c r="AL6" s="105">
        <f>SUM(G6:H8,N6:O8,U6:V8,AB6:AC8)/8</f>
        <v>7.375</v>
      </c>
      <c r="AM6" s="105">
        <f t="shared" ref="AM6" si="4">SUM(D6:AH8)/8+(AI6)/8</f>
        <v>37.125</v>
      </c>
    </row>
    <row r="7" ht="30" customHeight="1" spans="1:39">
      <c r="A7" s="53" t="s">
        <v>177</v>
      </c>
      <c r="B7" s="130"/>
      <c r="C7" s="77" t="s">
        <v>18</v>
      </c>
      <c r="D7" s="78">
        <v>4</v>
      </c>
      <c r="E7" s="78">
        <v>4</v>
      </c>
      <c r="F7" s="78">
        <v>4</v>
      </c>
      <c r="G7" s="78">
        <v>4</v>
      </c>
      <c r="H7" s="78">
        <v>4</v>
      </c>
      <c r="I7" s="78">
        <v>0</v>
      </c>
      <c r="J7" s="78">
        <v>4</v>
      </c>
      <c r="K7" s="78">
        <v>4</v>
      </c>
      <c r="L7" s="78">
        <v>4</v>
      </c>
      <c r="M7" s="78">
        <v>4</v>
      </c>
      <c r="N7" s="78">
        <v>4</v>
      </c>
      <c r="O7" s="78" t="s">
        <v>21</v>
      </c>
      <c r="P7" s="78">
        <v>4</v>
      </c>
      <c r="Q7" s="78">
        <v>4</v>
      </c>
      <c r="R7" s="78">
        <v>4</v>
      </c>
      <c r="S7" s="78">
        <v>4</v>
      </c>
      <c r="T7" s="78">
        <v>4</v>
      </c>
      <c r="U7" s="78">
        <v>4</v>
      </c>
      <c r="V7" s="78" t="s">
        <v>21</v>
      </c>
      <c r="W7" s="78">
        <v>4</v>
      </c>
      <c r="X7" s="78">
        <v>4</v>
      </c>
      <c r="Y7" s="78">
        <v>4</v>
      </c>
      <c r="Z7" s="78">
        <v>4</v>
      </c>
      <c r="AA7" s="78">
        <v>4</v>
      </c>
      <c r="AB7" s="78">
        <v>4</v>
      </c>
      <c r="AC7" s="78" t="s">
        <v>21</v>
      </c>
      <c r="AD7" s="78">
        <v>4</v>
      </c>
      <c r="AE7" s="78">
        <v>4</v>
      </c>
      <c r="AF7" s="78">
        <v>4</v>
      </c>
      <c r="AG7" s="78">
        <v>4</v>
      </c>
      <c r="AH7" s="78"/>
      <c r="AI7" s="106"/>
      <c r="AJ7" s="107"/>
      <c r="AK7" s="107"/>
      <c r="AL7" s="107"/>
      <c r="AM7" s="107"/>
    </row>
    <row r="8" ht="30" customHeight="1" spans="1:39">
      <c r="A8" s="53" t="s">
        <v>177</v>
      </c>
      <c r="B8" s="131"/>
      <c r="C8" s="81" t="s">
        <v>10</v>
      </c>
      <c r="D8" s="81">
        <v>5</v>
      </c>
      <c r="E8" s="81">
        <v>6</v>
      </c>
      <c r="F8" s="81">
        <v>6</v>
      </c>
      <c r="G8" s="81">
        <v>6</v>
      </c>
      <c r="H8" s="81">
        <v>3</v>
      </c>
      <c r="I8" s="81">
        <v>0</v>
      </c>
      <c r="J8" s="81">
        <v>5</v>
      </c>
      <c r="K8" s="81">
        <v>3</v>
      </c>
      <c r="L8" s="81">
        <v>4</v>
      </c>
      <c r="M8" s="81">
        <v>3</v>
      </c>
      <c r="N8" s="81">
        <v>4</v>
      </c>
      <c r="O8" s="78" t="s">
        <v>21</v>
      </c>
      <c r="P8" s="81">
        <v>4</v>
      </c>
      <c r="Q8" s="81">
        <v>3</v>
      </c>
      <c r="R8" s="81">
        <v>3</v>
      </c>
      <c r="S8" s="81">
        <v>4</v>
      </c>
      <c r="T8" s="81">
        <v>3</v>
      </c>
      <c r="U8" s="81">
        <v>3</v>
      </c>
      <c r="V8" s="78" t="s">
        <v>21</v>
      </c>
      <c r="W8" s="81">
        <v>4</v>
      </c>
      <c r="X8" s="81">
        <v>5</v>
      </c>
      <c r="Y8" s="81">
        <v>4</v>
      </c>
      <c r="Z8" s="81">
        <v>3</v>
      </c>
      <c r="AA8" s="81">
        <v>3</v>
      </c>
      <c r="AB8" s="81">
        <v>3</v>
      </c>
      <c r="AC8" s="78" t="s">
        <v>21</v>
      </c>
      <c r="AD8" s="81">
        <v>0.5</v>
      </c>
      <c r="AE8" s="81">
        <v>0.5</v>
      </c>
      <c r="AF8" s="81">
        <v>0.5</v>
      </c>
      <c r="AG8" s="81">
        <v>0.5</v>
      </c>
      <c r="AH8" s="81"/>
      <c r="AI8" s="108"/>
      <c r="AJ8" s="109"/>
      <c r="AK8" s="109"/>
      <c r="AL8" s="109"/>
      <c r="AM8" s="109"/>
    </row>
    <row r="9" ht="30" customHeight="1" spans="1:39">
      <c r="A9" s="53" t="s">
        <v>179</v>
      </c>
      <c r="B9" s="129" t="s">
        <v>180</v>
      </c>
      <c r="C9" s="77" t="s">
        <v>17</v>
      </c>
      <c r="D9" s="78">
        <v>0</v>
      </c>
      <c r="E9" s="78">
        <v>4</v>
      </c>
      <c r="F9" s="78">
        <v>4</v>
      </c>
      <c r="G9" s="78">
        <v>4</v>
      </c>
      <c r="H9" s="78">
        <v>4</v>
      </c>
      <c r="I9" s="78">
        <v>4</v>
      </c>
      <c r="J9" s="78">
        <v>4</v>
      </c>
      <c r="K9" s="78">
        <v>4</v>
      </c>
      <c r="L9" s="78">
        <v>4</v>
      </c>
      <c r="M9" s="78">
        <v>4</v>
      </c>
      <c r="N9" s="78">
        <v>4</v>
      </c>
      <c r="O9" s="78" t="s">
        <v>21</v>
      </c>
      <c r="P9" s="78">
        <v>4</v>
      </c>
      <c r="Q9" s="78">
        <v>4</v>
      </c>
      <c r="R9" s="78">
        <v>0</v>
      </c>
      <c r="S9" s="78">
        <v>0</v>
      </c>
      <c r="T9" s="78">
        <v>0</v>
      </c>
      <c r="U9" s="78">
        <v>0</v>
      </c>
      <c r="V9" s="78" t="s">
        <v>21</v>
      </c>
      <c r="W9" s="78">
        <v>0</v>
      </c>
      <c r="X9" s="78">
        <v>0</v>
      </c>
      <c r="Y9" s="78">
        <v>0</v>
      </c>
      <c r="Z9" s="78">
        <v>0</v>
      </c>
      <c r="AA9" s="78">
        <v>0</v>
      </c>
      <c r="AB9" s="78">
        <v>0</v>
      </c>
      <c r="AC9" s="78" t="s">
        <v>21</v>
      </c>
      <c r="AD9" s="78">
        <v>0</v>
      </c>
      <c r="AE9" s="78">
        <v>0</v>
      </c>
      <c r="AF9" s="78">
        <v>0</v>
      </c>
      <c r="AG9" s="78">
        <v>0</v>
      </c>
      <c r="AH9" s="78"/>
      <c r="AI9" s="104"/>
      <c r="AJ9" s="105">
        <f t="shared" ref="AJ9" si="5">SUM(D9:F10,I9:M10,P9:T10,W9:AA10,AD9:AH10)/8</f>
        <v>8.5</v>
      </c>
      <c r="AK9" s="105">
        <f t="shared" ref="AK9" si="6">SUM(D11:F11,I11:M11,P11:T11,W11:AA11,AD11:AH11)/8</f>
        <v>3.875</v>
      </c>
      <c r="AL9" s="105">
        <f t="shared" ref="AL9" si="7">SUM(G9:H11,N9:O11,U9:V11,AB9:AC11)/8</f>
        <v>4.5625</v>
      </c>
      <c r="AM9" s="105">
        <f t="shared" ref="AM9" si="8">SUM(D9:AH11)/8+(AI9)/8</f>
        <v>16.9375</v>
      </c>
    </row>
    <row r="10" ht="30" customHeight="1" spans="1:39">
      <c r="A10" s="53" t="s">
        <v>179</v>
      </c>
      <c r="B10" s="130"/>
      <c r="C10" s="77" t="s">
        <v>18</v>
      </c>
      <c r="D10" s="78">
        <v>0</v>
      </c>
      <c r="E10" s="78">
        <v>4</v>
      </c>
      <c r="F10" s="78">
        <v>4</v>
      </c>
      <c r="G10" s="78">
        <v>4</v>
      </c>
      <c r="H10" s="78">
        <v>4</v>
      </c>
      <c r="I10" s="78">
        <v>4</v>
      </c>
      <c r="J10" s="78">
        <v>4</v>
      </c>
      <c r="K10" s="78">
        <v>4</v>
      </c>
      <c r="L10" s="78" t="s">
        <v>21</v>
      </c>
      <c r="M10" s="78">
        <v>4</v>
      </c>
      <c r="N10" s="78">
        <v>4</v>
      </c>
      <c r="O10" s="78" t="s">
        <v>21</v>
      </c>
      <c r="P10" s="78">
        <v>4</v>
      </c>
      <c r="Q10" s="78">
        <v>4</v>
      </c>
      <c r="R10" s="78">
        <v>0</v>
      </c>
      <c r="S10" s="78">
        <v>0</v>
      </c>
      <c r="T10" s="78">
        <v>0</v>
      </c>
      <c r="U10" s="78">
        <v>0</v>
      </c>
      <c r="V10" s="78" t="s">
        <v>21</v>
      </c>
      <c r="W10" s="78">
        <v>0</v>
      </c>
      <c r="X10" s="78">
        <v>0</v>
      </c>
      <c r="Y10" s="78">
        <v>0</v>
      </c>
      <c r="Z10" s="78">
        <v>0</v>
      </c>
      <c r="AA10" s="78">
        <v>0</v>
      </c>
      <c r="AB10" s="78">
        <v>0</v>
      </c>
      <c r="AC10" s="78" t="s">
        <v>21</v>
      </c>
      <c r="AD10" s="78">
        <v>0</v>
      </c>
      <c r="AE10" s="78">
        <v>0</v>
      </c>
      <c r="AF10" s="78">
        <v>0</v>
      </c>
      <c r="AG10" s="78">
        <v>0</v>
      </c>
      <c r="AH10" s="78"/>
      <c r="AI10" s="106"/>
      <c r="AJ10" s="107"/>
      <c r="AK10" s="107"/>
      <c r="AL10" s="107"/>
      <c r="AM10" s="107"/>
    </row>
    <row r="11" ht="30" customHeight="1" spans="1:39">
      <c r="A11" s="53" t="s">
        <v>179</v>
      </c>
      <c r="B11" s="131"/>
      <c r="C11" s="81" t="s">
        <v>10</v>
      </c>
      <c r="D11" s="81">
        <v>0</v>
      </c>
      <c r="E11" s="81">
        <v>6</v>
      </c>
      <c r="F11" s="81">
        <v>6</v>
      </c>
      <c r="G11" s="81">
        <v>6</v>
      </c>
      <c r="H11" s="81">
        <v>2.5</v>
      </c>
      <c r="I11" s="81">
        <v>6</v>
      </c>
      <c r="J11" s="81">
        <v>5</v>
      </c>
      <c r="K11" s="81">
        <v>0.5</v>
      </c>
      <c r="L11" s="81" t="s">
        <v>21</v>
      </c>
      <c r="M11" s="81">
        <v>3</v>
      </c>
      <c r="N11" s="81">
        <v>4</v>
      </c>
      <c r="O11" s="78" t="s">
        <v>21</v>
      </c>
      <c r="P11" s="81">
        <v>4</v>
      </c>
      <c r="Q11" s="81">
        <v>0.5</v>
      </c>
      <c r="R11" s="81">
        <v>0</v>
      </c>
      <c r="S11" s="81">
        <v>0</v>
      </c>
      <c r="T11" s="81">
        <v>0</v>
      </c>
      <c r="U11" s="81">
        <v>0</v>
      </c>
      <c r="V11" s="78" t="s">
        <v>21</v>
      </c>
      <c r="W11" s="81">
        <v>0</v>
      </c>
      <c r="X11" s="81">
        <v>0</v>
      </c>
      <c r="Y11" s="81">
        <v>0</v>
      </c>
      <c r="Z11" s="81">
        <v>0</v>
      </c>
      <c r="AA11" s="81">
        <v>0</v>
      </c>
      <c r="AB11" s="81">
        <v>0</v>
      </c>
      <c r="AC11" s="78" t="s">
        <v>21</v>
      </c>
      <c r="AD11" s="81">
        <v>0</v>
      </c>
      <c r="AE11" s="81">
        <v>0</v>
      </c>
      <c r="AF11" s="81">
        <v>0</v>
      </c>
      <c r="AG11" s="81">
        <v>0</v>
      </c>
      <c r="AH11" s="81"/>
      <c r="AI11" s="108"/>
      <c r="AJ11" s="109"/>
      <c r="AK11" s="109"/>
      <c r="AL11" s="109"/>
      <c r="AM11" s="109"/>
    </row>
    <row r="12" ht="30" customHeight="1" spans="1:39">
      <c r="A12" s="75" t="s">
        <v>181</v>
      </c>
      <c r="B12" s="129" t="s">
        <v>182</v>
      </c>
      <c r="C12" s="77" t="s">
        <v>17</v>
      </c>
      <c r="D12" s="78">
        <v>4</v>
      </c>
      <c r="E12" s="78">
        <v>4</v>
      </c>
      <c r="F12" s="78">
        <v>4</v>
      </c>
      <c r="G12" s="78">
        <v>4</v>
      </c>
      <c r="H12" s="78">
        <v>4</v>
      </c>
      <c r="I12" s="78">
        <v>4</v>
      </c>
      <c r="J12" s="78">
        <v>4</v>
      </c>
      <c r="K12" s="78">
        <v>4</v>
      </c>
      <c r="L12" s="78">
        <v>4</v>
      </c>
      <c r="M12" s="78">
        <v>4</v>
      </c>
      <c r="N12" s="78">
        <v>4</v>
      </c>
      <c r="O12" s="78" t="s">
        <v>21</v>
      </c>
      <c r="P12" s="78">
        <v>4</v>
      </c>
      <c r="Q12" s="78">
        <v>4</v>
      </c>
      <c r="R12" s="78">
        <v>4</v>
      </c>
      <c r="S12" s="78">
        <v>4</v>
      </c>
      <c r="T12" s="78">
        <v>4</v>
      </c>
      <c r="U12" s="78">
        <v>4</v>
      </c>
      <c r="V12" s="78" t="s">
        <v>21</v>
      </c>
      <c r="W12" s="78">
        <v>4</v>
      </c>
      <c r="X12" s="78">
        <v>4</v>
      </c>
      <c r="Y12" s="78">
        <v>4</v>
      </c>
      <c r="Z12" s="78">
        <v>4</v>
      </c>
      <c r="AA12" s="78">
        <v>4</v>
      </c>
      <c r="AB12" s="78">
        <v>4</v>
      </c>
      <c r="AC12" s="78" t="s">
        <v>21</v>
      </c>
      <c r="AD12" s="78">
        <v>4</v>
      </c>
      <c r="AE12" s="78">
        <v>4</v>
      </c>
      <c r="AF12" s="78">
        <v>4</v>
      </c>
      <c r="AG12" s="78">
        <v>4</v>
      </c>
      <c r="AH12" s="78"/>
      <c r="AI12" s="104"/>
      <c r="AJ12" s="105">
        <f t="shared" ref="AJ12" si="9">SUM(D12:F13,I12:M13,P12:T13,W12:AA13,AD12:AH13)/8</f>
        <v>22</v>
      </c>
      <c r="AK12" s="105">
        <f t="shared" ref="AK12" si="10">SUM(D14:F14,I14:M14,P14:T14,W14:AA14,AD14:AH14)/8</f>
        <v>10.625</v>
      </c>
      <c r="AL12" s="105">
        <f t="shared" ref="AL12" si="11">SUM(G12:H14,N12:O14,U12:V14,AB12:AC14)/8</f>
        <v>7.125</v>
      </c>
      <c r="AM12" s="105">
        <f t="shared" ref="AM12" si="12">SUM(D12:AH14)/8+(AI12)/8</f>
        <v>39.75</v>
      </c>
    </row>
    <row r="13" ht="30" customHeight="1" spans="1:39">
      <c r="A13" s="75" t="s">
        <v>181</v>
      </c>
      <c r="B13" s="130"/>
      <c r="C13" s="77" t="s">
        <v>18</v>
      </c>
      <c r="D13" s="78">
        <v>4</v>
      </c>
      <c r="E13" s="78">
        <v>4</v>
      </c>
      <c r="F13" s="78">
        <v>4</v>
      </c>
      <c r="G13" s="78">
        <v>4</v>
      </c>
      <c r="H13" s="78">
        <v>4</v>
      </c>
      <c r="I13" s="78">
        <v>4</v>
      </c>
      <c r="J13" s="78">
        <v>4</v>
      </c>
      <c r="K13" s="78">
        <v>4</v>
      </c>
      <c r="L13" s="78">
        <v>4</v>
      </c>
      <c r="M13" s="78">
        <v>4</v>
      </c>
      <c r="N13" s="78">
        <v>4</v>
      </c>
      <c r="O13" s="78" t="s">
        <v>21</v>
      </c>
      <c r="P13" s="78">
        <v>4</v>
      </c>
      <c r="Q13" s="78">
        <v>4</v>
      </c>
      <c r="R13" s="78">
        <v>4</v>
      </c>
      <c r="S13" s="78">
        <v>4</v>
      </c>
      <c r="T13" s="78">
        <v>4</v>
      </c>
      <c r="U13" s="78">
        <v>4</v>
      </c>
      <c r="V13" s="78" t="s">
        <v>21</v>
      </c>
      <c r="W13" s="78">
        <v>4</v>
      </c>
      <c r="X13" s="78">
        <v>4</v>
      </c>
      <c r="Y13" s="78">
        <v>4</v>
      </c>
      <c r="Z13" s="78">
        <v>4</v>
      </c>
      <c r="AA13" s="78">
        <v>4</v>
      </c>
      <c r="AB13" s="78">
        <v>4</v>
      </c>
      <c r="AC13" s="78" t="s">
        <v>21</v>
      </c>
      <c r="AD13" s="78">
        <v>4</v>
      </c>
      <c r="AE13" s="78">
        <v>4</v>
      </c>
      <c r="AF13" s="78">
        <v>4</v>
      </c>
      <c r="AG13" s="78">
        <v>4</v>
      </c>
      <c r="AH13" s="78"/>
      <c r="AI13" s="106"/>
      <c r="AJ13" s="107"/>
      <c r="AK13" s="107"/>
      <c r="AL13" s="107"/>
      <c r="AM13" s="107"/>
    </row>
    <row r="14" ht="30" customHeight="1" spans="1:39">
      <c r="A14" s="75" t="s">
        <v>181</v>
      </c>
      <c r="B14" s="131"/>
      <c r="C14" s="81" t="s">
        <v>10</v>
      </c>
      <c r="D14" s="81">
        <v>5</v>
      </c>
      <c r="E14" s="81">
        <v>6</v>
      </c>
      <c r="F14" s="81">
        <v>6</v>
      </c>
      <c r="G14" s="81">
        <v>4</v>
      </c>
      <c r="H14" s="81">
        <v>3</v>
      </c>
      <c r="I14" s="81">
        <v>6</v>
      </c>
      <c r="J14" s="81">
        <v>5</v>
      </c>
      <c r="K14" s="81">
        <v>3</v>
      </c>
      <c r="L14" s="81">
        <v>4</v>
      </c>
      <c r="M14" s="81">
        <v>3</v>
      </c>
      <c r="N14" s="81">
        <v>4</v>
      </c>
      <c r="O14" s="78" t="s">
        <v>21</v>
      </c>
      <c r="P14" s="81">
        <v>4</v>
      </c>
      <c r="Q14" s="81">
        <v>3</v>
      </c>
      <c r="R14" s="81">
        <v>3</v>
      </c>
      <c r="S14" s="81">
        <v>4</v>
      </c>
      <c r="T14" s="81">
        <v>3</v>
      </c>
      <c r="U14" s="81">
        <v>3</v>
      </c>
      <c r="V14" s="78" t="s">
        <v>21</v>
      </c>
      <c r="W14" s="81">
        <v>4</v>
      </c>
      <c r="X14" s="81">
        <v>5</v>
      </c>
      <c r="Y14" s="81">
        <v>4</v>
      </c>
      <c r="Z14" s="81">
        <v>3</v>
      </c>
      <c r="AA14" s="81">
        <v>3</v>
      </c>
      <c r="AB14" s="81">
        <v>3</v>
      </c>
      <c r="AC14" s="78" t="s">
        <v>21</v>
      </c>
      <c r="AD14" s="81">
        <v>0.5</v>
      </c>
      <c r="AE14" s="81">
        <v>0.5</v>
      </c>
      <c r="AF14" s="81">
        <v>5</v>
      </c>
      <c r="AG14" s="81">
        <v>5</v>
      </c>
      <c r="AH14" s="81"/>
      <c r="AI14" s="108"/>
      <c r="AJ14" s="109"/>
      <c r="AK14" s="109"/>
      <c r="AL14" s="109"/>
      <c r="AM14" s="109"/>
    </row>
    <row r="15" ht="30" customHeight="1" spans="1:39">
      <c r="A15" s="75" t="s">
        <v>183</v>
      </c>
      <c r="B15" s="82" t="s">
        <v>184</v>
      </c>
      <c r="C15" s="77" t="s">
        <v>17</v>
      </c>
      <c r="D15" s="78">
        <v>4</v>
      </c>
      <c r="E15" s="78">
        <v>4</v>
      </c>
      <c r="F15" s="78">
        <v>4</v>
      </c>
      <c r="G15" s="78">
        <v>4</v>
      </c>
      <c r="H15" s="78">
        <v>4</v>
      </c>
      <c r="I15" s="78">
        <v>4</v>
      </c>
      <c r="J15" s="78">
        <v>4</v>
      </c>
      <c r="K15" s="78">
        <v>4</v>
      </c>
      <c r="L15" s="78">
        <v>4</v>
      </c>
      <c r="M15" s="78">
        <v>4</v>
      </c>
      <c r="N15" s="78">
        <v>4</v>
      </c>
      <c r="O15" s="78" t="s">
        <v>21</v>
      </c>
      <c r="P15" s="78">
        <v>4</v>
      </c>
      <c r="Q15" s="78">
        <v>4</v>
      </c>
      <c r="R15" s="78">
        <v>4</v>
      </c>
      <c r="S15" s="78">
        <v>4</v>
      </c>
      <c r="T15" s="78">
        <v>4</v>
      </c>
      <c r="U15" s="78">
        <v>4</v>
      </c>
      <c r="V15" s="78" t="s">
        <v>21</v>
      </c>
      <c r="W15" s="78">
        <v>4</v>
      </c>
      <c r="X15" s="78">
        <v>4</v>
      </c>
      <c r="Y15" s="78">
        <v>4</v>
      </c>
      <c r="Z15" s="78">
        <v>4</v>
      </c>
      <c r="AA15" s="78">
        <v>4</v>
      </c>
      <c r="AB15" s="78">
        <v>4</v>
      </c>
      <c r="AC15" s="78" t="s">
        <v>21</v>
      </c>
      <c r="AD15" s="78">
        <v>4</v>
      </c>
      <c r="AE15" s="78">
        <v>4</v>
      </c>
      <c r="AF15" s="78">
        <v>4</v>
      </c>
      <c r="AG15" s="78">
        <v>4</v>
      </c>
      <c r="AH15" s="78"/>
      <c r="AI15" s="104"/>
      <c r="AJ15" s="105">
        <f t="shared" ref="AJ15" si="13">SUM(D15:F16,I15:M16,P15:T16,W15:AA16,AD15:AH16)/8</f>
        <v>22</v>
      </c>
      <c r="AK15" s="105">
        <f t="shared" ref="AK15" si="14">SUM(D17:F17,I17:M17,P17:T17,W17:AA17,AD17:AH17)/8</f>
        <v>9.75</v>
      </c>
      <c r="AL15" s="105">
        <f t="shared" ref="AL15" si="15">SUM(G15:H17,N15:O17,U15:V17,AB15:AC17)/8</f>
        <v>7.375</v>
      </c>
      <c r="AM15" s="105">
        <f t="shared" ref="AM15" si="16">SUM(D15:AH17)/8+(AI15)/8</f>
        <v>39.125</v>
      </c>
    </row>
    <row r="16" ht="30" customHeight="1" spans="1:39">
      <c r="A16" s="128">
        <v>2307093</v>
      </c>
      <c r="B16" s="83"/>
      <c r="C16" s="77" t="s">
        <v>18</v>
      </c>
      <c r="D16" s="78">
        <v>4</v>
      </c>
      <c r="E16" s="78">
        <v>4</v>
      </c>
      <c r="F16" s="78">
        <v>4</v>
      </c>
      <c r="G16" s="78">
        <v>4</v>
      </c>
      <c r="H16" s="78">
        <v>4</v>
      </c>
      <c r="I16" s="78">
        <v>4</v>
      </c>
      <c r="J16" s="78">
        <v>4</v>
      </c>
      <c r="K16" s="78">
        <v>4</v>
      </c>
      <c r="L16" s="78">
        <v>4</v>
      </c>
      <c r="M16" s="78">
        <v>4</v>
      </c>
      <c r="N16" s="78">
        <v>4</v>
      </c>
      <c r="O16" s="78" t="s">
        <v>21</v>
      </c>
      <c r="P16" s="78">
        <v>4</v>
      </c>
      <c r="Q16" s="78">
        <v>4</v>
      </c>
      <c r="R16" s="78">
        <v>4</v>
      </c>
      <c r="S16" s="78">
        <v>4</v>
      </c>
      <c r="T16" s="78">
        <v>4</v>
      </c>
      <c r="U16" s="78">
        <v>4</v>
      </c>
      <c r="V16" s="78" t="s">
        <v>21</v>
      </c>
      <c r="W16" s="78">
        <v>4</v>
      </c>
      <c r="X16" s="78">
        <v>4</v>
      </c>
      <c r="Y16" s="78">
        <v>4</v>
      </c>
      <c r="Z16" s="78">
        <v>4</v>
      </c>
      <c r="AA16" s="78">
        <v>4</v>
      </c>
      <c r="AB16" s="78">
        <v>4</v>
      </c>
      <c r="AC16" s="78" t="s">
        <v>21</v>
      </c>
      <c r="AD16" s="78">
        <v>4</v>
      </c>
      <c r="AE16" s="78">
        <v>4</v>
      </c>
      <c r="AF16" s="78">
        <v>4</v>
      </c>
      <c r="AG16" s="78">
        <v>4</v>
      </c>
      <c r="AH16" s="78"/>
      <c r="AI16" s="106"/>
      <c r="AJ16" s="107"/>
      <c r="AK16" s="107"/>
      <c r="AL16" s="107"/>
      <c r="AM16" s="107"/>
    </row>
    <row r="17" ht="30" customHeight="1" spans="1:39">
      <c r="A17" s="128">
        <v>2307093</v>
      </c>
      <c r="B17" s="84"/>
      <c r="C17" s="81" t="s">
        <v>10</v>
      </c>
      <c r="D17" s="81">
        <v>5</v>
      </c>
      <c r="E17" s="81">
        <v>6</v>
      </c>
      <c r="F17" s="81">
        <v>6</v>
      </c>
      <c r="G17" s="81">
        <v>6</v>
      </c>
      <c r="H17" s="81">
        <v>3</v>
      </c>
      <c r="I17" s="81">
        <v>6</v>
      </c>
      <c r="J17" s="81">
        <v>5</v>
      </c>
      <c r="K17" s="81">
        <v>3</v>
      </c>
      <c r="L17" s="81">
        <v>4</v>
      </c>
      <c r="M17" s="81">
        <v>3</v>
      </c>
      <c r="N17" s="81">
        <v>4</v>
      </c>
      <c r="O17" s="78" t="s">
        <v>21</v>
      </c>
      <c r="P17" s="81">
        <v>4</v>
      </c>
      <c r="Q17" s="81">
        <v>3</v>
      </c>
      <c r="R17" s="81">
        <v>3</v>
      </c>
      <c r="S17" s="81">
        <v>4</v>
      </c>
      <c r="T17" s="81">
        <v>3</v>
      </c>
      <c r="U17" s="81">
        <v>3</v>
      </c>
      <c r="V17" s="78" t="s">
        <v>21</v>
      </c>
      <c r="W17" s="81">
        <v>4</v>
      </c>
      <c r="X17" s="81">
        <v>5</v>
      </c>
      <c r="Y17" s="81">
        <v>6</v>
      </c>
      <c r="Z17" s="81">
        <v>3</v>
      </c>
      <c r="AA17" s="81">
        <v>3</v>
      </c>
      <c r="AB17" s="81">
        <v>3</v>
      </c>
      <c r="AC17" s="78" t="s">
        <v>21</v>
      </c>
      <c r="AD17" s="81">
        <v>0.5</v>
      </c>
      <c r="AE17" s="81">
        <v>0.5</v>
      </c>
      <c r="AF17" s="81">
        <v>0.5</v>
      </c>
      <c r="AG17" s="81">
        <v>0.5</v>
      </c>
      <c r="AH17" s="81"/>
      <c r="AI17" s="108"/>
      <c r="AJ17" s="109"/>
      <c r="AK17" s="109"/>
      <c r="AL17" s="109"/>
      <c r="AM17" s="109"/>
    </row>
    <row r="18" ht="30" customHeight="1" spans="1:39">
      <c r="A18" s="53" t="s">
        <v>185</v>
      </c>
      <c r="B18" s="129" t="s">
        <v>186</v>
      </c>
      <c r="C18" s="77" t="s">
        <v>17</v>
      </c>
      <c r="D18" s="78">
        <v>4</v>
      </c>
      <c r="E18" s="78">
        <v>4</v>
      </c>
      <c r="F18" s="78">
        <v>4</v>
      </c>
      <c r="G18" s="78">
        <v>4</v>
      </c>
      <c r="H18" s="78">
        <v>4</v>
      </c>
      <c r="I18" s="78">
        <v>4</v>
      </c>
      <c r="J18" s="78">
        <v>4</v>
      </c>
      <c r="K18" s="78">
        <v>4</v>
      </c>
      <c r="L18" s="78">
        <v>4</v>
      </c>
      <c r="M18" s="78">
        <v>4</v>
      </c>
      <c r="N18" s="78">
        <v>4</v>
      </c>
      <c r="O18" s="78" t="s">
        <v>21</v>
      </c>
      <c r="P18" s="78">
        <v>4</v>
      </c>
      <c r="Q18" s="78">
        <v>4</v>
      </c>
      <c r="R18" s="78">
        <v>4</v>
      </c>
      <c r="S18" s="78">
        <v>4</v>
      </c>
      <c r="T18" s="78">
        <v>4</v>
      </c>
      <c r="U18" s="78">
        <v>4</v>
      </c>
      <c r="V18" s="78" t="s">
        <v>21</v>
      </c>
      <c r="W18" s="78">
        <v>4</v>
      </c>
      <c r="X18" s="78">
        <v>4</v>
      </c>
      <c r="Y18" s="78">
        <v>4</v>
      </c>
      <c r="Z18" s="78">
        <v>4</v>
      </c>
      <c r="AA18" s="78">
        <v>4</v>
      </c>
      <c r="AB18" s="78">
        <v>4</v>
      </c>
      <c r="AC18" s="78" t="s">
        <v>21</v>
      </c>
      <c r="AD18" s="78">
        <v>4</v>
      </c>
      <c r="AE18" s="78">
        <v>4</v>
      </c>
      <c r="AF18" s="78">
        <v>4</v>
      </c>
      <c r="AG18" s="78">
        <v>4</v>
      </c>
      <c r="AH18" s="78"/>
      <c r="AI18" s="104"/>
      <c r="AJ18" s="105">
        <f t="shared" ref="AJ18" si="17">SUM(D18:F19,I18:M19,P18:T19,W18:AA19,AD18:AH19)/8</f>
        <v>22</v>
      </c>
      <c r="AK18" s="105">
        <f t="shared" ref="AK18" si="18">SUM(D20:F20,I20:M20,P20:T20,W20:AA20,AD20:AH20)/8</f>
        <v>10.8125</v>
      </c>
      <c r="AL18" s="105">
        <f t="shared" ref="AL18" si="19">SUM(G18:H20,N18:O20,U18:V20,AB18:AC20)/8</f>
        <v>7.375</v>
      </c>
      <c r="AM18" s="105">
        <f t="shared" ref="AM18" si="20">SUM(D18:AH20)/8+(AI18)/8</f>
        <v>40.1875</v>
      </c>
    </row>
    <row r="19" ht="30" customHeight="1" spans="1:39">
      <c r="A19" s="53" t="s">
        <v>185</v>
      </c>
      <c r="B19" s="130"/>
      <c r="C19" s="77" t="s">
        <v>18</v>
      </c>
      <c r="D19" s="78">
        <v>4</v>
      </c>
      <c r="E19" s="78">
        <v>4</v>
      </c>
      <c r="F19" s="78">
        <v>4</v>
      </c>
      <c r="G19" s="78">
        <v>4</v>
      </c>
      <c r="H19" s="78">
        <v>4</v>
      </c>
      <c r="I19" s="78">
        <v>4</v>
      </c>
      <c r="J19" s="78">
        <v>4</v>
      </c>
      <c r="K19" s="78">
        <v>4</v>
      </c>
      <c r="L19" s="78">
        <v>4</v>
      </c>
      <c r="M19" s="78">
        <v>4</v>
      </c>
      <c r="N19" s="78">
        <v>4</v>
      </c>
      <c r="O19" s="78" t="s">
        <v>21</v>
      </c>
      <c r="P19" s="78">
        <v>4</v>
      </c>
      <c r="Q19" s="78">
        <v>4</v>
      </c>
      <c r="R19" s="78">
        <v>4</v>
      </c>
      <c r="S19" s="78">
        <v>4</v>
      </c>
      <c r="T19" s="78">
        <v>4</v>
      </c>
      <c r="U19" s="78">
        <v>4</v>
      </c>
      <c r="V19" s="78" t="s">
        <v>21</v>
      </c>
      <c r="W19" s="78">
        <v>4</v>
      </c>
      <c r="X19" s="78">
        <v>4</v>
      </c>
      <c r="Y19" s="78">
        <v>4</v>
      </c>
      <c r="Z19" s="78">
        <v>4</v>
      </c>
      <c r="AA19" s="78">
        <v>4</v>
      </c>
      <c r="AB19" s="78">
        <v>4</v>
      </c>
      <c r="AC19" s="78" t="s">
        <v>21</v>
      </c>
      <c r="AD19" s="78">
        <v>4</v>
      </c>
      <c r="AE19" s="78">
        <v>4</v>
      </c>
      <c r="AF19" s="78">
        <v>4</v>
      </c>
      <c r="AG19" s="78">
        <v>4</v>
      </c>
      <c r="AH19" s="78"/>
      <c r="AI19" s="106"/>
      <c r="AJ19" s="107"/>
      <c r="AK19" s="107"/>
      <c r="AL19" s="107"/>
      <c r="AM19" s="107"/>
    </row>
    <row r="20" ht="30" customHeight="1" spans="1:39">
      <c r="A20" s="53" t="s">
        <v>185</v>
      </c>
      <c r="B20" s="131"/>
      <c r="C20" s="81" t="s">
        <v>10</v>
      </c>
      <c r="D20" s="81">
        <v>5</v>
      </c>
      <c r="E20" s="81">
        <v>6</v>
      </c>
      <c r="F20" s="81">
        <v>6</v>
      </c>
      <c r="G20" s="81">
        <v>6</v>
      </c>
      <c r="H20" s="81">
        <v>3</v>
      </c>
      <c r="I20" s="81">
        <v>6</v>
      </c>
      <c r="J20" s="81">
        <v>5</v>
      </c>
      <c r="K20" s="81">
        <v>3</v>
      </c>
      <c r="L20" s="81">
        <v>4</v>
      </c>
      <c r="M20" s="81">
        <v>0.5</v>
      </c>
      <c r="N20" s="81">
        <v>4</v>
      </c>
      <c r="O20" s="78" t="s">
        <v>21</v>
      </c>
      <c r="P20" s="81">
        <v>4</v>
      </c>
      <c r="Q20" s="81">
        <v>3</v>
      </c>
      <c r="R20" s="81">
        <v>3</v>
      </c>
      <c r="S20" s="81">
        <v>4</v>
      </c>
      <c r="T20" s="81">
        <v>3</v>
      </c>
      <c r="U20" s="81">
        <v>3</v>
      </c>
      <c r="V20" s="78" t="s">
        <v>21</v>
      </c>
      <c r="W20" s="81">
        <v>6</v>
      </c>
      <c r="X20" s="81">
        <v>5</v>
      </c>
      <c r="Y20" s="81">
        <v>6</v>
      </c>
      <c r="Z20" s="81">
        <v>3</v>
      </c>
      <c r="AA20" s="81">
        <v>3</v>
      </c>
      <c r="AB20" s="81">
        <v>3</v>
      </c>
      <c r="AC20" s="78" t="s">
        <v>21</v>
      </c>
      <c r="AD20" s="81">
        <v>0.5</v>
      </c>
      <c r="AE20" s="81">
        <v>0.5</v>
      </c>
      <c r="AF20" s="81">
        <v>5</v>
      </c>
      <c r="AG20" s="81">
        <v>5</v>
      </c>
      <c r="AH20" s="81"/>
      <c r="AI20" s="108"/>
      <c r="AJ20" s="109"/>
      <c r="AK20" s="109"/>
      <c r="AL20" s="109"/>
      <c r="AM20" s="109"/>
    </row>
    <row r="21" ht="30" customHeight="1" spans="1:39">
      <c r="A21" s="75" t="s">
        <v>187</v>
      </c>
      <c r="B21" s="197" t="s">
        <v>188</v>
      </c>
      <c r="C21" s="77" t="s">
        <v>17</v>
      </c>
      <c r="D21" s="78">
        <v>4</v>
      </c>
      <c r="E21" s="78">
        <v>4</v>
      </c>
      <c r="F21" s="78">
        <v>3.5</v>
      </c>
      <c r="G21" s="78">
        <v>4</v>
      </c>
      <c r="H21" s="78">
        <v>4</v>
      </c>
      <c r="I21" s="78">
        <v>4</v>
      </c>
      <c r="J21" s="78">
        <v>4</v>
      </c>
      <c r="K21" s="78">
        <v>4</v>
      </c>
      <c r="L21" s="78">
        <v>4</v>
      </c>
      <c r="M21" s="78">
        <v>4</v>
      </c>
      <c r="N21" s="78">
        <v>4</v>
      </c>
      <c r="O21" s="78">
        <v>4</v>
      </c>
      <c r="P21" s="78">
        <v>4</v>
      </c>
      <c r="Q21" s="78">
        <v>4</v>
      </c>
      <c r="R21" s="78">
        <v>4</v>
      </c>
      <c r="S21" s="78">
        <v>4</v>
      </c>
      <c r="T21" s="78">
        <v>4</v>
      </c>
      <c r="U21" s="78">
        <v>0</v>
      </c>
      <c r="V21" s="78" t="s">
        <v>21</v>
      </c>
      <c r="W21" s="78">
        <v>0</v>
      </c>
      <c r="X21" s="78">
        <v>0</v>
      </c>
      <c r="Y21" s="78">
        <v>0</v>
      </c>
      <c r="Z21" s="78">
        <v>0</v>
      </c>
      <c r="AA21" s="78">
        <v>0</v>
      </c>
      <c r="AB21" s="78">
        <v>4</v>
      </c>
      <c r="AC21" s="78" t="s">
        <v>21</v>
      </c>
      <c r="AD21" s="78">
        <v>4</v>
      </c>
      <c r="AE21" s="78">
        <v>4</v>
      </c>
      <c r="AF21" s="78">
        <v>4</v>
      </c>
      <c r="AG21" s="78">
        <v>4</v>
      </c>
      <c r="AH21" s="78"/>
      <c r="AI21" s="104"/>
      <c r="AJ21" s="105">
        <f t="shared" ref="AJ21" si="21">SUM(D21:F22,I21:M22,P21:T22,W21:AA22,AD21:AH22)/8</f>
        <v>16.9375</v>
      </c>
      <c r="AK21" s="105">
        <f t="shared" ref="AK21" si="22">SUM(D23:F23,I23:M23,P23:T23,W23:AA23,AD23:AH23)/8</f>
        <v>6.0625</v>
      </c>
      <c r="AL21" s="105">
        <f t="shared" ref="AL21" si="23">SUM(G21:H23,N21:O23,U21:V23,AB21:AC23)/8</f>
        <v>7.125</v>
      </c>
      <c r="AM21" s="105">
        <f t="shared" ref="AM21" si="24">SUM(D21:AH23)/8+(AI21)/8</f>
        <v>30.125</v>
      </c>
    </row>
    <row r="22" ht="30" customHeight="1" spans="1:39">
      <c r="A22" s="75" t="s">
        <v>187</v>
      </c>
      <c r="B22" s="200"/>
      <c r="C22" s="77" t="s">
        <v>18</v>
      </c>
      <c r="D22" s="78">
        <v>4</v>
      </c>
      <c r="E22" s="78">
        <v>4</v>
      </c>
      <c r="F22" s="78">
        <v>4</v>
      </c>
      <c r="G22" s="78">
        <v>4</v>
      </c>
      <c r="H22" s="78">
        <v>4</v>
      </c>
      <c r="I22" s="78">
        <v>4</v>
      </c>
      <c r="J22" s="78">
        <v>4</v>
      </c>
      <c r="K22" s="78">
        <v>4</v>
      </c>
      <c r="L22" s="78">
        <v>4</v>
      </c>
      <c r="M22" s="78">
        <v>4</v>
      </c>
      <c r="N22" s="78">
        <v>4</v>
      </c>
      <c r="O22" s="78">
        <v>4</v>
      </c>
      <c r="P22" s="78">
        <v>4</v>
      </c>
      <c r="Q22" s="78">
        <v>4</v>
      </c>
      <c r="R22" s="78">
        <v>4</v>
      </c>
      <c r="S22" s="78">
        <v>4</v>
      </c>
      <c r="T22" s="78">
        <v>4</v>
      </c>
      <c r="U22" s="78">
        <v>0</v>
      </c>
      <c r="V22" s="78" t="s">
        <v>21</v>
      </c>
      <c r="W22" s="78">
        <v>0</v>
      </c>
      <c r="X22" s="78">
        <v>0</v>
      </c>
      <c r="Y22" s="78">
        <v>0</v>
      </c>
      <c r="Z22" s="78">
        <v>0</v>
      </c>
      <c r="AA22" s="78">
        <v>0</v>
      </c>
      <c r="AB22" s="78">
        <v>4</v>
      </c>
      <c r="AC22" s="78" t="s">
        <v>21</v>
      </c>
      <c r="AD22" s="78">
        <v>4</v>
      </c>
      <c r="AE22" s="78">
        <v>4</v>
      </c>
      <c r="AF22" s="78">
        <v>4</v>
      </c>
      <c r="AG22" s="78">
        <v>4</v>
      </c>
      <c r="AH22" s="78"/>
      <c r="AI22" s="106"/>
      <c r="AJ22" s="107"/>
      <c r="AK22" s="107"/>
      <c r="AL22" s="107"/>
      <c r="AM22" s="107"/>
    </row>
    <row r="23" ht="30" customHeight="1" spans="1:39">
      <c r="A23" s="75" t="s">
        <v>187</v>
      </c>
      <c r="B23" s="201"/>
      <c r="C23" s="81" t="s">
        <v>10</v>
      </c>
      <c r="D23" s="81">
        <v>5</v>
      </c>
      <c r="E23" s="81">
        <v>0.5</v>
      </c>
      <c r="F23" s="81">
        <v>6</v>
      </c>
      <c r="G23" s="81">
        <v>6</v>
      </c>
      <c r="H23" s="81">
        <v>3</v>
      </c>
      <c r="I23" s="81">
        <v>6</v>
      </c>
      <c r="J23" s="81">
        <v>5</v>
      </c>
      <c r="K23" s="81">
        <v>3</v>
      </c>
      <c r="L23" s="81">
        <v>3</v>
      </c>
      <c r="M23" s="81">
        <v>3</v>
      </c>
      <c r="N23" s="81">
        <v>4</v>
      </c>
      <c r="O23" s="78">
        <v>0.5</v>
      </c>
      <c r="P23" s="81">
        <v>4</v>
      </c>
      <c r="Q23" s="81">
        <v>0.5</v>
      </c>
      <c r="R23" s="81">
        <v>3</v>
      </c>
      <c r="S23" s="81">
        <v>4.5</v>
      </c>
      <c r="T23" s="81">
        <v>3</v>
      </c>
      <c r="U23" s="81">
        <v>0</v>
      </c>
      <c r="V23" s="78" t="s">
        <v>21</v>
      </c>
      <c r="W23" s="81">
        <v>0</v>
      </c>
      <c r="X23" s="81">
        <v>0</v>
      </c>
      <c r="Y23" s="81">
        <v>0</v>
      </c>
      <c r="Z23" s="81">
        <v>0</v>
      </c>
      <c r="AA23" s="81">
        <v>0</v>
      </c>
      <c r="AB23" s="81">
        <v>3.5</v>
      </c>
      <c r="AC23" s="78" t="s">
        <v>21</v>
      </c>
      <c r="AD23" s="81">
        <v>0.5</v>
      </c>
      <c r="AE23" s="81">
        <v>0.5</v>
      </c>
      <c r="AF23" s="81">
        <v>0.5</v>
      </c>
      <c r="AG23" s="81">
        <v>0.5</v>
      </c>
      <c r="AH23" s="81"/>
      <c r="AI23" s="108"/>
      <c r="AJ23" s="109"/>
      <c r="AK23" s="109"/>
      <c r="AL23" s="109"/>
      <c r="AM23" s="109"/>
    </row>
    <row r="24" ht="30" customHeight="1" spans="1:39">
      <c r="A24" s="53" t="s">
        <v>189</v>
      </c>
      <c r="B24" s="129" t="s">
        <v>190</v>
      </c>
      <c r="C24" s="77" t="s">
        <v>17</v>
      </c>
      <c r="D24" s="78">
        <v>4</v>
      </c>
      <c r="E24" s="78">
        <v>4</v>
      </c>
      <c r="F24" s="78">
        <v>4</v>
      </c>
      <c r="G24" s="78">
        <v>4</v>
      </c>
      <c r="H24" s="78">
        <v>4</v>
      </c>
      <c r="I24" s="78">
        <v>4</v>
      </c>
      <c r="J24" s="78">
        <v>4</v>
      </c>
      <c r="K24" s="78">
        <v>4</v>
      </c>
      <c r="L24" s="78">
        <v>4</v>
      </c>
      <c r="M24" s="78">
        <v>4</v>
      </c>
      <c r="N24" s="78">
        <v>4</v>
      </c>
      <c r="O24" s="78" t="s">
        <v>21</v>
      </c>
      <c r="P24" s="78">
        <v>4</v>
      </c>
      <c r="Q24" s="78">
        <v>4</v>
      </c>
      <c r="R24" s="78">
        <v>4</v>
      </c>
      <c r="S24" s="78">
        <v>4</v>
      </c>
      <c r="T24" s="78">
        <v>4</v>
      </c>
      <c r="U24" s="78">
        <v>4</v>
      </c>
      <c r="V24" s="78" t="s">
        <v>21</v>
      </c>
      <c r="W24" s="78">
        <v>4</v>
      </c>
      <c r="X24" s="78">
        <v>4</v>
      </c>
      <c r="Y24" s="78">
        <v>4</v>
      </c>
      <c r="Z24" s="78">
        <v>4</v>
      </c>
      <c r="AA24" s="78">
        <v>4</v>
      </c>
      <c r="AB24" s="78">
        <v>4</v>
      </c>
      <c r="AC24" s="78" t="s">
        <v>21</v>
      </c>
      <c r="AD24" s="78">
        <v>4</v>
      </c>
      <c r="AE24" s="78">
        <v>4</v>
      </c>
      <c r="AF24" s="78">
        <v>4</v>
      </c>
      <c r="AG24" s="78">
        <v>4</v>
      </c>
      <c r="AH24" s="78"/>
      <c r="AI24" s="104"/>
      <c r="AJ24" s="105">
        <f t="shared" ref="AJ24" si="25">SUM(D24:F25,I24:M25,P24:T25,W24:AA25,AD24:AH25)/8</f>
        <v>21.5</v>
      </c>
      <c r="AK24" s="105">
        <f t="shared" ref="AK24" si="26">SUM(D26:F26,I26:M26,P26:T26,W26:AA26,AD26:AH26)/8</f>
        <v>10.1875</v>
      </c>
      <c r="AL24" s="105">
        <f t="shared" ref="AL24" si="27">SUM(G24:H26,N24:O26,U24:V26,AB24:AC26)/8</f>
        <v>7.0625</v>
      </c>
      <c r="AM24" s="105">
        <f t="shared" ref="AM24" si="28">SUM(D24:AH26)/8+(AI24)/8</f>
        <v>38.75</v>
      </c>
    </row>
    <row r="25" ht="30" customHeight="1" spans="1:39">
      <c r="A25" s="53" t="s">
        <v>189</v>
      </c>
      <c r="B25" s="130"/>
      <c r="C25" s="77" t="s">
        <v>18</v>
      </c>
      <c r="D25" s="78">
        <v>4</v>
      </c>
      <c r="E25" s="78">
        <v>4</v>
      </c>
      <c r="F25" s="78">
        <v>4</v>
      </c>
      <c r="G25" s="78">
        <v>4</v>
      </c>
      <c r="H25" s="78">
        <v>4</v>
      </c>
      <c r="I25" s="78">
        <v>4</v>
      </c>
      <c r="J25" s="78">
        <v>4</v>
      </c>
      <c r="K25" s="78">
        <v>4</v>
      </c>
      <c r="L25" s="78" t="s">
        <v>21</v>
      </c>
      <c r="M25" s="78">
        <v>4</v>
      </c>
      <c r="N25" s="78">
        <v>4</v>
      </c>
      <c r="O25" s="78" t="s">
        <v>21</v>
      </c>
      <c r="P25" s="78">
        <v>4</v>
      </c>
      <c r="Q25" s="78">
        <v>4</v>
      </c>
      <c r="R25" s="78">
        <v>4</v>
      </c>
      <c r="S25" s="78">
        <v>4</v>
      </c>
      <c r="T25" s="78">
        <v>4</v>
      </c>
      <c r="U25" s="78">
        <v>4</v>
      </c>
      <c r="V25" s="78" t="s">
        <v>21</v>
      </c>
      <c r="W25" s="78">
        <v>4</v>
      </c>
      <c r="X25" s="78">
        <v>4</v>
      </c>
      <c r="Y25" s="78">
        <v>4</v>
      </c>
      <c r="Z25" s="78">
        <v>4</v>
      </c>
      <c r="AA25" s="78">
        <v>4</v>
      </c>
      <c r="AB25" s="78">
        <v>4</v>
      </c>
      <c r="AC25" s="78" t="s">
        <v>21</v>
      </c>
      <c r="AD25" s="78">
        <v>4</v>
      </c>
      <c r="AE25" s="78">
        <v>4</v>
      </c>
      <c r="AF25" s="78">
        <v>4</v>
      </c>
      <c r="AG25" s="78">
        <v>4</v>
      </c>
      <c r="AH25" s="78"/>
      <c r="AI25" s="106"/>
      <c r="AJ25" s="107"/>
      <c r="AK25" s="107"/>
      <c r="AL25" s="107"/>
      <c r="AM25" s="107"/>
    </row>
    <row r="26" ht="30" customHeight="1" spans="1:39">
      <c r="A26" s="53" t="s">
        <v>189</v>
      </c>
      <c r="B26" s="131"/>
      <c r="C26" s="81" t="s">
        <v>10</v>
      </c>
      <c r="D26" s="81">
        <v>5</v>
      </c>
      <c r="E26" s="81">
        <v>6</v>
      </c>
      <c r="F26" s="81">
        <v>6</v>
      </c>
      <c r="G26" s="81">
        <v>6</v>
      </c>
      <c r="H26" s="81">
        <v>3</v>
      </c>
      <c r="I26" s="81">
        <v>6</v>
      </c>
      <c r="J26" s="81">
        <v>5</v>
      </c>
      <c r="K26" s="81">
        <v>3</v>
      </c>
      <c r="L26" s="81" t="s">
        <v>21</v>
      </c>
      <c r="M26" s="81">
        <v>0.5</v>
      </c>
      <c r="N26" s="81">
        <v>4</v>
      </c>
      <c r="O26" s="78" t="s">
        <v>21</v>
      </c>
      <c r="P26" s="81">
        <v>4</v>
      </c>
      <c r="Q26" s="81">
        <v>3</v>
      </c>
      <c r="R26" s="81">
        <v>4</v>
      </c>
      <c r="S26" s="81">
        <v>4</v>
      </c>
      <c r="T26" s="81">
        <v>3</v>
      </c>
      <c r="U26" s="81">
        <v>3</v>
      </c>
      <c r="V26" s="78" t="s">
        <v>21</v>
      </c>
      <c r="W26" s="81">
        <v>4</v>
      </c>
      <c r="X26" s="81">
        <v>5</v>
      </c>
      <c r="Y26" s="81">
        <v>6</v>
      </c>
      <c r="Z26" s="81">
        <v>3</v>
      </c>
      <c r="AA26" s="81">
        <v>3</v>
      </c>
      <c r="AB26" s="81">
        <v>0.5</v>
      </c>
      <c r="AC26" s="78" t="s">
        <v>21</v>
      </c>
      <c r="AD26" s="81">
        <v>0.5</v>
      </c>
      <c r="AE26" s="81">
        <v>0.5</v>
      </c>
      <c r="AF26" s="81">
        <v>5</v>
      </c>
      <c r="AG26" s="81">
        <v>5</v>
      </c>
      <c r="AH26" s="81"/>
      <c r="AI26" s="108"/>
      <c r="AJ26" s="109"/>
      <c r="AK26" s="109"/>
      <c r="AL26" s="109"/>
      <c r="AM26" s="109"/>
    </row>
    <row r="27" ht="30" customHeight="1" spans="1:39">
      <c r="A27" s="53" t="s">
        <v>191</v>
      </c>
      <c r="B27" s="82" t="s">
        <v>192</v>
      </c>
      <c r="C27" s="77" t="s">
        <v>17</v>
      </c>
      <c r="D27" s="78">
        <v>4</v>
      </c>
      <c r="E27" s="78">
        <v>0</v>
      </c>
      <c r="F27" s="78">
        <v>4</v>
      </c>
      <c r="G27" s="78">
        <v>4</v>
      </c>
      <c r="H27" s="78">
        <v>4</v>
      </c>
      <c r="I27" s="78">
        <v>4</v>
      </c>
      <c r="J27" s="78">
        <v>0</v>
      </c>
      <c r="K27" s="78">
        <v>4</v>
      </c>
      <c r="L27" s="78">
        <v>4</v>
      </c>
      <c r="M27" s="78">
        <v>0</v>
      </c>
      <c r="N27" s="78">
        <v>4</v>
      </c>
      <c r="O27" s="78" t="s">
        <v>21</v>
      </c>
      <c r="P27" s="78">
        <v>4</v>
      </c>
      <c r="Q27" s="78">
        <v>4</v>
      </c>
      <c r="R27" s="78">
        <v>4</v>
      </c>
      <c r="S27" s="78">
        <v>4</v>
      </c>
      <c r="T27" s="78">
        <v>0</v>
      </c>
      <c r="U27" s="78">
        <v>4</v>
      </c>
      <c r="V27" s="78" t="s">
        <v>21</v>
      </c>
      <c r="W27" s="78">
        <v>4</v>
      </c>
      <c r="X27" s="78">
        <v>4</v>
      </c>
      <c r="Y27" s="78">
        <v>4</v>
      </c>
      <c r="Z27" s="78">
        <v>4</v>
      </c>
      <c r="AA27" s="78">
        <v>0</v>
      </c>
      <c r="AB27" s="78">
        <v>4</v>
      </c>
      <c r="AC27" s="78">
        <v>4</v>
      </c>
      <c r="AD27" s="78">
        <v>4</v>
      </c>
      <c r="AE27" s="78">
        <v>4</v>
      </c>
      <c r="AF27" s="78">
        <v>4</v>
      </c>
      <c r="AG27" s="78">
        <v>4</v>
      </c>
      <c r="AH27" s="78"/>
      <c r="AI27" s="104"/>
      <c r="AJ27" s="105">
        <f t="shared" ref="AJ27" si="29">SUM(D27:F28,I27:M28,P27:T28,W27:AA28,AD27:AH28)/8</f>
        <v>16.5</v>
      </c>
      <c r="AK27" s="105">
        <f t="shared" ref="AK27" si="30">SUM(D29:F29,I29:M29,P29:T29,W29:AA29,AD29:AH29)/8</f>
        <v>8.375</v>
      </c>
      <c r="AL27" s="105">
        <f t="shared" ref="AL27" si="31">SUM(G27:H29,N27:O29,U27:V29,AB27:AC29)/8</f>
        <v>8.5</v>
      </c>
      <c r="AM27" s="105">
        <f t="shared" ref="AM27" si="32">SUM(D27:AH29)/8+(AI27)/8</f>
        <v>33.375</v>
      </c>
    </row>
    <row r="28" ht="30" customHeight="1" spans="1:39">
      <c r="A28" s="53" t="s">
        <v>191</v>
      </c>
      <c r="B28" s="83"/>
      <c r="C28" s="77" t="s">
        <v>18</v>
      </c>
      <c r="D28" s="78">
        <v>4</v>
      </c>
      <c r="E28" s="78">
        <v>0</v>
      </c>
      <c r="F28" s="78">
        <v>4</v>
      </c>
      <c r="G28" s="78">
        <v>4</v>
      </c>
      <c r="H28" s="78">
        <v>4</v>
      </c>
      <c r="I28" s="78">
        <v>4</v>
      </c>
      <c r="J28" s="78">
        <v>0</v>
      </c>
      <c r="K28" s="78">
        <v>4</v>
      </c>
      <c r="L28" s="78" t="s">
        <v>21</v>
      </c>
      <c r="M28" s="78">
        <v>0</v>
      </c>
      <c r="N28" s="78">
        <v>4</v>
      </c>
      <c r="O28" s="78" t="s">
        <v>21</v>
      </c>
      <c r="P28" s="78">
        <v>4</v>
      </c>
      <c r="Q28" s="78">
        <v>4</v>
      </c>
      <c r="R28" s="78">
        <v>4</v>
      </c>
      <c r="S28" s="78">
        <v>4</v>
      </c>
      <c r="T28" s="78">
        <v>0</v>
      </c>
      <c r="U28" s="78">
        <v>4</v>
      </c>
      <c r="V28" s="78" t="s">
        <v>21</v>
      </c>
      <c r="W28" s="78">
        <v>4</v>
      </c>
      <c r="X28" s="78">
        <v>4</v>
      </c>
      <c r="Y28" s="78">
        <v>4</v>
      </c>
      <c r="Z28" s="78">
        <v>4</v>
      </c>
      <c r="AA28" s="78">
        <v>0</v>
      </c>
      <c r="AB28" s="78">
        <v>4</v>
      </c>
      <c r="AC28" s="78">
        <v>4</v>
      </c>
      <c r="AD28" s="78">
        <v>4</v>
      </c>
      <c r="AE28" s="78">
        <v>4</v>
      </c>
      <c r="AF28" s="78">
        <v>4</v>
      </c>
      <c r="AG28" s="78">
        <v>4</v>
      </c>
      <c r="AH28" s="78"/>
      <c r="AI28" s="106"/>
      <c r="AJ28" s="107"/>
      <c r="AK28" s="107"/>
      <c r="AL28" s="107"/>
      <c r="AM28" s="107"/>
    </row>
    <row r="29" ht="30" customHeight="1" spans="1:39">
      <c r="A29" s="53" t="s">
        <v>191</v>
      </c>
      <c r="B29" s="84"/>
      <c r="C29" s="81" t="s">
        <v>10</v>
      </c>
      <c r="D29" s="81">
        <v>5</v>
      </c>
      <c r="E29" s="81">
        <v>0</v>
      </c>
      <c r="F29" s="81">
        <v>6</v>
      </c>
      <c r="G29" s="81">
        <v>6</v>
      </c>
      <c r="H29" s="81">
        <v>3</v>
      </c>
      <c r="I29" s="81">
        <v>6</v>
      </c>
      <c r="J29" s="81">
        <v>0</v>
      </c>
      <c r="K29" s="81">
        <v>3</v>
      </c>
      <c r="L29" s="81" t="s">
        <v>21</v>
      </c>
      <c r="M29" s="81">
        <v>0</v>
      </c>
      <c r="N29" s="81">
        <v>4</v>
      </c>
      <c r="O29" s="78" t="s">
        <v>21</v>
      </c>
      <c r="P29" s="81">
        <v>4</v>
      </c>
      <c r="Q29" s="81">
        <v>3</v>
      </c>
      <c r="R29" s="81">
        <v>4</v>
      </c>
      <c r="S29" s="81">
        <v>4</v>
      </c>
      <c r="T29" s="81">
        <v>0</v>
      </c>
      <c r="U29" s="81">
        <v>3</v>
      </c>
      <c r="V29" s="78" t="s">
        <v>21</v>
      </c>
      <c r="W29" s="81">
        <v>4</v>
      </c>
      <c r="X29" s="81">
        <v>5</v>
      </c>
      <c r="Y29" s="81">
        <v>6</v>
      </c>
      <c r="Z29" s="81">
        <v>3</v>
      </c>
      <c r="AA29" s="81">
        <v>0</v>
      </c>
      <c r="AB29" s="81">
        <v>0.5</v>
      </c>
      <c r="AC29" s="78">
        <v>3.5</v>
      </c>
      <c r="AD29" s="81">
        <v>3.5</v>
      </c>
      <c r="AE29" s="81">
        <v>3.5</v>
      </c>
      <c r="AF29" s="81">
        <v>3.5</v>
      </c>
      <c r="AG29" s="81">
        <v>3.5</v>
      </c>
      <c r="AH29" s="81"/>
      <c r="AI29" s="108"/>
      <c r="AJ29" s="109"/>
      <c r="AK29" s="109"/>
      <c r="AL29" s="109"/>
      <c r="AM29" s="109"/>
    </row>
    <row r="30" ht="30" customHeight="1" spans="1:39">
      <c r="A30" s="53" t="s">
        <v>193</v>
      </c>
      <c r="B30" s="133" t="s">
        <v>194</v>
      </c>
      <c r="C30" s="77" t="s">
        <v>17</v>
      </c>
      <c r="D30" s="78">
        <v>4</v>
      </c>
      <c r="E30" s="78">
        <v>0</v>
      </c>
      <c r="F30" s="78">
        <v>4</v>
      </c>
      <c r="G30" s="78">
        <v>4</v>
      </c>
      <c r="H30" s="78">
        <v>4</v>
      </c>
      <c r="I30" s="78">
        <v>4</v>
      </c>
      <c r="J30" s="78">
        <v>0</v>
      </c>
      <c r="K30" s="78">
        <v>0</v>
      </c>
      <c r="L30" s="78">
        <v>0</v>
      </c>
      <c r="M30" s="78">
        <v>4</v>
      </c>
      <c r="N30" s="78">
        <v>4</v>
      </c>
      <c r="O30" s="78" t="s">
        <v>21</v>
      </c>
      <c r="P30" s="78">
        <v>4</v>
      </c>
      <c r="Q30" s="78">
        <v>4</v>
      </c>
      <c r="R30" s="78">
        <v>0</v>
      </c>
      <c r="S30" s="78">
        <v>0</v>
      </c>
      <c r="T30" s="78">
        <v>0</v>
      </c>
      <c r="U30" s="78">
        <v>0</v>
      </c>
      <c r="V30" s="78" t="s">
        <v>21</v>
      </c>
      <c r="W30" s="78">
        <v>0</v>
      </c>
      <c r="X30" s="78">
        <v>0</v>
      </c>
      <c r="Y30" s="78">
        <v>0</v>
      </c>
      <c r="Z30" s="78">
        <v>0</v>
      </c>
      <c r="AA30" s="78">
        <v>0</v>
      </c>
      <c r="AB30" s="78">
        <v>0</v>
      </c>
      <c r="AC30" s="78" t="s">
        <v>21</v>
      </c>
      <c r="AD30" s="78">
        <v>0</v>
      </c>
      <c r="AE30" s="78">
        <v>0</v>
      </c>
      <c r="AF30" s="78">
        <v>0</v>
      </c>
      <c r="AG30" s="78">
        <v>0</v>
      </c>
      <c r="AH30" s="78"/>
      <c r="AI30" s="104"/>
      <c r="AJ30" s="105">
        <f t="shared" ref="AJ30" si="33">SUM(D30:F31,I30:M31,P30:T31,W30:AA31,AD30:AH31)/8</f>
        <v>6.5</v>
      </c>
      <c r="AK30" s="105">
        <f t="shared" ref="AK30" si="34">SUM(D32:F32,I32:M32,P32:T32,W32:AA32,AD32:AH32)/8</f>
        <v>3.8125</v>
      </c>
      <c r="AL30" s="105">
        <f t="shared" ref="AL30" si="35">SUM(G30:H32,N30:O32,U30:V32,AB30:AC32)/8</f>
        <v>4.625</v>
      </c>
      <c r="AM30" s="105">
        <f t="shared" ref="AM30" si="36">SUM(D30:AH32)/8+(AI30)/8</f>
        <v>14.9375</v>
      </c>
    </row>
    <row r="31" ht="30" customHeight="1" spans="1:39">
      <c r="A31" s="53" t="s">
        <v>193</v>
      </c>
      <c r="B31" s="83"/>
      <c r="C31" s="77" t="s">
        <v>18</v>
      </c>
      <c r="D31" s="78">
        <v>4</v>
      </c>
      <c r="E31" s="78">
        <v>4</v>
      </c>
      <c r="F31" s="78">
        <v>4</v>
      </c>
      <c r="G31" s="78">
        <v>4</v>
      </c>
      <c r="H31" s="78">
        <v>4</v>
      </c>
      <c r="I31" s="78">
        <v>4</v>
      </c>
      <c r="J31" s="78">
        <v>0</v>
      </c>
      <c r="K31" s="78">
        <v>0</v>
      </c>
      <c r="L31" s="78">
        <v>0</v>
      </c>
      <c r="M31" s="78">
        <v>4</v>
      </c>
      <c r="N31" s="78">
        <v>4</v>
      </c>
      <c r="O31" s="78" t="s">
        <v>21</v>
      </c>
      <c r="P31" s="78">
        <v>4</v>
      </c>
      <c r="Q31" s="78">
        <v>4</v>
      </c>
      <c r="R31" s="78">
        <v>0</v>
      </c>
      <c r="S31" s="78">
        <v>0</v>
      </c>
      <c r="T31" s="78">
        <v>0</v>
      </c>
      <c r="U31" s="78">
        <v>0</v>
      </c>
      <c r="V31" s="78" t="s">
        <v>21</v>
      </c>
      <c r="W31" s="78">
        <v>0</v>
      </c>
      <c r="X31" s="78">
        <v>0</v>
      </c>
      <c r="Y31" s="78">
        <v>0</v>
      </c>
      <c r="Z31" s="78">
        <v>0</v>
      </c>
      <c r="AA31" s="78">
        <v>0</v>
      </c>
      <c r="AB31" s="78">
        <v>0</v>
      </c>
      <c r="AC31" s="78" t="s">
        <v>21</v>
      </c>
      <c r="AD31" s="78">
        <v>0</v>
      </c>
      <c r="AE31" s="78">
        <v>0</v>
      </c>
      <c r="AF31" s="78">
        <v>0</v>
      </c>
      <c r="AG31" s="78">
        <v>0</v>
      </c>
      <c r="AH31" s="78"/>
      <c r="AI31" s="106"/>
      <c r="AJ31" s="107"/>
      <c r="AK31" s="107"/>
      <c r="AL31" s="107"/>
      <c r="AM31" s="107"/>
    </row>
    <row r="32" ht="30" customHeight="1" spans="1:39">
      <c r="A32" s="53" t="s">
        <v>193</v>
      </c>
      <c r="B32" s="84"/>
      <c r="C32" s="81" t="s">
        <v>10</v>
      </c>
      <c r="D32" s="81">
        <v>5</v>
      </c>
      <c r="E32" s="81">
        <v>6</v>
      </c>
      <c r="F32" s="81">
        <v>6</v>
      </c>
      <c r="G32" s="81">
        <v>6</v>
      </c>
      <c r="H32" s="81">
        <v>3</v>
      </c>
      <c r="I32" s="81">
        <v>6</v>
      </c>
      <c r="J32" s="81">
        <v>0</v>
      </c>
      <c r="K32" s="81">
        <v>0</v>
      </c>
      <c r="L32" s="81">
        <v>0</v>
      </c>
      <c r="M32" s="81">
        <v>3</v>
      </c>
      <c r="N32" s="81">
        <v>4</v>
      </c>
      <c r="O32" s="78" t="s">
        <v>21</v>
      </c>
      <c r="P32" s="81">
        <v>4</v>
      </c>
      <c r="Q32" s="81">
        <v>0.5</v>
      </c>
      <c r="R32" s="81">
        <v>0</v>
      </c>
      <c r="S32" s="81">
        <v>0</v>
      </c>
      <c r="T32" s="81">
        <v>0</v>
      </c>
      <c r="U32" s="81">
        <v>0</v>
      </c>
      <c r="V32" s="78" t="s">
        <v>21</v>
      </c>
      <c r="W32" s="81">
        <v>0</v>
      </c>
      <c r="X32" s="81">
        <v>0</v>
      </c>
      <c r="Y32" s="81">
        <v>0</v>
      </c>
      <c r="Z32" s="81">
        <v>0</v>
      </c>
      <c r="AA32" s="81">
        <v>0</v>
      </c>
      <c r="AB32" s="81">
        <v>0</v>
      </c>
      <c r="AC32" s="78" t="s">
        <v>21</v>
      </c>
      <c r="AD32" s="81">
        <v>0</v>
      </c>
      <c r="AE32" s="81">
        <v>0</v>
      </c>
      <c r="AF32" s="81">
        <v>0</v>
      </c>
      <c r="AG32" s="81">
        <v>0</v>
      </c>
      <c r="AH32" s="81"/>
      <c r="AI32" s="108"/>
      <c r="AJ32" s="109"/>
      <c r="AK32" s="109"/>
      <c r="AL32" s="109"/>
      <c r="AM32" s="109"/>
    </row>
    <row r="33" ht="30" customHeight="1" spans="1:39">
      <c r="A33" s="53" t="s">
        <v>195</v>
      </c>
      <c r="B33" s="133" t="s">
        <v>196</v>
      </c>
      <c r="C33" s="77" t="s">
        <v>17</v>
      </c>
      <c r="D33" s="78">
        <v>4</v>
      </c>
      <c r="E33" s="78">
        <v>4</v>
      </c>
      <c r="F33" s="78">
        <v>4</v>
      </c>
      <c r="G33" s="78">
        <v>4</v>
      </c>
      <c r="H33" s="78">
        <v>4</v>
      </c>
      <c r="I33" s="78">
        <v>4</v>
      </c>
      <c r="J33" s="78">
        <v>4</v>
      </c>
      <c r="K33" s="78">
        <v>4</v>
      </c>
      <c r="L33" s="78">
        <v>4</v>
      </c>
      <c r="M33" s="78">
        <v>4</v>
      </c>
      <c r="N33" s="78">
        <v>4</v>
      </c>
      <c r="O33" s="78" t="s">
        <v>21</v>
      </c>
      <c r="P33" s="78">
        <v>4</v>
      </c>
      <c r="Q33" s="78">
        <v>4</v>
      </c>
      <c r="R33" s="78">
        <v>4</v>
      </c>
      <c r="S33" s="78">
        <v>4</v>
      </c>
      <c r="T33" s="78">
        <v>4</v>
      </c>
      <c r="U33" s="78">
        <v>4</v>
      </c>
      <c r="V33" s="78" t="s">
        <v>21</v>
      </c>
      <c r="W33" s="78">
        <v>4</v>
      </c>
      <c r="X33" s="78">
        <v>4</v>
      </c>
      <c r="Y33" s="78">
        <v>4</v>
      </c>
      <c r="Z33" s="78">
        <v>4</v>
      </c>
      <c r="AA33" s="78">
        <v>4</v>
      </c>
      <c r="AB33" s="78">
        <v>4</v>
      </c>
      <c r="AC33" s="78" t="s">
        <v>21</v>
      </c>
      <c r="AD33" s="78">
        <v>4</v>
      </c>
      <c r="AE33" s="78">
        <v>4</v>
      </c>
      <c r="AF33" s="78">
        <v>4</v>
      </c>
      <c r="AG33" s="78">
        <v>4</v>
      </c>
      <c r="AH33" s="78"/>
      <c r="AI33" s="104"/>
      <c r="AJ33" s="105">
        <f t="shared" ref="AJ33" si="37">SUM(D33:F34,I33:M34,P33:T34,W33:AA34,AD33:AH34)/8</f>
        <v>22</v>
      </c>
      <c r="AK33" s="105">
        <f t="shared" ref="AK33" si="38">SUM(D35:F35,I35:M35,P35:T35,W35:AA35,AD35:AH35)/8</f>
        <v>9.5</v>
      </c>
      <c r="AL33" s="105">
        <f t="shared" ref="AL33" si="39">SUM(G33:H35,N33:O35,U33:V35,AB33:AC35)/8</f>
        <v>7.375</v>
      </c>
      <c r="AM33" s="105">
        <f t="shared" ref="AM33" si="40">SUM(D33:AH35)/8+(AI33)/8</f>
        <v>38.875</v>
      </c>
    </row>
    <row r="34" ht="30" customHeight="1" spans="1:39">
      <c r="A34" s="53" t="s">
        <v>195</v>
      </c>
      <c r="B34" s="134"/>
      <c r="C34" s="77" t="s">
        <v>18</v>
      </c>
      <c r="D34" s="78">
        <v>4</v>
      </c>
      <c r="E34" s="78">
        <v>4</v>
      </c>
      <c r="F34" s="78">
        <v>4</v>
      </c>
      <c r="G34" s="78">
        <v>4</v>
      </c>
      <c r="H34" s="78">
        <v>4</v>
      </c>
      <c r="I34" s="78">
        <v>4</v>
      </c>
      <c r="J34" s="78">
        <v>4</v>
      </c>
      <c r="K34" s="78">
        <v>4</v>
      </c>
      <c r="L34" s="78">
        <v>4</v>
      </c>
      <c r="M34" s="78">
        <v>4</v>
      </c>
      <c r="N34" s="78">
        <v>4</v>
      </c>
      <c r="O34" s="78" t="s">
        <v>21</v>
      </c>
      <c r="P34" s="78">
        <v>4</v>
      </c>
      <c r="Q34" s="78">
        <v>4</v>
      </c>
      <c r="R34" s="78">
        <v>4</v>
      </c>
      <c r="S34" s="78">
        <v>4</v>
      </c>
      <c r="T34" s="78">
        <v>4</v>
      </c>
      <c r="U34" s="78">
        <v>4</v>
      </c>
      <c r="V34" s="78" t="s">
        <v>21</v>
      </c>
      <c r="W34" s="78">
        <v>4</v>
      </c>
      <c r="X34" s="78">
        <v>4</v>
      </c>
      <c r="Y34" s="78">
        <v>4</v>
      </c>
      <c r="Z34" s="78">
        <v>4</v>
      </c>
      <c r="AA34" s="78">
        <v>4</v>
      </c>
      <c r="AB34" s="78">
        <v>4</v>
      </c>
      <c r="AC34" s="78" t="s">
        <v>21</v>
      </c>
      <c r="AD34" s="78">
        <v>4</v>
      </c>
      <c r="AE34" s="78">
        <v>4</v>
      </c>
      <c r="AF34" s="78">
        <v>4</v>
      </c>
      <c r="AG34" s="78">
        <v>4</v>
      </c>
      <c r="AH34" s="78"/>
      <c r="AI34" s="106"/>
      <c r="AJ34" s="107"/>
      <c r="AK34" s="107"/>
      <c r="AL34" s="107"/>
      <c r="AM34" s="107"/>
    </row>
    <row r="35" ht="30" customHeight="1" spans="1:39">
      <c r="A35" s="53" t="s">
        <v>195</v>
      </c>
      <c r="B35" s="135"/>
      <c r="C35" s="81" t="s">
        <v>10</v>
      </c>
      <c r="D35" s="81">
        <v>5</v>
      </c>
      <c r="E35" s="81">
        <v>6</v>
      </c>
      <c r="F35" s="81">
        <v>6</v>
      </c>
      <c r="G35" s="81">
        <v>6</v>
      </c>
      <c r="H35" s="81">
        <v>3</v>
      </c>
      <c r="I35" s="81">
        <v>6</v>
      </c>
      <c r="J35" s="81">
        <v>5</v>
      </c>
      <c r="K35" s="81">
        <v>3</v>
      </c>
      <c r="L35" s="81">
        <v>4</v>
      </c>
      <c r="M35" s="81">
        <v>3</v>
      </c>
      <c r="N35" s="81">
        <v>4</v>
      </c>
      <c r="O35" s="78" t="s">
        <v>21</v>
      </c>
      <c r="P35" s="81">
        <v>4</v>
      </c>
      <c r="Q35" s="81">
        <v>3</v>
      </c>
      <c r="R35" s="81">
        <v>3</v>
      </c>
      <c r="S35" s="81">
        <v>4</v>
      </c>
      <c r="T35" s="81">
        <v>3</v>
      </c>
      <c r="U35" s="81">
        <v>3</v>
      </c>
      <c r="V35" s="78" t="s">
        <v>21</v>
      </c>
      <c r="W35" s="81">
        <v>4</v>
      </c>
      <c r="X35" s="81">
        <v>5</v>
      </c>
      <c r="Y35" s="81">
        <v>4</v>
      </c>
      <c r="Z35" s="81">
        <v>3</v>
      </c>
      <c r="AA35" s="81">
        <v>3</v>
      </c>
      <c r="AB35" s="81">
        <v>3</v>
      </c>
      <c r="AC35" s="78" t="s">
        <v>21</v>
      </c>
      <c r="AD35" s="81">
        <v>0.5</v>
      </c>
      <c r="AE35" s="81">
        <v>0.5</v>
      </c>
      <c r="AF35" s="81">
        <v>0.5</v>
      </c>
      <c r="AG35" s="81">
        <v>0.5</v>
      </c>
      <c r="AH35" s="81"/>
      <c r="AI35" s="108"/>
      <c r="AJ35" s="109"/>
      <c r="AK35" s="109"/>
      <c r="AL35" s="109"/>
      <c r="AM35" s="109"/>
    </row>
    <row r="36" ht="30" customHeight="1" spans="1:39">
      <c r="A36" s="53" t="s">
        <v>197</v>
      </c>
      <c r="B36" s="133" t="s">
        <v>198</v>
      </c>
      <c r="C36" s="77" t="s">
        <v>17</v>
      </c>
      <c r="D36" s="78">
        <v>4</v>
      </c>
      <c r="E36" s="78">
        <v>4</v>
      </c>
      <c r="F36" s="78">
        <v>4</v>
      </c>
      <c r="G36" s="78">
        <v>0</v>
      </c>
      <c r="H36" s="78">
        <v>4</v>
      </c>
      <c r="I36" s="78">
        <v>4</v>
      </c>
      <c r="J36" s="78">
        <v>4</v>
      </c>
      <c r="K36" s="78">
        <v>4</v>
      </c>
      <c r="L36" s="78">
        <v>4</v>
      </c>
      <c r="M36" s="78">
        <v>4</v>
      </c>
      <c r="N36" s="78">
        <v>4</v>
      </c>
      <c r="O36" s="78" t="s">
        <v>21</v>
      </c>
      <c r="P36" s="78">
        <v>4</v>
      </c>
      <c r="Q36" s="78">
        <v>4</v>
      </c>
      <c r="R36" s="78">
        <v>4</v>
      </c>
      <c r="S36" s="78">
        <v>4</v>
      </c>
      <c r="T36" s="78">
        <v>4</v>
      </c>
      <c r="U36" s="78">
        <v>4</v>
      </c>
      <c r="V36" s="78" t="s">
        <v>21</v>
      </c>
      <c r="W36" s="78">
        <v>4</v>
      </c>
      <c r="X36" s="78">
        <v>4</v>
      </c>
      <c r="Y36" s="78">
        <v>4</v>
      </c>
      <c r="Z36" s="78">
        <v>4</v>
      </c>
      <c r="AA36" s="78">
        <v>4</v>
      </c>
      <c r="AB36" s="78">
        <v>4</v>
      </c>
      <c r="AC36" s="78" t="s">
        <v>21</v>
      </c>
      <c r="AD36" s="78">
        <v>4</v>
      </c>
      <c r="AE36" s="78">
        <v>4</v>
      </c>
      <c r="AF36" s="78">
        <v>4</v>
      </c>
      <c r="AG36" s="78">
        <v>4</v>
      </c>
      <c r="AH36" s="78"/>
      <c r="AI36" s="104"/>
      <c r="AJ36" s="105">
        <f t="shared" ref="AJ36" si="41">SUM(D36:F37,I36:M37,P36:T37,W36:AA37,AD36:AH37)/8</f>
        <v>22</v>
      </c>
      <c r="AK36" s="105">
        <f t="shared" ref="AK36" si="42">SUM(D38:F38,I38:M38,P38:T38,W38:AA38,AD38:AH38)/8</f>
        <v>9.5</v>
      </c>
      <c r="AL36" s="105">
        <f t="shared" ref="AL36" si="43">SUM(G36:H38,N36:O38,U36:V38,AB36:AC38)/8</f>
        <v>5.625</v>
      </c>
      <c r="AM36" s="105">
        <f t="shared" ref="AM36" si="44">SUM(D36:AH38)/8+(AI36)/8</f>
        <v>37.125</v>
      </c>
    </row>
    <row r="37" ht="30" customHeight="1" spans="1:39">
      <c r="A37" s="53" t="s">
        <v>197</v>
      </c>
      <c r="B37" s="134"/>
      <c r="C37" s="77" t="s">
        <v>18</v>
      </c>
      <c r="D37" s="78">
        <v>4</v>
      </c>
      <c r="E37" s="78">
        <v>4</v>
      </c>
      <c r="F37" s="78">
        <v>4</v>
      </c>
      <c r="G37" s="78">
        <v>0</v>
      </c>
      <c r="H37" s="78">
        <v>4</v>
      </c>
      <c r="I37" s="78">
        <v>4</v>
      </c>
      <c r="J37" s="78">
        <v>4</v>
      </c>
      <c r="K37" s="78">
        <v>4</v>
      </c>
      <c r="L37" s="78">
        <v>4</v>
      </c>
      <c r="M37" s="78">
        <v>4</v>
      </c>
      <c r="N37" s="78">
        <v>4</v>
      </c>
      <c r="O37" s="78" t="s">
        <v>21</v>
      </c>
      <c r="P37" s="78">
        <v>4</v>
      </c>
      <c r="Q37" s="78">
        <v>4</v>
      </c>
      <c r="R37" s="78">
        <v>4</v>
      </c>
      <c r="S37" s="78">
        <v>4</v>
      </c>
      <c r="T37" s="78">
        <v>4</v>
      </c>
      <c r="U37" s="78">
        <v>4</v>
      </c>
      <c r="V37" s="78" t="s">
        <v>21</v>
      </c>
      <c r="W37" s="78">
        <v>4</v>
      </c>
      <c r="X37" s="78">
        <v>4</v>
      </c>
      <c r="Y37" s="78">
        <v>4</v>
      </c>
      <c r="Z37" s="78">
        <v>4</v>
      </c>
      <c r="AA37" s="78">
        <v>4</v>
      </c>
      <c r="AB37" s="78">
        <v>4</v>
      </c>
      <c r="AC37" s="78" t="s">
        <v>21</v>
      </c>
      <c r="AD37" s="78">
        <v>4</v>
      </c>
      <c r="AE37" s="78">
        <v>4</v>
      </c>
      <c r="AF37" s="78">
        <v>4</v>
      </c>
      <c r="AG37" s="78">
        <v>4</v>
      </c>
      <c r="AH37" s="78"/>
      <c r="AI37" s="106"/>
      <c r="AJ37" s="107"/>
      <c r="AK37" s="107"/>
      <c r="AL37" s="107"/>
      <c r="AM37" s="107"/>
    </row>
    <row r="38" ht="30" customHeight="1" spans="1:39">
      <c r="A38" s="53" t="s">
        <v>197</v>
      </c>
      <c r="B38" s="135"/>
      <c r="C38" s="81" t="s">
        <v>10</v>
      </c>
      <c r="D38" s="81">
        <v>5</v>
      </c>
      <c r="E38" s="81">
        <v>6</v>
      </c>
      <c r="F38" s="81">
        <v>6</v>
      </c>
      <c r="G38" s="81">
        <v>0</v>
      </c>
      <c r="H38" s="81">
        <v>3</v>
      </c>
      <c r="I38" s="81">
        <v>6</v>
      </c>
      <c r="J38" s="81">
        <v>5</v>
      </c>
      <c r="K38" s="81">
        <v>3</v>
      </c>
      <c r="L38" s="81">
        <v>4</v>
      </c>
      <c r="M38" s="81">
        <v>3</v>
      </c>
      <c r="N38" s="81">
        <v>4</v>
      </c>
      <c r="O38" s="78" t="s">
        <v>21</v>
      </c>
      <c r="P38" s="81">
        <v>4</v>
      </c>
      <c r="Q38" s="81">
        <v>3</v>
      </c>
      <c r="R38" s="81">
        <v>3</v>
      </c>
      <c r="S38" s="81">
        <v>4</v>
      </c>
      <c r="T38" s="81">
        <v>3</v>
      </c>
      <c r="U38" s="81">
        <v>3</v>
      </c>
      <c r="V38" s="78" t="s">
        <v>21</v>
      </c>
      <c r="W38" s="81">
        <v>4</v>
      </c>
      <c r="X38" s="81">
        <v>5</v>
      </c>
      <c r="Y38" s="81">
        <v>4</v>
      </c>
      <c r="Z38" s="81">
        <v>3</v>
      </c>
      <c r="AA38" s="81">
        <v>3</v>
      </c>
      <c r="AB38" s="81">
        <v>3</v>
      </c>
      <c r="AC38" s="78" t="s">
        <v>21</v>
      </c>
      <c r="AD38" s="81">
        <v>0.5</v>
      </c>
      <c r="AE38" s="81">
        <v>0.5</v>
      </c>
      <c r="AF38" s="81">
        <v>0.5</v>
      </c>
      <c r="AG38" s="81">
        <v>0.5</v>
      </c>
      <c r="AH38" s="81"/>
      <c r="AI38" s="108"/>
      <c r="AJ38" s="109"/>
      <c r="AK38" s="109"/>
      <c r="AL38" s="109"/>
      <c r="AM38" s="109"/>
    </row>
    <row r="39" ht="30" customHeight="1" spans="1:39">
      <c r="A39" s="53" t="s">
        <v>199</v>
      </c>
      <c r="B39" s="133" t="s">
        <v>200</v>
      </c>
      <c r="C39" s="77" t="s">
        <v>17</v>
      </c>
      <c r="D39" s="78">
        <v>4</v>
      </c>
      <c r="E39" s="78">
        <v>4</v>
      </c>
      <c r="F39" s="78">
        <v>4</v>
      </c>
      <c r="G39" s="78">
        <v>4</v>
      </c>
      <c r="H39" s="78">
        <v>4</v>
      </c>
      <c r="I39" s="78">
        <v>4</v>
      </c>
      <c r="J39" s="78">
        <v>4</v>
      </c>
      <c r="K39" s="78">
        <v>4</v>
      </c>
      <c r="L39" s="78">
        <v>4</v>
      </c>
      <c r="M39" s="78">
        <v>4</v>
      </c>
      <c r="N39" s="78">
        <v>4</v>
      </c>
      <c r="O39" s="78" t="s">
        <v>21</v>
      </c>
      <c r="P39" s="78">
        <v>4</v>
      </c>
      <c r="Q39" s="78">
        <v>4</v>
      </c>
      <c r="R39" s="78">
        <v>4</v>
      </c>
      <c r="S39" s="78">
        <v>4</v>
      </c>
      <c r="T39" s="78">
        <v>4</v>
      </c>
      <c r="U39" s="78">
        <v>4</v>
      </c>
      <c r="V39" s="78" t="s">
        <v>21</v>
      </c>
      <c r="W39" s="78">
        <v>4</v>
      </c>
      <c r="X39" s="78">
        <v>4</v>
      </c>
      <c r="Y39" s="78">
        <v>4</v>
      </c>
      <c r="Z39" s="78">
        <v>4</v>
      </c>
      <c r="AA39" s="78">
        <v>4</v>
      </c>
      <c r="AB39" s="78">
        <v>4</v>
      </c>
      <c r="AC39" s="78">
        <v>4</v>
      </c>
      <c r="AD39" s="78">
        <v>4</v>
      </c>
      <c r="AE39" s="78">
        <v>4</v>
      </c>
      <c r="AF39" s="78">
        <v>4</v>
      </c>
      <c r="AG39" s="78">
        <v>4</v>
      </c>
      <c r="AH39" s="78"/>
      <c r="AI39" s="104"/>
      <c r="AJ39" s="105">
        <f t="shared" ref="AJ39" si="45">SUM(D39:F40,I39:M40,P39:T40,W39:AA40,AD39:AH40)/8</f>
        <v>22</v>
      </c>
      <c r="AK39" s="105">
        <f t="shared" ref="AK39" si="46">SUM(D41:F41,I41:M41,P41:T41,W41:AA41,AD41:AH41)/8</f>
        <v>11</v>
      </c>
      <c r="AL39" s="105">
        <f t="shared" ref="AL39" si="47">SUM(G39:H41,N39:O41,U39:V41,AB39:AC41)/8</f>
        <v>8.8125</v>
      </c>
      <c r="AM39" s="105">
        <f t="shared" ref="AM39" si="48">SUM(D39:AH41)/8+(AI39)/8</f>
        <v>41.8125</v>
      </c>
    </row>
    <row r="40" ht="30" customHeight="1" spans="1:39">
      <c r="A40" s="53" t="s">
        <v>199</v>
      </c>
      <c r="B40" s="134"/>
      <c r="C40" s="77" t="s">
        <v>18</v>
      </c>
      <c r="D40" s="78">
        <v>4</v>
      </c>
      <c r="E40" s="78">
        <v>4</v>
      </c>
      <c r="F40" s="78">
        <v>4</v>
      </c>
      <c r="G40" s="78">
        <v>4</v>
      </c>
      <c r="H40" s="78">
        <v>4</v>
      </c>
      <c r="I40" s="78">
        <v>4</v>
      </c>
      <c r="J40" s="78">
        <v>4</v>
      </c>
      <c r="K40" s="78">
        <v>4</v>
      </c>
      <c r="L40" s="78">
        <v>4</v>
      </c>
      <c r="M40" s="78">
        <v>4</v>
      </c>
      <c r="N40" s="78">
        <v>4</v>
      </c>
      <c r="O40" s="78" t="s">
        <v>21</v>
      </c>
      <c r="P40" s="78">
        <v>4</v>
      </c>
      <c r="Q40" s="78">
        <v>4</v>
      </c>
      <c r="R40" s="78">
        <v>4</v>
      </c>
      <c r="S40" s="78">
        <v>4</v>
      </c>
      <c r="T40" s="78">
        <v>4</v>
      </c>
      <c r="U40" s="78">
        <v>4</v>
      </c>
      <c r="V40" s="78" t="s">
        <v>21</v>
      </c>
      <c r="W40" s="78">
        <v>4</v>
      </c>
      <c r="X40" s="78">
        <v>4</v>
      </c>
      <c r="Y40" s="78">
        <v>4</v>
      </c>
      <c r="Z40" s="78">
        <v>4</v>
      </c>
      <c r="AA40" s="78">
        <v>4</v>
      </c>
      <c r="AB40" s="78">
        <v>4</v>
      </c>
      <c r="AC40" s="78">
        <v>4</v>
      </c>
      <c r="AD40" s="78">
        <v>4</v>
      </c>
      <c r="AE40" s="78">
        <v>4</v>
      </c>
      <c r="AF40" s="78">
        <v>4</v>
      </c>
      <c r="AG40" s="78">
        <v>4</v>
      </c>
      <c r="AH40" s="78"/>
      <c r="AI40" s="106"/>
      <c r="AJ40" s="107"/>
      <c r="AK40" s="107"/>
      <c r="AL40" s="107"/>
      <c r="AM40" s="107"/>
    </row>
    <row r="41" ht="30" customHeight="1" spans="1:39">
      <c r="A41" s="53" t="s">
        <v>199</v>
      </c>
      <c r="B41" s="135"/>
      <c r="C41" s="81" t="s">
        <v>10</v>
      </c>
      <c r="D41" s="81">
        <v>5</v>
      </c>
      <c r="E41" s="81">
        <v>6</v>
      </c>
      <c r="F41" s="81">
        <v>6</v>
      </c>
      <c r="G41" s="81">
        <v>6</v>
      </c>
      <c r="H41" s="81">
        <v>3</v>
      </c>
      <c r="I41" s="81">
        <v>6</v>
      </c>
      <c r="J41" s="81">
        <v>5</v>
      </c>
      <c r="K41" s="81">
        <v>3</v>
      </c>
      <c r="L41" s="81">
        <v>4</v>
      </c>
      <c r="M41" s="81">
        <v>3</v>
      </c>
      <c r="N41" s="81">
        <v>4</v>
      </c>
      <c r="O41" s="78" t="s">
        <v>21</v>
      </c>
      <c r="P41" s="81">
        <v>4</v>
      </c>
      <c r="Q41" s="81">
        <v>3</v>
      </c>
      <c r="R41" s="81">
        <v>3</v>
      </c>
      <c r="S41" s="81">
        <v>4</v>
      </c>
      <c r="T41" s="81">
        <v>3</v>
      </c>
      <c r="U41" s="81">
        <v>3</v>
      </c>
      <c r="V41" s="78" t="s">
        <v>21</v>
      </c>
      <c r="W41" s="81">
        <v>4</v>
      </c>
      <c r="X41" s="81">
        <v>5</v>
      </c>
      <c r="Y41" s="81">
        <v>4</v>
      </c>
      <c r="Z41" s="81">
        <v>3</v>
      </c>
      <c r="AA41" s="81">
        <v>3</v>
      </c>
      <c r="AB41" s="81">
        <v>3</v>
      </c>
      <c r="AC41" s="78">
        <v>3.5</v>
      </c>
      <c r="AD41" s="81">
        <v>3.5</v>
      </c>
      <c r="AE41" s="81">
        <v>3.5</v>
      </c>
      <c r="AF41" s="81">
        <v>3.5</v>
      </c>
      <c r="AG41" s="81">
        <v>3.5</v>
      </c>
      <c r="AH41" s="81"/>
      <c r="AI41" s="108"/>
      <c r="AJ41" s="109"/>
      <c r="AK41" s="109"/>
      <c r="AL41" s="109"/>
      <c r="AM41" s="109"/>
    </row>
    <row r="42" ht="30" customHeight="1" spans="1:39">
      <c r="A42" s="53" t="s">
        <v>201</v>
      </c>
      <c r="B42" s="133" t="s">
        <v>202</v>
      </c>
      <c r="C42" s="77" t="s">
        <v>17</v>
      </c>
      <c r="D42" s="78">
        <v>4</v>
      </c>
      <c r="E42" s="78">
        <v>4</v>
      </c>
      <c r="F42" s="78">
        <v>4</v>
      </c>
      <c r="G42" s="78">
        <v>4</v>
      </c>
      <c r="H42" s="78">
        <v>4</v>
      </c>
      <c r="I42" s="78">
        <v>4</v>
      </c>
      <c r="J42" s="78">
        <v>4</v>
      </c>
      <c r="K42" s="78">
        <v>4</v>
      </c>
      <c r="L42" s="78">
        <v>4</v>
      </c>
      <c r="M42" s="78">
        <v>4</v>
      </c>
      <c r="N42" s="78">
        <v>4</v>
      </c>
      <c r="O42" s="78" t="s">
        <v>21</v>
      </c>
      <c r="P42" s="78">
        <v>4</v>
      </c>
      <c r="Q42" s="78">
        <v>4</v>
      </c>
      <c r="R42" s="78">
        <v>4</v>
      </c>
      <c r="S42" s="78">
        <v>4</v>
      </c>
      <c r="T42" s="78">
        <v>4</v>
      </c>
      <c r="U42" s="78">
        <v>4</v>
      </c>
      <c r="V42" s="78" t="s">
        <v>21</v>
      </c>
      <c r="W42" s="78">
        <v>4</v>
      </c>
      <c r="X42" s="78">
        <v>4</v>
      </c>
      <c r="Y42" s="78">
        <v>4</v>
      </c>
      <c r="Z42" s="78">
        <v>4</v>
      </c>
      <c r="AA42" s="78">
        <v>4</v>
      </c>
      <c r="AB42" s="78">
        <v>4</v>
      </c>
      <c r="AC42" s="78" t="s">
        <v>21</v>
      </c>
      <c r="AD42" s="78">
        <v>4</v>
      </c>
      <c r="AE42" s="78">
        <v>4</v>
      </c>
      <c r="AF42" s="78">
        <v>4</v>
      </c>
      <c r="AG42" s="78">
        <v>0</v>
      </c>
      <c r="AH42" s="78"/>
      <c r="AI42" s="104"/>
      <c r="AJ42" s="105">
        <f t="shared" ref="AJ42" si="49">SUM(D42:F43,I42:M43,P42:T43,W42:AA43,AD42:AH43)/8</f>
        <v>21</v>
      </c>
      <c r="AK42" s="105">
        <f t="shared" ref="AK42" si="50">SUM(D44:F44,I44:M44,P44:T44,W44:AA44,AD44:AH44)/8</f>
        <v>10</v>
      </c>
      <c r="AL42" s="105">
        <f t="shared" ref="AL42" si="51">SUM(G42:H44,N42:O44,U42:V44,AB42:AC44)/8</f>
        <v>7.375</v>
      </c>
      <c r="AM42" s="105">
        <f t="shared" ref="AM42" si="52">SUM(D42:AH44)/8+(AI42)/8</f>
        <v>38.375</v>
      </c>
    </row>
    <row r="43" ht="30" customHeight="1" spans="1:39">
      <c r="A43" s="53" t="s">
        <v>201</v>
      </c>
      <c r="B43" s="134"/>
      <c r="C43" s="77" t="s">
        <v>18</v>
      </c>
      <c r="D43" s="78">
        <v>4</v>
      </c>
      <c r="E43" s="78">
        <v>4</v>
      </c>
      <c r="F43" s="78">
        <v>4</v>
      </c>
      <c r="G43" s="78">
        <v>4</v>
      </c>
      <c r="H43" s="78">
        <v>4</v>
      </c>
      <c r="I43" s="78">
        <v>4</v>
      </c>
      <c r="J43" s="78">
        <v>4</v>
      </c>
      <c r="K43" s="78">
        <v>4</v>
      </c>
      <c r="L43" s="78">
        <v>4</v>
      </c>
      <c r="M43" s="78">
        <v>4</v>
      </c>
      <c r="N43" s="78">
        <v>4</v>
      </c>
      <c r="O43" s="78" t="s">
        <v>21</v>
      </c>
      <c r="P43" s="78">
        <v>4</v>
      </c>
      <c r="Q43" s="78">
        <v>4</v>
      </c>
      <c r="R43" s="78">
        <v>4</v>
      </c>
      <c r="S43" s="78">
        <v>4</v>
      </c>
      <c r="T43" s="78">
        <v>4</v>
      </c>
      <c r="U43" s="78">
        <v>4</v>
      </c>
      <c r="V43" s="78" t="s">
        <v>21</v>
      </c>
      <c r="W43" s="78">
        <v>4</v>
      </c>
      <c r="X43" s="78">
        <v>4</v>
      </c>
      <c r="Y43" s="78">
        <v>4</v>
      </c>
      <c r="Z43" s="78">
        <v>4</v>
      </c>
      <c r="AA43" s="78">
        <v>4</v>
      </c>
      <c r="AB43" s="78">
        <v>4</v>
      </c>
      <c r="AC43" s="78" t="s">
        <v>21</v>
      </c>
      <c r="AD43" s="78">
        <v>4</v>
      </c>
      <c r="AE43" s="78">
        <v>4</v>
      </c>
      <c r="AF43" s="78">
        <v>4</v>
      </c>
      <c r="AG43" s="78">
        <v>0</v>
      </c>
      <c r="AH43" s="78"/>
      <c r="AI43" s="106"/>
      <c r="AJ43" s="107"/>
      <c r="AK43" s="107"/>
      <c r="AL43" s="107"/>
      <c r="AM43" s="107"/>
    </row>
    <row r="44" ht="30" customHeight="1" spans="1:39">
      <c r="A44" s="53" t="s">
        <v>201</v>
      </c>
      <c r="B44" s="135"/>
      <c r="C44" s="81" t="s">
        <v>10</v>
      </c>
      <c r="D44" s="81">
        <v>5</v>
      </c>
      <c r="E44" s="81">
        <v>6</v>
      </c>
      <c r="F44" s="81">
        <v>6</v>
      </c>
      <c r="G44" s="81">
        <v>6</v>
      </c>
      <c r="H44" s="81">
        <v>3</v>
      </c>
      <c r="I44" s="81">
        <v>6</v>
      </c>
      <c r="J44" s="81">
        <v>5</v>
      </c>
      <c r="K44" s="81">
        <v>3</v>
      </c>
      <c r="L44" s="81">
        <v>4</v>
      </c>
      <c r="M44" s="81">
        <v>3</v>
      </c>
      <c r="N44" s="81">
        <v>4</v>
      </c>
      <c r="O44" s="78" t="s">
        <v>21</v>
      </c>
      <c r="P44" s="81">
        <v>4</v>
      </c>
      <c r="Q44" s="81">
        <v>3</v>
      </c>
      <c r="R44" s="81">
        <v>3</v>
      </c>
      <c r="S44" s="81">
        <v>4</v>
      </c>
      <c r="T44" s="81">
        <v>3</v>
      </c>
      <c r="U44" s="81">
        <v>3</v>
      </c>
      <c r="V44" s="78" t="s">
        <v>21</v>
      </c>
      <c r="W44" s="81">
        <v>4</v>
      </c>
      <c r="X44" s="81">
        <v>5</v>
      </c>
      <c r="Y44" s="81">
        <v>4</v>
      </c>
      <c r="Z44" s="81">
        <v>3</v>
      </c>
      <c r="AA44" s="81">
        <v>3</v>
      </c>
      <c r="AB44" s="81">
        <v>3</v>
      </c>
      <c r="AC44" s="78" t="s">
        <v>21</v>
      </c>
      <c r="AD44" s="81">
        <v>0.5</v>
      </c>
      <c r="AE44" s="81">
        <v>0.5</v>
      </c>
      <c r="AF44" s="81">
        <v>5</v>
      </c>
      <c r="AG44" s="81">
        <v>0</v>
      </c>
      <c r="AH44" s="81"/>
      <c r="AI44" s="108"/>
      <c r="AJ44" s="109"/>
      <c r="AK44" s="109"/>
      <c r="AL44" s="109"/>
      <c r="AM44" s="109"/>
    </row>
    <row r="45" ht="30" customHeight="1" spans="1:39">
      <c r="A45" s="53" t="s">
        <v>203</v>
      </c>
      <c r="B45" s="133" t="s">
        <v>204</v>
      </c>
      <c r="C45" s="77" t="s">
        <v>17</v>
      </c>
      <c r="D45" s="78">
        <v>4</v>
      </c>
      <c r="E45" s="78">
        <v>4</v>
      </c>
      <c r="F45" s="78">
        <v>4</v>
      </c>
      <c r="G45" s="78">
        <v>4</v>
      </c>
      <c r="H45" s="78">
        <v>4</v>
      </c>
      <c r="I45" s="78">
        <v>4</v>
      </c>
      <c r="J45" s="78">
        <v>4</v>
      </c>
      <c r="K45" s="78">
        <v>4</v>
      </c>
      <c r="L45" s="78">
        <v>4</v>
      </c>
      <c r="M45" s="78">
        <v>4</v>
      </c>
      <c r="N45" s="78">
        <v>4</v>
      </c>
      <c r="O45" s="78" t="s">
        <v>21</v>
      </c>
      <c r="P45" s="78">
        <v>4</v>
      </c>
      <c r="Q45" s="78">
        <v>4</v>
      </c>
      <c r="R45" s="78">
        <v>4</v>
      </c>
      <c r="S45" s="78">
        <v>4</v>
      </c>
      <c r="T45" s="78">
        <v>4</v>
      </c>
      <c r="U45" s="78">
        <v>4</v>
      </c>
      <c r="V45" s="78" t="s">
        <v>21</v>
      </c>
      <c r="W45" s="78">
        <v>4</v>
      </c>
      <c r="X45" s="78">
        <v>4</v>
      </c>
      <c r="Y45" s="78">
        <v>4</v>
      </c>
      <c r="Z45" s="78">
        <v>4</v>
      </c>
      <c r="AA45" s="78">
        <v>4</v>
      </c>
      <c r="AB45" s="78">
        <v>4</v>
      </c>
      <c r="AC45" s="78" t="s">
        <v>21</v>
      </c>
      <c r="AD45" s="78">
        <v>4</v>
      </c>
      <c r="AE45" s="78">
        <v>4</v>
      </c>
      <c r="AF45" s="78">
        <v>4</v>
      </c>
      <c r="AG45" s="78">
        <v>4</v>
      </c>
      <c r="AH45" s="78"/>
      <c r="AI45" s="104"/>
      <c r="AJ45" s="105">
        <f t="shared" ref="AJ45" si="53">SUM(D45:F46,I45:M46,P45:T46,W45:AA46,AD45:AH46)/8</f>
        <v>21.5</v>
      </c>
      <c r="AK45" s="105">
        <f t="shared" ref="AK45" si="54">SUM(D47:F47,I47:M47,P47:T47,W47:AA47,AD47:AH47)/8</f>
        <v>10.5</v>
      </c>
      <c r="AL45" s="105">
        <f t="shared" ref="AL45" si="55">SUM(G45:H47,N45:O47,U45:V47,AB45:AC47)/8</f>
        <v>7.0625</v>
      </c>
      <c r="AM45" s="105">
        <f t="shared" ref="AM45" si="56">SUM(D45:AH47)/8+(AI45)/8</f>
        <v>39.0625</v>
      </c>
    </row>
    <row r="46" ht="30" customHeight="1" spans="1:39">
      <c r="A46" s="53" t="s">
        <v>203</v>
      </c>
      <c r="B46" s="134"/>
      <c r="C46" s="77" t="s">
        <v>18</v>
      </c>
      <c r="D46" s="78">
        <v>4</v>
      </c>
      <c r="E46" s="78">
        <v>4</v>
      </c>
      <c r="F46" s="78">
        <v>4</v>
      </c>
      <c r="G46" s="78">
        <v>4</v>
      </c>
      <c r="H46" s="78">
        <v>4</v>
      </c>
      <c r="I46" s="78">
        <v>4</v>
      </c>
      <c r="J46" s="78">
        <v>4</v>
      </c>
      <c r="K46" s="78">
        <v>4</v>
      </c>
      <c r="L46" s="78" t="s">
        <v>21</v>
      </c>
      <c r="M46" s="78">
        <v>4</v>
      </c>
      <c r="N46" s="78">
        <v>4</v>
      </c>
      <c r="O46" s="78" t="s">
        <v>21</v>
      </c>
      <c r="P46" s="78">
        <v>4</v>
      </c>
      <c r="Q46" s="78">
        <v>4</v>
      </c>
      <c r="R46" s="78">
        <v>4</v>
      </c>
      <c r="S46" s="78">
        <v>4</v>
      </c>
      <c r="T46" s="78">
        <v>4</v>
      </c>
      <c r="U46" s="78">
        <v>4</v>
      </c>
      <c r="V46" s="78" t="s">
        <v>21</v>
      </c>
      <c r="W46" s="78">
        <v>4</v>
      </c>
      <c r="X46" s="78">
        <v>4</v>
      </c>
      <c r="Y46" s="78">
        <v>4</v>
      </c>
      <c r="Z46" s="78">
        <v>4</v>
      </c>
      <c r="AA46" s="78">
        <v>4</v>
      </c>
      <c r="AB46" s="78">
        <v>4</v>
      </c>
      <c r="AC46" s="78" t="s">
        <v>21</v>
      </c>
      <c r="AD46" s="78">
        <v>4</v>
      </c>
      <c r="AE46" s="78">
        <v>4</v>
      </c>
      <c r="AF46" s="78">
        <v>4</v>
      </c>
      <c r="AG46" s="78">
        <v>4</v>
      </c>
      <c r="AH46" s="78"/>
      <c r="AI46" s="106"/>
      <c r="AJ46" s="107"/>
      <c r="AK46" s="107"/>
      <c r="AL46" s="107"/>
      <c r="AM46" s="107"/>
    </row>
    <row r="47" ht="30" customHeight="1" spans="1:39">
      <c r="A47" s="53" t="s">
        <v>203</v>
      </c>
      <c r="B47" s="135"/>
      <c r="C47" s="81" t="s">
        <v>10</v>
      </c>
      <c r="D47" s="81">
        <v>5</v>
      </c>
      <c r="E47" s="81">
        <v>6</v>
      </c>
      <c r="F47" s="81">
        <v>6</v>
      </c>
      <c r="G47" s="81">
        <v>6</v>
      </c>
      <c r="H47" s="81">
        <v>3</v>
      </c>
      <c r="I47" s="81">
        <v>6</v>
      </c>
      <c r="J47" s="81">
        <v>5</v>
      </c>
      <c r="K47" s="81">
        <v>3</v>
      </c>
      <c r="L47" s="81" t="s">
        <v>21</v>
      </c>
      <c r="M47" s="81">
        <v>3</v>
      </c>
      <c r="N47" s="81">
        <v>4</v>
      </c>
      <c r="O47" s="78" t="s">
        <v>21</v>
      </c>
      <c r="P47" s="81">
        <v>4</v>
      </c>
      <c r="Q47" s="81">
        <v>3</v>
      </c>
      <c r="R47" s="81">
        <v>4</v>
      </c>
      <c r="S47" s="81">
        <v>4</v>
      </c>
      <c r="T47" s="81">
        <v>3</v>
      </c>
      <c r="U47" s="81">
        <v>3</v>
      </c>
      <c r="V47" s="78" t="s">
        <v>21</v>
      </c>
      <c r="W47" s="81">
        <v>4</v>
      </c>
      <c r="X47" s="81">
        <v>5</v>
      </c>
      <c r="Y47" s="81">
        <v>6</v>
      </c>
      <c r="Z47" s="81">
        <v>3</v>
      </c>
      <c r="AA47" s="81">
        <v>3</v>
      </c>
      <c r="AB47" s="81">
        <v>0.5</v>
      </c>
      <c r="AC47" s="78" t="s">
        <v>21</v>
      </c>
      <c r="AD47" s="81">
        <v>0.5</v>
      </c>
      <c r="AE47" s="81">
        <v>0.5</v>
      </c>
      <c r="AF47" s="81">
        <v>5</v>
      </c>
      <c r="AG47" s="81">
        <v>5</v>
      </c>
      <c r="AH47" s="81"/>
      <c r="AI47" s="108"/>
      <c r="AJ47" s="109"/>
      <c r="AK47" s="109"/>
      <c r="AL47" s="109"/>
      <c r="AM47" s="109"/>
    </row>
    <row r="48" ht="30" customHeight="1" spans="1:39">
      <c r="A48" s="53" t="s">
        <v>205</v>
      </c>
      <c r="B48" s="133" t="s">
        <v>206</v>
      </c>
      <c r="C48" s="77" t="s">
        <v>17</v>
      </c>
      <c r="D48" s="78">
        <v>4</v>
      </c>
      <c r="E48" s="78">
        <v>4</v>
      </c>
      <c r="F48" s="78">
        <v>4</v>
      </c>
      <c r="G48" s="78">
        <v>4</v>
      </c>
      <c r="H48" s="78">
        <v>0</v>
      </c>
      <c r="I48" s="78">
        <v>4</v>
      </c>
      <c r="J48" s="78">
        <v>4</v>
      </c>
      <c r="K48" s="78">
        <v>4</v>
      </c>
      <c r="L48" s="78">
        <v>4</v>
      </c>
      <c r="M48" s="78">
        <v>4</v>
      </c>
      <c r="N48" s="78">
        <v>0</v>
      </c>
      <c r="O48" s="78" t="s">
        <v>21</v>
      </c>
      <c r="P48" s="78">
        <v>4</v>
      </c>
      <c r="Q48" s="78">
        <v>4</v>
      </c>
      <c r="R48" s="78">
        <v>4</v>
      </c>
      <c r="S48" s="78">
        <v>4</v>
      </c>
      <c r="T48" s="78">
        <v>4</v>
      </c>
      <c r="U48" s="78">
        <v>4</v>
      </c>
      <c r="V48" s="78" t="s">
        <v>21</v>
      </c>
      <c r="W48" s="78">
        <v>4</v>
      </c>
      <c r="X48" s="78">
        <v>4</v>
      </c>
      <c r="Y48" s="78">
        <v>4</v>
      </c>
      <c r="Z48" s="78">
        <v>4</v>
      </c>
      <c r="AA48" s="78">
        <v>4</v>
      </c>
      <c r="AB48" s="78">
        <v>4</v>
      </c>
      <c r="AC48" s="78">
        <v>4</v>
      </c>
      <c r="AD48" s="78">
        <v>0</v>
      </c>
      <c r="AE48" s="78">
        <v>4</v>
      </c>
      <c r="AF48" s="78">
        <v>4</v>
      </c>
      <c r="AG48" s="78">
        <v>4</v>
      </c>
      <c r="AH48" s="78"/>
      <c r="AI48" s="104"/>
      <c r="AJ48" s="105">
        <f t="shared" ref="AJ48" si="57">SUM(D48:F49,I48:M49,P48:T49,W48:AA49,AD48:AH49)/8</f>
        <v>21</v>
      </c>
      <c r="AK48" s="105">
        <f t="shared" ref="AK48" si="58">SUM(D50:F50,I50:M50,P50:T50,W50:AA50,AD50:AH50)/8</f>
        <v>11.375</v>
      </c>
      <c r="AL48" s="105">
        <f t="shared" ref="AL48" si="59">SUM(G48:H50,N48:O50,U48:V50,AB48:AC50)/8</f>
        <v>5.4375</v>
      </c>
      <c r="AM48" s="105">
        <f t="shared" ref="AM48" si="60">SUM(D48:AH50)/8+(AI48)/8</f>
        <v>37.8125</v>
      </c>
    </row>
    <row r="49" ht="30" customHeight="1" spans="1:39">
      <c r="A49" s="53" t="s">
        <v>205</v>
      </c>
      <c r="B49" s="134"/>
      <c r="C49" s="77" t="s">
        <v>18</v>
      </c>
      <c r="D49" s="78">
        <v>4</v>
      </c>
      <c r="E49" s="78">
        <v>4</v>
      </c>
      <c r="F49" s="78">
        <v>4</v>
      </c>
      <c r="G49" s="78">
        <v>4</v>
      </c>
      <c r="H49" s="78">
        <v>0</v>
      </c>
      <c r="I49" s="78">
        <v>4</v>
      </c>
      <c r="J49" s="78">
        <v>4</v>
      </c>
      <c r="K49" s="78">
        <v>4</v>
      </c>
      <c r="L49" s="78">
        <v>4</v>
      </c>
      <c r="M49" s="78">
        <v>4</v>
      </c>
      <c r="N49" s="78">
        <v>0</v>
      </c>
      <c r="O49" s="78" t="s">
        <v>21</v>
      </c>
      <c r="P49" s="78">
        <v>4</v>
      </c>
      <c r="Q49" s="78">
        <v>4</v>
      </c>
      <c r="R49" s="78">
        <v>4</v>
      </c>
      <c r="S49" s="78">
        <v>4</v>
      </c>
      <c r="T49" s="78">
        <v>4</v>
      </c>
      <c r="U49" s="78">
        <v>4</v>
      </c>
      <c r="V49" s="78" t="s">
        <v>21</v>
      </c>
      <c r="W49" s="78">
        <v>4</v>
      </c>
      <c r="X49" s="78">
        <v>4</v>
      </c>
      <c r="Y49" s="78">
        <v>4</v>
      </c>
      <c r="Z49" s="78">
        <v>4</v>
      </c>
      <c r="AA49" s="78">
        <v>4</v>
      </c>
      <c r="AB49" s="78">
        <v>4</v>
      </c>
      <c r="AC49" s="78">
        <v>4</v>
      </c>
      <c r="AD49" s="78">
        <v>0</v>
      </c>
      <c r="AE49" s="78">
        <v>4</v>
      </c>
      <c r="AF49" s="78">
        <v>4</v>
      </c>
      <c r="AG49" s="78">
        <v>4</v>
      </c>
      <c r="AH49" s="78"/>
      <c r="AI49" s="106"/>
      <c r="AJ49" s="107"/>
      <c r="AK49" s="107"/>
      <c r="AL49" s="107"/>
      <c r="AM49" s="107"/>
    </row>
    <row r="50" ht="30" customHeight="1" spans="1:39">
      <c r="A50" s="53" t="s">
        <v>205</v>
      </c>
      <c r="B50" s="135"/>
      <c r="C50" s="81" t="s">
        <v>10</v>
      </c>
      <c r="D50" s="81">
        <v>5</v>
      </c>
      <c r="E50" s="81">
        <v>6</v>
      </c>
      <c r="F50" s="81">
        <v>6</v>
      </c>
      <c r="G50" s="81">
        <v>0.5</v>
      </c>
      <c r="H50" s="81">
        <v>0</v>
      </c>
      <c r="I50" s="81">
        <v>6</v>
      </c>
      <c r="J50" s="81">
        <v>5</v>
      </c>
      <c r="K50" s="81">
        <v>3</v>
      </c>
      <c r="L50" s="81">
        <v>4</v>
      </c>
      <c r="M50" s="81">
        <v>3</v>
      </c>
      <c r="N50" s="81">
        <v>0</v>
      </c>
      <c r="O50" s="78" t="s">
        <v>21</v>
      </c>
      <c r="P50" s="81">
        <v>4</v>
      </c>
      <c r="Q50" s="81">
        <v>3</v>
      </c>
      <c r="R50" s="81">
        <v>3</v>
      </c>
      <c r="S50" s="81">
        <v>4</v>
      </c>
      <c r="T50" s="81">
        <v>3</v>
      </c>
      <c r="U50" s="81">
        <v>3</v>
      </c>
      <c r="V50" s="78" t="s">
        <v>21</v>
      </c>
      <c r="W50" s="81">
        <v>6</v>
      </c>
      <c r="X50" s="81">
        <v>5</v>
      </c>
      <c r="Y50" s="81">
        <v>6</v>
      </c>
      <c r="Z50" s="81">
        <v>3</v>
      </c>
      <c r="AA50" s="81">
        <v>3</v>
      </c>
      <c r="AB50" s="81">
        <v>3</v>
      </c>
      <c r="AC50" s="78">
        <v>5</v>
      </c>
      <c r="AD50" s="81">
        <v>0</v>
      </c>
      <c r="AE50" s="81">
        <v>3</v>
      </c>
      <c r="AF50" s="81">
        <v>5</v>
      </c>
      <c r="AG50" s="81">
        <v>5</v>
      </c>
      <c r="AH50" s="81"/>
      <c r="AI50" s="108"/>
      <c r="AJ50" s="109"/>
      <c r="AK50" s="109"/>
      <c r="AL50" s="109"/>
      <c r="AM50" s="109"/>
    </row>
    <row r="51" ht="30" customHeight="1" spans="1:39">
      <c r="A51" s="53" t="s">
        <v>207</v>
      </c>
      <c r="B51" s="133" t="s">
        <v>208</v>
      </c>
      <c r="C51" s="77" t="s">
        <v>17</v>
      </c>
      <c r="D51" s="78">
        <v>4</v>
      </c>
      <c r="E51" s="78">
        <v>4</v>
      </c>
      <c r="F51" s="78">
        <v>4</v>
      </c>
      <c r="G51" s="78">
        <v>4</v>
      </c>
      <c r="H51" s="78">
        <v>4</v>
      </c>
      <c r="I51" s="78">
        <v>4</v>
      </c>
      <c r="J51" s="78">
        <v>4</v>
      </c>
      <c r="K51" s="78">
        <v>4</v>
      </c>
      <c r="L51" s="78">
        <v>4</v>
      </c>
      <c r="M51" s="78">
        <v>4</v>
      </c>
      <c r="N51" s="78">
        <v>4</v>
      </c>
      <c r="O51" s="78" t="s">
        <v>21</v>
      </c>
      <c r="P51" s="78">
        <v>4</v>
      </c>
      <c r="Q51" s="78">
        <v>4</v>
      </c>
      <c r="R51" s="78">
        <v>4</v>
      </c>
      <c r="S51" s="78">
        <v>4</v>
      </c>
      <c r="T51" s="78">
        <v>4</v>
      </c>
      <c r="U51" s="78">
        <v>4</v>
      </c>
      <c r="V51" s="78" t="s">
        <v>21</v>
      </c>
      <c r="W51" s="78">
        <v>4</v>
      </c>
      <c r="X51" s="78">
        <v>4</v>
      </c>
      <c r="Y51" s="78">
        <v>4</v>
      </c>
      <c r="Z51" s="78">
        <v>4</v>
      </c>
      <c r="AA51" s="78">
        <v>4</v>
      </c>
      <c r="AB51" s="78">
        <v>4</v>
      </c>
      <c r="AC51" s="78" t="s">
        <v>21</v>
      </c>
      <c r="AD51" s="78">
        <v>4</v>
      </c>
      <c r="AE51" s="78">
        <v>4</v>
      </c>
      <c r="AF51" s="78">
        <v>4</v>
      </c>
      <c r="AG51" s="78">
        <v>4</v>
      </c>
      <c r="AH51" s="78"/>
      <c r="AI51" s="104"/>
      <c r="AJ51" s="105">
        <f t="shared" ref="AJ51" si="61">SUM(D51:F52,I51:M52,P51:T52,W51:AA52,AD51:AH52)/8</f>
        <v>21.5</v>
      </c>
      <c r="AK51" s="105">
        <f t="shared" ref="AK51" si="62">SUM(D53:F53,I53:M53,P53:T53,W53:AA53,AD53:AH53)/8</f>
        <v>9.875</v>
      </c>
      <c r="AL51" s="105">
        <f t="shared" ref="AL51" si="63">SUM(G51:H53,N51:O53,U51:V53,AB51:AC53)/8</f>
        <v>7.375</v>
      </c>
      <c r="AM51" s="105">
        <f t="shared" ref="AM51" si="64">SUM(D51:AH53)/8+(AI51)/8</f>
        <v>38.75</v>
      </c>
    </row>
    <row r="52" ht="30" customHeight="1" spans="1:39">
      <c r="A52" s="53" t="s">
        <v>207</v>
      </c>
      <c r="B52" s="134"/>
      <c r="C52" s="77" t="s">
        <v>18</v>
      </c>
      <c r="D52" s="78">
        <v>4</v>
      </c>
      <c r="E52" s="78">
        <v>4</v>
      </c>
      <c r="F52" s="78">
        <v>4</v>
      </c>
      <c r="G52" s="78">
        <v>4</v>
      </c>
      <c r="H52" s="78">
        <v>4</v>
      </c>
      <c r="I52" s="78">
        <v>0</v>
      </c>
      <c r="J52" s="78">
        <v>4</v>
      </c>
      <c r="K52" s="78">
        <v>4</v>
      </c>
      <c r="L52" s="78">
        <v>4</v>
      </c>
      <c r="M52" s="78">
        <v>4</v>
      </c>
      <c r="N52" s="78">
        <v>4</v>
      </c>
      <c r="O52" s="78" t="s">
        <v>21</v>
      </c>
      <c r="P52" s="78">
        <v>4</v>
      </c>
      <c r="Q52" s="78">
        <v>4</v>
      </c>
      <c r="R52" s="78">
        <v>4</v>
      </c>
      <c r="S52" s="78">
        <v>4</v>
      </c>
      <c r="T52" s="78">
        <v>4</v>
      </c>
      <c r="U52" s="78">
        <v>4</v>
      </c>
      <c r="V52" s="78" t="s">
        <v>21</v>
      </c>
      <c r="W52" s="78">
        <v>4</v>
      </c>
      <c r="X52" s="78">
        <v>4</v>
      </c>
      <c r="Y52" s="78">
        <v>4</v>
      </c>
      <c r="Z52" s="78">
        <v>4</v>
      </c>
      <c r="AA52" s="78">
        <v>4</v>
      </c>
      <c r="AB52" s="78">
        <v>4</v>
      </c>
      <c r="AC52" s="78" t="s">
        <v>21</v>
      </c>
      <c r="AD52" s="78">
        <v>4</v>
      </c>
      <c r="AE52" s="78">
        <v>4</v>
      </c>
      <c r="AF52" s="78">
        <v>4</v>
      </c>
      <c r="AG52" s="78">
        <v>4</v>
      </c>
      <c r="AH52" s="78"/>
      <c r="AI52" s="106"/>
      <c r="AJ52" s="107"/>
      <c r="AK52" s="107"/>
      <c r="AL52" s="107"/>
      <c r="AM52" s="107"/>
    </row>
    <row r="53" ht="30" customHeight="1" spans="1:39">
      <c r="A53" s="53" t="s">
        <v>207</v>
      </c>
      <c r="B53" s="135"/>
      <c r="C53" s="81" t="s">
        <v>10</v>
      </c>
      <c r="D53" s="81">
        <v>5</v>
      </c>
      <c r="E53" s="81">
        <v>6</v>
      </c>
      <c r="F53" s="81">
        <v>6</v>
      </c>
      <c r="G53" s="81">
        <v>6</v>
      </c>
      <c r="H53" s="81">
        <v>3</v>
      </c>
      <c r="I53" s="81">
        <v>0</v>
      </c>
      <c r="J53" s="81">
        <v>5</v>
      </c>
      <c r="K53" s="81">
        <v>3</v>
      </c>
      <c r="L53" s="81">
        <v>4</v>
      </c>
      <c r="M53" s="81">
        <v>3</v>
      </c>
      <c r="N53" s="81">
        <v>4</v>
      </c>
      <c r="O53" s="78" t="s">
        <v>21</v>
      </c>
      <c r="P53" s="81">
        <v>4</v>
      </c>
      <c r="Q53" s="81">
        <v>3</v>
      </c>
      <c r="R53" s="81">
        <v>3</v>
      </c>
      <c r="S53" s="81">
        <v>4</v>
      </c>
      <c r="T53" s="81">
        <v>3</v>
      </c>
      <c r="U53" s="81">
        <v>3</v>
      </c>
      <c r="V53" s="78" t="s">
        <v>21</v>
      </c>
      <c r="W53" s="81">
        <v>4</v>
      </c>
      <c r="X53" s="81">
        <v>5</v>
      </c>
      <c r="Y53" s="81">
        <v>4</v>
      </c>
      <c r="Z53" s="81">
        <v>3</v>
      </c>
      <c r="AA53" s="81">
        <v>3</v>
      </c>
      <c r="AB53" s="81">
        <v>3</v>
      </c>
      <c r="AC53" s="78" t="s">
        <v>21</v>
      </c>
      <c r="AD53" s="81">
        <v>0.5</v>
      </c>
      <c r="AE53" s="81">
        <v>0.5</v>
      </c>
      <c r="AF53" s="81">
        <v>5</v>
      </c>
      <c r="AG53" s="81">
        <v>5</v>
      </c>
      <c r="AH53" s="81"/>
      <c r="AI53" s="108"/>
      <c r="AJ53" s="109"/>
      <c r="AK53" s="109"/>
      <c r="AL53" s="109"/>
      <c r="AM53" s="109"/>
    </row>
    <row r="54" ht="30" customHeight="1" spans="1:39">
      <c r="A54" s="53" t="s">
        <v>209</v>
      </c>
      <c r="B54" s="133" t="s">
        <v>210</v>
      </c>
      <c r="C54" s="77" t="s">
        <v>17</v>
      </c>
      <c r="D54" s="78">
        <v>4</v>
      </c>
      <c r="E54" s="78">
        <v>4</v>
      </c>
      <c r="F54" s="78">
        <v>4</v>
      </c>
      <c r="G54" s="78">
        <v>4</v>
      </c>
      <c r="H54" s="78">
        <v>4</v>
      </c>
      <c r="I54" s="78">
        <v>4</v>
      </c>
      <c r="J54" s="78">
        <v>4</v>
      </c>
      <c r="K54" s="78">
        <v>4</v>
      </c>
      <c r="L54" s="78">
        <v>4</v>
      </c>
      <c r="M54" s="78">
        <v>4</v>
      </c>
      <c r="N54" s="78">
        <v>4</v>
      </c>
      <c r="O54" s="78" t="s">
        <v>21</v>
      </c>
      <c r="P54" s="78">
        <v>4</v>
      </c>
      <c r="Q54" s="78">
        <v>4</v>
      </c>
      <c r="R54" s="78">
        <v>4</v>
      </c>
      <c r="S54" s="78">
        <v>4</v>
      </c>
      <c r="T54" s="78">
        <v>4</v>
      </c>
      <c r="U54" s="78">
        <v>4</v>
      </c>
      <c r="V54" s="78" t="s">
        <v>21</v>
      </c>
      <c r="W54" s="78">
        <v>4</v>
      </c>
      <c r="X54" s="78">
        <v>4</v>
      </c>
      <c r="Y54" s="78">
        <v>4</v>
      </c>
      <c r="Z54" s="78">
        <v>4</v>
      </c>
      <c r="AA54" s="78">
        <v>4</v>
      </c>
      <c r="AB54" s="78">
        <v>4</v>
      </c>
      <c r="AC54" s="78" t="s">
        <v>21</v>
      </c>
      <c r="AD54" s="78">
        <v>4</v>
      </c>
      <c r="AE54" s="78">
        <v>4</v>
      </c>
      <c r="AF54" s="78">
        <v>4</v>
      </c>
      <c r="AG54" s="78">
        <v>4</v>
      </c>
      <c r="AH54" s="78"/>
      <c r="AI54" s="104"/>
      <c r="AJ54" s="105">
        <f t="shared" ref="AJ54" si="65">SUM(D54:F55,I54:M55,P54:T55,W54:AA55,AD54:AH55)/8</f>
        <v>22</v>
      </c>
      <c r="AK54" s="105">
        <f t="shared" ref="AK54" si="66">SUM(D56:F56,I56:M56,P56:T56,W56:AA56,AD56:AH56)/8</f>
        <v>10.625</v>
      </c>
      <c r="AL54" s="105">
        <f t="shared" ref="AL54" si="67">SUM(G54:H56,N54:O56,U54:V56,AB54:AC56)/8</f>
        <v>7.375</v>
      </c>
      <c r="AM54" s="105">
        <f t="shared" ref="AM54" si="68">SUM(D54:AH56)/8+(AI54)/8</f>
        <v>40</v>
      </c>
    </row>
    <row r="55" ht="30" customHeight="1" spans="1:39">
      <c r="A55" s="53" t="s">
        <v>209</v>
      </c>
      <c r="B55" s="134"/>
      <c r="C55" s="77" t="s">
        <v>18</v>
      </c>
      <c r="D55" s="78">
        <v>4</v>
      </c>
      <c r="E55" s="78">
        <v>4</v>
      </c>
      <c r="F55" s="78">
        <v>4</v>
      </c>
      <c r="G55" s="78">
        <v>4</v>
      </c>
      <c r="H55" s="78">
        <v>4</v>
      </c>
      <c r="I55" s="78">
        <v>4</v>
      </c>
      <c r="J55" s="78">
        <v>4</v>
      </c>
      <c r="K55" s="78">
        <v>4</v>
      </c>
      <c r="L55" s="78">
        <v>4</v>
      </c>
      <c r="M55" s="78">
        <v>4</v>
      </c>
      <c r="N55" s="78">
        <v>4</v>
      </c>
      <c r="O55" s="78" t="s">
        <v>21</v>
      </c>
      <c r="P55" s="78">
        <v>4</v>
      </c>
      <c r="Q55" s="78">
        <v>4</v>
      </c>
      <c r="R55" s="78">
        <v>4</v>
      </c>
      <c r="S55" s="78">
        <v>4</v>
      </c>
      <c r="T55" s="78">
        <v>4</v>
      </c>
      <c r="U55" s="78">
        <v>4</v>
      </c>
      <c r="V55" s="78" t="s">
        <v>21</v>
      </c>
      <c r="W55" s="78">
        <v>4</v>
      </c>
      <c r="X55" s="78">
        <v>4</v>
      </c>
      <c r="Y55" s="78">
        <v>4</v>
      </c>
      <c r="Z55" s="78">
        <v>4</v>
      </c>
      <c r="AA55" s="78">
        <v>4</v>
      </c>
      <c r="AB55" s="78">
        <v>4</v>
      </c>
      <c r="AC55" s="78" t="s">
        <v>21</v>
      </c>
      <c r="AD55" s="78">
        <v>4</v>
      </c>
      <c r="AE55" s="78">
        <v>4</v>
      </c>
      <c r="AF55" s="78">
        <v>4</v>
      </c>
      <c r="AG55" s="78">
        <v>4</v>
      </c>
      <c r="AH55" s="78"/>
      <c r="AI55" s="106"/>
      <c r="AJ55" s="107"/>
      <c r="AK55" s="107"/>
      <c r="AL55" s="107"/>
      <c r="AM55" s="107"/>
    </row>
    <row r="56" ht="30" customHeight="1" spans="1:39">
      <c r="A56" s="53" t="s">
        <v>209</v>
      </c>
      <c r="B56" s="135"/>
      <c r="C56" s="81" t="s">
        <v>10</v>
      </c>
      <c r="D56" s="81">
        <v>5</v>
      </c>
      <c r="E56" s="81">
        <v>6</v>
      </c>
      <c r="F56" s="81">
        <v>6</v>
      </c>
      <c r="G56" s="81">
        <v>6</v>
      </c>
      <c r="H56" s="81">
        <v>3</v>
      </c>
      <c r="I56" s="81">
        <v>6</v>
      </c>
      <c r="J56" s="81">
        <v>5</v>
      </c>
      <c r="K56" s="81">
        <v>3</v>
      </c>
      <c r="L56" s="81">
        <v>4</v>
      </c>
      <c r="M56" s="81">
        <v>3</v>
      </c>
      <c r="N56" s="81">
        <v>4</v>
      </c>
      <c r="O56" s="78" t="s">
        <v>21</v>
      </c>
      <c r="P56" s="81">
        <v>4</v>
      </c>
      <c r="Q56" s="81">
        <v>3</v>
      </c>
      <c r="R56" s="81">
        <v>3</v>
      </c>
      <c r="S56" s="81">
        <v>4</v>
      </c>
      <c r="T56" s="81">
        <v>3</v>
      </c>
      <c r="U56" s="81">
        <v>3</v>
      </c>
      <c r="V56" s="78" t="s">
        <v>21</v>
      </c>
      <c r="W56" s="81">
        <v>4</v>
      </c>
      <c r="X56" s="81">
        <v>5</v>
      </c>
      <c r="Y56" s="81">
        <v>4</v>
      </c>
      <c r="Z56" s="81">
        <v>3</v>
      </c>
      <c r="AA56" s="81">
        <v>3</v>
      </c>
      <c r="AB56" s="81">
        <v>3</v>
      </c>
      <c r="AC56" s="78" t="s">
        <v>21</v>
      </c>
      <c r="AD56" s="81">
        <v>0.5</v>
      </c>
      <c r="AE56" s="81">
        <v>0.5</v>
      </c>
      <c r="AF56" s="81">
        <v>5</v>
      </c>
      <c r="AG56" s="81">
        <v>5</v>
      </c>
      <c r="AH56" s="81"/>
      <c r="AI56" s="108"/>
      <c r="AJ56" s="109"/>
      <c r="AK56" s="109"/>
      <c r="AL56" s="109"/>
      <c r="AM56" s="109"/>
    </row>
    <row r="57" ht="30" customHeight="1" spans="1:39">
      <c r="A57" s="53" t="s">
        <v>211</v>
      </c>
      <c r="B57" s="133" t="s">
        <v>212</v>
      </c>
      <c r="C57" s="77" t="s">
        <v>17</v>
      </c>
      <c r="D57" s="78">
        <v>0</v>
      </c>
      <c r="E57" s="78">
        <v>0</v>
      </c>
      <c r="F57" s="78">
        <v>4</v>
      </c>
      <c r="G57" s="78">
        <v>4</v>
      </c>
      <c r="H57" s="78">
        <v>4</v>
      </c>
      <c r="I57" s="78">
        <v>4</v>
      </c>
      <c r="J57" s="78">
        <v>4</v>
      </c>
      <c r="K57" s="78">
        <v>4</v>
      </c>
      <c r="L57" s="78">
        <v>4</v>
      </c>
      <c r="M57" s="78">
        <v>4</v>
      </c>
      <c r="N57" s="78">
        <v>2</v>
      </c>
      <c r="O57" s="78" t="s">
        <v>21</v>
      </c>
      <c r="P57" s="78">
        <v>0</v>
      </c>
      <c r="Q57" s="78">
        <v>4</v>
      </c>
      <c r="R57" s="78">
        <v>4</v>
      </c>
      <c r="S57" s="78">
        <v>4</v>
      </c>
      <c r="T57" s="78">
        <v>4</v>
      </c>
      <c r="U57" s="78">
        <v>4</v>
      </c>
      <c r="V57" s="78" t="s">
        <v>21</v>
      </c>
      <c r="W57" s="78">
        <v>4</v>
      </c>
      <c r="X57" s="78">
        <v>4</v>
      </c>
      <c r="Y57" s="78">
        <v>4</v>
      </c>
      <c r="Z57" s="78">
        <v>4</v>
      </c>
      <c r="AA57" s="78">
        <v>4</v>
      </c>
      <c r="AB57" s="78">
        <v>4</v>
      </c>
      <c r="AC57" s="78" t="s">
        <v>21</v>
      </c>
      <c r="AD57" s="78">
        <v>4</v>
      </c>
      <c r="AE57" s="78">
        <v>4</v>
      </c>
      <c r="AF57" s="78">
        <v>4</v>
      </c>
      <c r="AG57" s="78">
        <v>4</v>
      </c>
      <c r="AH57" s="78"/>
      <c r="AI57" s="104"/>
      <c r="AJ57" s="105">
        <f t="shared" ref="AJ57" si="69">SUM(D57:F58,I57:M58,P57:T58,W57:AA58,AD57:AH58)/8</f>
        <v>19</v>
      </c>
      <c r="AK57" s="105">
        <f t="shared" ref="AK57" si="70">SUM(D59:F59,I59:M59,P59:T59,W59:AA59,AD59:AH59)/8</f>
        <v>8.25</v>
      </c>
      <c r="AL57" s="105">
        <f t="shared" ref="AL57" si="71">SUM(G57:H59,N57:O59,U57:V59,AB57:AC59)/8</f>
        <v>7.125</v>
      </c>
      <c r="AM57" s="105">
        <f t="shared" ref="AM57" si="72">SUM(D57:AH59)/8+(AI57)/8</f>
        <v>34.375</v>
      </c>
    </row>
    <row r="58" ht="30" customHeight="1" spans="1:39">
      <c r="A58" s="53" t="s">
        <v>211</v>
      </c>
      <c r="B58" s="134"/>
      <c r="C58" s="77" t="s">
        <v>18</v>
      </c>
      <c r="D58" s="78">
        <v>0</v>
      </c>
      <c r="E58" s="78">
        <v>0</v>
      </c>
      <c r="F58" s="78">
        <v>4</v>
      </c>
      <c r="G58" s="78">
        <v>4</v>
      </c>
      <c r="H58" s="78">
        <v>4</v>
      </c>
      <c r="I58" s="78">
        <v>4</v>
      </c>
      <c r="J58" s="78">
        <v>4</v>
      </c>
      <c r="K58" s="78">
        <v>4</v>
      </c>
      <c r="L58" s="78">
        <v>4</v>
      </c>
      <c r="M58" s="78">
        <v>4</v>
      </c>
      <c r="N58" s="78">
        <v>4</v>
      </c>
      <c r="O58" s="78" t="s">
        <v>21</v>
      </c>
      <c r="P58" s="78">
        <v>0</v>
      </c>
      <c r="Q58" s="78">
        <v>4</v>
      </c>
      <c r="R58" s="78">
        <v>4</v>
      </c>
      <c r="S58" s="78">
        <v>4</v>
      </c>
      <c r="T58" s="78">
        <v>4</v>
      </c>
      <c r="U58" s="78">
        <v>4</v>
      </c>
      <c r="V58" s="78" t="s">
        <v>21</v>
      </c>
      <c r="W58" s="78">
        <v>4</v>
      </c>
      <c r="X58" s="78">
        <v>4</v>
      </c>
      <c r="Y58" s="78">
        <v>4</v>
      </c>
      <c r="Z58" s="78">
        <v>4</v>
      </c>
      <c r="AA58" s="78">
        <v>4</v>
      </c>
      <c r="AB58" s="78">
        <v>4</v>
      </c>
      <c r="AC58" s="78" t="s">
        <v>21</v>
      </c>
      <c r="AD58" s="78">
        <v>4</v>
      </c>
      <c r="AE58" s="78">
        <v>4</v>
      </c>
      <c r="AF58" s="78">
        <v>4</v>
      </c>
      <c r="AG58" s="78">
        <v>4</v>
      </c>
      <c r="AH58" s="78"/>
      <c r="AI58" s="106"/>
      <c r="AJ58" s="107"/>
      <c r="AK58" s="107"/>
      <c r="AL58" s="107"/>
      <c r="AM58" s="107"/>
    </row>
    <row r="59" ht="30" customHeight="1" spans="1:39">
      <c r="A59" s="53" t="s">
        <v>211</v>
      </c>
      <c r="B59" s="135"/>
      <c r="C59" s="81" t="s">
        <v>10</v>
      </c>
      <c r="D59" s="81">
        <v>0</v>
      </c>
      <c r="E59" s="81">
        <v>0</v>
      </c>
      <c r="F59" s="81">
        <v>6</v>
      </c>
      <c r="G59" s="81">
        <v>6</v>
      </c>
      <c r="H59" s="81">
        <v>3</v>
      </c>
      <c r="I59" s="81">
        <v>4</v>
      </c>
      <c r="J59" s="81">
        <v>4</v>
      </c>
      <c r="K59" s="81">
        <v>3</v>
      </c>
      <c r="L59" s="81">
        <v>4</v>
      </c>
      <c r="M59" s="81">
        <v>3</v>
      </c>
      <c r="N59" s="81">
        <v>4</v>
      </c>
      <c r="O59" s="78" t="s">
        <v>21</v>
      </c>
      <c r="P59" s="81">
        <v>0</v>
      </c>
      <c r="Q59" s="81">
        <v>3</v>
      </c>
      <c r="R59" s="81">
        <v>3</v>
      </c>
      <c r="S59" s="81">
        <v>4</v>
      </c>
      <c r="T59" s="81">
        <v>3</v>
      </c>
      <c r="U59" s="81">
        <v>3</v>
      </c>
      <c r="V59" s="78" t="s">
        <v>21</v>
      </c>
      <c r="W59" s="81">
        <v>4</v>
      </c>
      <c r="X59" s="81">
        <v>5</v>
      </c>
      <c r="Y59" s="81">
        <v>4</v>
      </c>
      <c r="Z59" s="81">
        <v>3</v>
      </c>
      <c r="AA59" s="81">
        <v>3</v>
      </c>
      <c r="AB59" s="81">
        <v>3</v>
      </c>
      <c r="AC59" s="78" t="s">
        <v>21</v>
      </c>
      <c r="AD59" s="81">
        <v>0.5</v>
      </c>
      <c r="AE59" s="81">
        <v>0.5</v>
      </c>
      <c r="AF59" s="81">
        <v>3.5</v>
      </c>
      <c r="AG59" s="81">
        <v>5.5</v>
      </c>
      <c r="AH59" s="81"/>
      <c r="AI59" s="108"/>
      <c r="AJ59" s="109"/>
      <c r="AK59" s="109"/>
      <c r="AL59" s="109"/>
      <c r="AM59" s="109"/>
    </row>
    <row r="60" ht="30" customHeight="1" spans="1:39">
      <c r="A60" s="53" t="s">
        <v>213</v>
      </c>
      <c r="B60" s="133" t="s">
        <v>214</v>
      </c>
      <c r="C60" s="77" t="s">
        <v>17</v>
      </c>
      <c r="D60" s="78">
        <v>4</v>
      </c>
      <c r="E60" s="78">
        <v>4</v>
      </c>
      <c r="F60" s="78">
        <v>0</v>
      </c>
      <c r="G60" s="78">
        <v>4</v>
      </c>
      <c r="H60" s="78">
        <v>4</v>
      </c>
      <c r="I60" s="78">
        <v>4</v>
      </c>
      <c r="J60" s="78">
        <v>4</v>
      </c>
      <c r="K60" s="78">
        <v>4</v>
      </c>
      <c r="L60" s="78">
        <v>4</v>
      </c>
      <c r="M60" s="78">
        <v>4</v>
      </c>
      <c r="N60" s="78">
        <v>4</v>
      </c>
      <c r="O60" s="78" t="s">
        <v>21</v>
      </c>
      <c r="P60" s="78">
        <v>4</v>
      </c>
      <c r="Q60" s="78">
        <v>4</v>
      </c>
      <c r="R60" s="78">
        <v>4</v>
      </c>
      <c r="S60" s="78">
        <v>4</v>
      </c>
      <c r="T60" s="78">
        <v>4</v>
      </c>
      <c r="U60" s="78">
        <v>4</v>
      </c>
      <c r="V60" s="78" t="s">
        <v>21</v>
      </c>
      <c r="W60" s="78">
        <v>4</v>
      </c>
      <c r="X60" s="78">
        <v>4</v>
      </c>
      <c r="Y60" s="78">
        <v>4</v>
      </c>
      <c r="Z60" s="78">
        <v>4</v>
      </c>
      <c r="AA60" s="78">
        <v>4</v>
      </c>
      <c r="AB60" s="78">
        <v>4</v>
      </c>
      <c r="AC60" s="78" t="s">
        <v>21</v>
      </c>
      <c r="AD60" s="78">
        <v>4</v>
      </c>
      <c r="AE60" s="78">
        <v>4</v>
      </c>
      <c r="AF60" s="78">
        <v>4</v>
      </c>
      <c r="AG60" s="78">
        <v>4</v>
      </c>
      <c r="AH60" s="78"/>
      <c r="AI60" s="104"/>
      <c r="AJ60" s="105">
        <f t="shared" ref="AJ60" si="73">SUM(D60:F61,I60:M61,P60:T61,W60:AA61,AD60:AH61)/8</f>
        <v>21.5</v>
      </c>
      <c r="AK60" s="105">
        <f t="shared" ref="AK60" si="74">SUM(D62:F62,I62:M62,P62:T62,W62:AA62,AD62:AH62)/8</f>
        <v>9.5</v>
      </c>
      <c r="AL60" s="105">
        <f t="shared" ref="AL60" si="75">SUM(G60:H62,N60:O62,U60:V62,AB60:AC62)/8</f>
        <v>7.375</v>
      </c>
      <c r="AM60" s="105">
        <f t="shared" ref="AM60" si="76">SUM(D60:AH62)/8+(AI60)/8</f>
        <v>38.375</v>
      </c>
    </row>
    <row r="61" ht="30" customHeight="1" spans="1:39">
      <c r="A61" s="53" t="s">
        <v>213</v>
      </c>
      <c r="B61" s="134"/>
      <c r="C61" s="77" t="s">
        <v>18</v>
      </c>
      <c r="D61" s="78">
        <v>4</v>
      </c>
      <c r="E61" s="78">
        <v>4</v>
      </c>
      <c r="F61" s="78">
        <v>4</v>
      </c>
      <c r="G61" s="78">
        <v>4</v>
      </c>
      <c r="H61" s="78">
        <v>4</v>
      </c>
      <c r="I61" s="78">
        <v>4</v>
      </c>
      <c r="J61" s="78">
        <v>4</v>
      </c>
      <c r="K61" s="78">
        <v>4</v>
      </c>
      <c r="L61" s="78">
        <v>4</v>
      </c>
      <c r="M61" s="78">
        <v>4</v>
      </c>
      <c r="N61" s="78">
        <v>4</v>
      </c>
      <c r="O61" s="78" t="s">
        <v>21</v>
      </c>
      <c r="P61" s="78">
        <v>4</v>
      </c>
      <c r="Q61" s="78">
        <v>4</v>
      </c>
      <c r="R61" s="78">
        <v>4</v>
      </c>
      <c r="S61" s="78">
        <v>4</v>
      </c>
      <c r="T61" s="78">
        <v>4</v>
      </c>
      <c r="U61" s="78">
        <v>4</v>
      </c>
      <c r="V61" s="78" t="s">
        <v>21</v>
      </c>
      <c r="W61" s="78">
        <v>4</v>
      </c>
      <c r="X61" s="78">
        <v>4</v>
      </c>
      <c r="Y61" s="78">
        <v>4</v>
      </c>
      <c r="Z61" s="78">
        <v>4</v>
      </c>
      <c r="AA61" s="78">
        <v>4</v>
      </c>
      <c r="AB61" s="78">
        <v>4</v>
      </c>
      <c r="AC61" s="78" t="s">
        <v>21</v>
      </c>
      <c r="AD61" s="78">
        <v>4</v>
      </c>
      <c r="AE61" s="78">
        <v>4</v>
      </c>
      <c r="AF61" s="78">
        <v>4</v>
      </c>
      <c r="AG61" s="78">
        <v>4</v>
      </c>
      <c r="AH61" s="78"/>
      <c r="AI61" s="106"/>
      <c r="AJ61" s="107"/>
      <c r="AK61" s="107"/>
      <c r="AL61" s="107"/>
      <c r="AM61" s="107"/>
    </row>
    <row r="62" ht="30" customHeight="1" spans="1:39">
      <c r="A62" s="53" t="s">
        <v>213</v>
      </c>
      <c r="B62" s="135"/>
      <c r="C62" s="81" t="s">
        <v>10</v>
      </c>
      <c r="D62" s="81">
        <v>5</v>
      </c>
      <c r="E62" s="81">
        <v>6</v>
      </c>
      <c r="F62" s="81">
        <v>6</v>
      </c>
      <c r="G62" s="81">
        <v>6</v>
      </c>
      <c r="H62" s="81">
        <v>3</v>
      </c>
      <c r="I62" s="81">
        <v>6</v>
      </c>
      <c r="J62" s="81">
        <v>5</v>
      </c>
      <c r="K62" s="81">
        <v>3</v>
      </c>
      <c r="L62" s="81">
        <v>4</v>
      </c>
      <c r="M62" s="81">
        <v>3</v>
      </c>
      <c r="N62" s="81">
        <v>4</v>
      </c>
      <c r="O62" s="78" t="s">
        <v>21</v>
      </c>
      <c r="P62" s="81">
        <v>4</v>
      </c>
      <c r="Q62" s="81">
        <v>3</v>
      </c>
      <c r="R62" s="81">
        <v>3</v>
      </c>
      <c r="S62" s="81">
        <v>4</v>
      </c>
      <c r="T62" s="81">
        <v>3</v>
      </c>
      <c r="U62" s="81">
        <v>3</v>
      </c>
      <c r="V62" s="78" t="s">
        <v>21</v>
      </c>
      <c r="W62" s="81">
        <v>4</v>
      </c>
      <c r="X62" s="81">
        <v>5</v>
      </c>
      <c r="Y62" s="81">
        <v>4</v>
      </c>
      <c r="Z62" s="81">
        <v>3</v>
      </c>
      <c r="AA62" s="81">
        <v>3</v>
      </c>
      <c r="AB62" s="81">
        <v>3</v>
      </c>
      <c r="AC62" s="78" t="s">
        <v>21</v>
      </c>
      <c r="AD62" s="81">
        <v>0.5</v>
      </c>
      <c r="AE62" s="81">
        <v>0.5</v>
      </c>
      <c r="AF62" s="81">
        <v>0.5</v>
      </c>
      <c r="AG62" s="81">
        <v>0.5</v>
      </c>
      <c r="AH62" s="81"/>
      <c r="AI62" s="108"/>
      <c r="AJ62" s="109"/>
      <c r="AK62" s="109"/>
      <c r="AL62" s="109"/>
      <c r="AM62" s="109"/>
    </row>
    <row r="63" ht="30" customHeight="1" spans="1:39">
      <c r="A63" s="53" t="s">
        <v>215</v>
      </c>
      <c r="B63" s="133" t="s">
        <v>216</v>
      </c>
      <c r="C63" s="77" t="s">
        <v>17</v>
      </c>
      <c r="D63" s="78">
        <v>4</v>
      </c>
      <c r="E63" s="78">
        <v>4</v>
      </c>
      <c r="F63" s="78">
        <v>4</v>
      </c>
      <c r="G63" s="78">
        <v>4</v>
      </c>
      <c r="H63" s="78">
        <v>4</v>
      </c>
      <c r="I63" s="78">
        <v>4</v>
      </c>
      <c r="J63" s="78">
        <v>4</v>
      </c>
      <c r="K63" s="78">
        <v>4</v>
      </c>
      <c r="L63" s="78">
        <v>4</v>
      </c>
      <c r="M63" s="78">
        <v>4</v>
      </c>
      <c r="N63" s="78">
        <v>4</v>
      </c>
      <c r="O63" s="78" t="s">
        <v>21</v>
      </c>
      <c r="P63" s="78">
        <v>0</v>
      </c>
      <c r="Q63" s="78">
        <v>4</v>
      </c>
      <c r="R63" s="78">
        <v>4</v>
      </c>
      <c r="S63" s="78">
        <v>4</v>
      </c>
      <c r="T63" s="78">
        <v>4</v>
      </c>
      <c r="U63" s="78">
        <v>4</v>
      </c>
      <c r="V63" s="78" t="s">
        <v>21</v>
      </c>
      <c r="W63" s="78">
        <v>4</v>
      </c>
      <c r="X63" s="78">
        <v>4</v>
      </c>
      <c r="Y63" s="78">
        <v>4</v>
      </c>
      <c r="Z63" s="78">
        <v>4</v>
      </c>
      <c r="AA63" s="78">
        <v>4</v>
      </c>
      <c r="AB63" s="78">
        <v>4</v>
      </c>
      <c r="AC63" s="78" t="s">
        <v>21</v>
      </c>
      <c r="AD63" s="78">
        <v>4</v>
      </c>
      <c r="AE63" s="78">
        <v>4</v>
      </c>
      <c r="AF63" s="78">
        <v>4</v>
      </c>
      <c r="AG63" s="78">
        <v>4</v>
      </c>
      <c r="AH63" s="78"/>
      <c r="AI63" s="104"/>
      <c r="AJ63" s="105">
        <f t="shared" ref="AJ63" si="77">SUM(D63:F64,I63:M64,P63:T64,W63:AA64,AD63:AH64)/8</f>
        <v>21</v>
      </c>
      <c r="AK63" s="105">
        <f t="shared" ref="AK63" si="78">SUM(D65:F65,I65:M65,P65:T65,W65:AA65,AD65:AH65)/8</f>
        <v>9.75</v>
      </c>
      <c r="AL63" s="105">
        <f t="shared" ref="AL63" si="79">SUM(G63:H65,N63:O65,U63:V65,AB63:AC65)/8</f>
        <v>7.375</v>
      </c>
      <c r="AM63" s="105">
        <f t="shared" ref="AM63" si="80">SUM(D63:AH65)/8+(AI63)/8</f>
        <v>38.125</v>
      </c>
    </row>
    <row r="64" ht="30" customHeight="1" spans="1:39">
      <c r="A64" s="53" t="s">
        <v>215</v>
      </c>
      <c r="B64" s="134"/>
      <c r="C64" s="77" t="s">
        <v>18</v>
      </c>
      <c r="D64" s="78">
        <v>4</v>
      </c>
      <c r="E64" s="78">
        <v>4</v>
      </c>
      <c r="F64" s="78">
        <v>4</v>
      </c>
      <c r="G64" s="78">
        <v>4</v>
      </c>
      <c r="H64" s="78">
        <v>4</v>
      </c>
      <c r="I64" s="78">
        <v>4</v>
      </c>
      <c r="J64" s="78">
        <v>4</v>
      </c>
      <c r="K64" s="78">
        <v>4</v>
      </c>
      <c r="L64" s="78">
        <v>4</v>
      </c>
      <c r="M64" s="78">
        <v>4</v>
      </c>
      <c r="N64" s="78">
        <v>4</v>
      </c>
      <c r="O64" s="78" t="s">
        <v>21</v>
      </c>
      <c r="P64" s="78">
        <v>0</v>
      </c>
      <c r="Q64" s="78">
        <v>4</v>
      </c>
      <c r="R64" s="78">
        <v>4</v>
      </c>
      <c r="S64" s="78">
        <v>4</v>
      </c>
      <c r="T64" s="78">
        <v>4</v>
      </c>
      <c r="U64" s="78">
        <v>4</v>
      </c>
      <c r="V64" s="78" t="s">
        <v>21</v>
      </c>
      <c r="W64" s="78">
        <v>4</v>
      </c>
      <c r="X64" s="78">
        <v>4</v>
      </c>
      <c r="Y64" s="78">
        <v>4</v>
      </c>
      <c r="Z64" s="78">
        <v>4</v>
      </c>
      <c r="AA64" s="78">
        <v>4</v>
      </c>
      <c r="AB64" s="78">
        <v>4</v>
      </c>
      <c r="AC64" s="78" t="s">
        <v>21</v>
      </c>
      <c r="AD64" s="78">
        <v>4</v>
      </c>
      <c r="AE64" s="78">
        <v>4</v>
      </c>
      <c r="AF64" s="78">
        <v>4</v>
      </c>
      <c r="AG64" s="78">
        <v>4</v>
      </c>
      <c r="AH64" s="78"/>
      <c r="AI64" s="106"/>
      <c r="AJ64" s="107"/>
      <c r="AK64" s="107"/>
      <c r="AL64" s="107"/>
      <c r="AM64" s="107"/>
    </row>
    <row r="65" ht="30" customHeight="1" spans="1:39">
      <c r="A65" s="53" t="s">
        <v>215</v>
      </c>
      <c r="B65" s="135"/>
      <c r="C65" s="81" t="s">
        <v>10</v>
      </c>
      <c r="D65" s="81">
        <v>5</v>
      </c>
      <c r="E65" s="81">
        <v>6</v>
      </c>
      <c r="F65" s="81">
        <v>6</v>
      </c>
      <c r="G65" s="81">
        <v>6</v>
      </c>
      <c r="H65" s="81">
        <v>3</v>
      </c>
      <c r="I65" s="81">
        <v>3</v>
      </c>
      <c r="J65" s="81">
        <v>5</v>
      </c>
      <c r="K65" s="81">
        <v>3</v>
      </c>
      <c r="L65" s="81">
        <v>4</v>
      </c>
      <c r="M65" s="81">
        <v>3</v>
      </c>
      <c r="N65" s="81">
        <v>4</v>
      </c>
      <c r="O65" s="78" t="s">
        <v>21</v>
      </c>
      <c r="P65" s="81">
        <v>0</v>
      </c>
      <c r="Q65" s="81">
        <v>3</v>
      </c>
      <c r="R65" s="81">
        <v>3</v>
      </c>
      <c r="S65" s="81">
        <v>4</v>
      </c>
      <c r="T65" s="81">
        <v>3</v>
      </c>
      <c r="U65" s="81">
        <v>3</v>
      </c>
      <c r="V65" s="78" t="s">
        <v>21</v>
      </c>
      <c r="W65" s="81">
        <v>4</v>
      </c>
      <c r="X65" s="81">
        <v>5</v>
      </c>
      <c r="Y65" s="81">
        <v>4</v>
      </c>
      <c r="Z65" s="81">
        <v>3</v>
      </c>
      <c r="AA65" s="81">
        <v>3</v>
      </c>
      <c r="AB65" s="81">
        <v>3</v>
      </c>
      <c r="AC65" s="78" t="s">
        <v>21</v>
      </c>
      <c r="AD65" s="81">
        <v>0.5</v>
      </c>
      <c r="AE65" s="81">
        <v>0.5</v>
      </c>
      <c r="AF65" s="81">
        <v>5</v>
      </c>
      <c r="AG65" s="81">
        <v>5</v>
      </c>
      <c r="AH65" s="81"/>
      <c r="AI65" s="108"/>
      <c r="AJ65" s="109"/>
      <c r="AK65" s="109"/>
      <c r="AL65" s="109"/>
      <c r="AM65" s="109"/>
    </row>
    <row r="66" ht="30" customHeight="1" spans="1:39">
      <c r="A66" s="53" t="s">
        <v>217</v>
      </c>
      <c r="B66" s="133" t="s">
        <v>218</v>
      </c>
      <c r="C66" s="77" t="s">
        <v>17</v>
      </c>
      <c r="D66" s="78">
        <v>4</v>
      </c>
      <c r="E66" s="78">
        <v>4</v>
      </c>
      <c r="F66" s="78">
        <v>4</v>
      </c>
      <c r="G66" s="78">
        <v>0</v>
      </c>
      <c r="H66" s="78">
        <v>0</v>
      </c>
      <c r="I66" s="78">
        <v>4</v>
      </c>
      <c r="J66" s="78">
        <v>4</v>
      </c>
      <c r="K66" s="78">
        <v>4</v>
      </c>
      <c r="L66" s="78">
        <v>4</v>
      </c>
      <c r="M66" s="78">
        <v>4</v>
      </c>
      <c r="N66" s="78">
        <v>4</v>
      </c>
      <c r="O66" s="78" t="s">
        <v>21</v>
      </c>
      <c r="P66" s="78">
        <v>4</v>
      </c>
      <c r="Q66" s="78">
        <v>4</v>
      </c>
      <c r="R66" s="78">
        <v>4</v>
      </c>
      <c r="S66" s="78">
        <v>4</v>
      </c>
      <c r="T66" s="78">
        <v>4</v>
      </c>
      <c r="U66" s="78">
        <v>4</v>
      </c>
      <c r="V66" s="78" t="s">
        <v>21</v>
      </c>
      <c r="W66" s="78">
        <v>4</v>
      </c>
      <c r="X66" s="78">
        <v>4</v>
      </c>
      <c r="Y66" s="78">
        <v>0</v>
      </c>
      <c r="Z66" s="78">
        <v>0</v>
      </c>
      <c r="AA66" s="78">
        <v>4</v>
      </c>
      <c r="AB66" s="78">
        <v>4</v>
      </c>
      <c r="AC66" s="78" t="s">
        <v>21</v>
      </c>
      <c r="AD66" s="78">
        <v>0</v>
      </c>
      <c r="AE66" s="78">
        <v>0</v>
      </c>
      <c r="AF66" s="78">
        <v>0</v>
      </c>
      <c r="AG66" s="78">
        <v>0</v>
      </c>
      <c r="AH66" s="78"/>
      <c r="AI66" s="104"/>
      <c r="AJ66" s="105">
        <f t="shared" ref="AJ66" si="81">SUM(D66:F67,I66:M67,P66:T67,W66:AA67,AD66:AH67)/8</f>
        <v>15.5</v>
      </c>
      <c r="AK66" s="105">
        <f t="shared" ref="AK66" si="82">SUM(D68:F68,I68:M68,P68:T68,W68:AA68,AD68:AH68)/8</f>
        <v>5.75</v>
      </c>
      <c r="AL66" s="105">
        <f t="shared" ref="AL66" si="83">SUM(G66:H68,N66:O68,U66:V68,AB66:AC68)/8</f>
        <v>3.9375</v>
      </c>
      <c r="AM66" s="105">
        <f t="shared" ref="AM66" si="84">SUM(D66:AH68)/8+(AI66)/8</f>
        <v>25.1875</v>
      </c>
    </row>
    <row r="67" ht="30" customHeight="1" spans="1:39">
      <c r="A67" s="53" t="s">
        <v>217</v>
      </c>
      <c r="B67" s="134"/>
      <c r="C67" s="77" t="s">
        <v>18</v>
      </c>
      <c r="D67" s="78">
        <v>4</v>
      </c>
      <c r="E67" s="78">
        <v>4</v>
      </c>
      <c r="F67" s="78">
        <v>4</v>
      </c>
      <c r="G67" s="78">
        <v>0</v>
      </c>
      <c r="H67" s="78">
        <v>0</v>
      </c>
      <c r="I67" s="78">
        <v>4</v>
      </c>
      <c r="J67" s="78">
        <v>4</v>
      </c>
      <c r="K67" s="78">
        <v>4</v>
      </c>
      <c r="L67" s="78" t="s">
        <v>21</v>
      </c>
      <c r="M67" s="78">
        <v>4</v>
      </c>
      <c r="N67" s="78">
        <v>4</v>
      </c>
      <c r="O67" s="78" t="s">
        <v>21</v>
      </c>
      <c r="P67" s="78">
        <v>4</v>
      </c>
      <c r="Q67" s="78">
        <v>4</v>
      </c>
      <c r="R67" s="78">
        <v>4</v>
      </c>
      <c r="S67" s="78">
        <v>4</v>
      </c>
      <c r="T67" s="78">
        <v>4</v>
      </c>
      <c r="U67" s="78">
        <v>4</v>
      </c>
      <c r="V67" s="78" t="s">
        <v>21</v>
      </c>
      <c r="W67" s="78">
        <v>4</v>
      </c>
      <c r="X67" s="78">
        <v>4</v>
      </c>
      <c r="Y67" s="78">
        <v>0</v>
      </c>
      <c r="Z67" s="78">
        <v>0</v>
      </c>
      <c r="AA67" s="78">
        <v>4</v>
      </c>
      <c r="AB67" s="78">
        <v>4</v>
      </c>
      <c r="AC67" s="78" t="s">
        <v>21</v>
      </c>
      <c r="AD67" s="78">
        <v>0</v>
      </c>
      <c r="AE67" s="78">
        <v>0</v>
      </c>
      <c r="AF67" s="78">
        <v>0</v>
      </c>
      <c r="AG67" s="78">
        <v>0</v>
      </c>
      <c r="AH67" s="78"/>
      <c r="AI67" s="106"/>
      <c r="AJ67" s="107"/>
      <c r="AK67" s="107"/>
      <c r="AL67" s="107"/>
      <c r="AM67" s="107"/>
    </row>
    <row r="68" ht="30" customHeight="1" spans="1:39">
      <c r="A68" s="53" t="s">
        <v>217</v>
      </c>
      <c r="B68" s="135"/>
      <c r="C68" s="81" t="s">
        <v>10</v>
      </c>
      <c r="D68" s="81">
        <v>5</v>
      </c>
      <c r="E68" s="81">
        <v>0.5</v>
      </c>
      <c r="F68" s="81">
        <v>0.5</v>
      </c>
      <c r="G68" s="81">
        <v>0</v>
      </c>
      <c r="H68" s="81">
        <v>0</v>
      </c>
      <c r="I68" s="81">
        <v>6</v>
      </c>
      <c r="J68" s="81">
        <v>0.5</v>
      </c>
      <c r="K68" s="81">
        <v>3</v>
      </c>
      <c r="L68" s="81" t="s">
        <v>21</v>
      </c>
      <c r="M68" s="81">
        <v>3</v>
      </c>
      <c r="N68" s="81">
        <v>4</v>
      </c>
      <c r="O68" s="78" t="s">
        <v>21</v>
      </c>
      <c r="P68" s="81">
        <v>4</v>
      </c>
      <c r="Q68" s="81">
        <v>3</v>
      </c>
      <c r="R68" s="81">
        <v>4</v>
      </c>
      <c r="S68" s="81">
        <v>4</v>
      </c>
      <c r="T68" s="81">
        <v>3</v>
      </c>
      <c r="U68" s="81">
        <v>3</v>
      </c>
      <c r="V68" s="78" t="s">
        <v>21</v>
      </c>
      <c r="W68" s="81">
        <v>4</v>
      </c>
      <c r="X68" s="81">
        <v>5</v>
      </c>
      <c r="Y68" s="81">
        <v>0</v>
      </c>
      <c r="Z68" s="81">
        <v>0</v>
      </c>
      <c r="AA68" s="81">
        <v>0.5</v>
      </c>
      <c r="AB68" s="81">
        <v>0.5</v>
      </c>
      <c r="AC68" s="78" t="s">
        <v>21</v>
      </c>
      <c r="AD68" s="81">
        <v>0</v>
      </c>
      <c r="AE68" s="81">
        <v>0</v>
      </c>
      <c r="AF68" s="81">
        <v>0</v>
      </c>
      <c r="AG68" s="81">
        <v>0</v>
      </c>
      <c r="AH68" s="81"/>
      <c r="AI68" s="108"/>
      <c r="AJ68" s="109"/>
      <c r="AK68" s="109"/>
      <c r="AL68" s="109"/>
      <c r="AM68" s="109"/>
    </row>
    <row r="69" ht="30.75" customHeight="1" spans="1:39">
      <c r="A69" s="145" t="s">
        <v>219</v>
      </c>
      <c r="B69" s="133" t="s">
        <v>220</v>
      </c>
      <c r="C69" s="77" t="s">
        <v>17</v>
      </c>
      <c r="D69" s="78">
        <v>4</v>
      </c>
      <c r="E69" s="78">
        <v>4</v>
      </c>
      <c r="F69" s="78">
        <v>4</v>
      </c>
      <c r="G69" s="78">
        <v>4</v>
      </c>
      <c r="H69" s="78">
        <v>4</v>
      </c>
      <c r="I69" s="78">
        <v>4</v>
      </c>
      <c r="J69" s="78">
        <v>4</v>
      </c>
      <c r="K69" s="78">
        <v>4</v>
      </c>
      <c r="L69" s="78">
        <v>4</v>
      </c>
      <c r="M69" s="78">
        <v>4</v>
      </c>
      <c r="N69" s="78">
        <v>4</v>
      </c>
      <c r="O69" s="78" t="s">
        <v>21</v>
      </c>
      <c r="P69" s="78">
        <v>4</v>
      </c>
      <c r="Q69" s="78">
        <v>4</v>
      </c>
      <c r="R69" s="78">
        <v>4</v>
      </c>
      <c r="S69" s="78">
        <v>4</v>
      </c>
      <c r="T69" s="78">
        <v>4</v>
      </c>
      <c r="U69" s="78">
        <v>4</v>
      </c>
      <c r="V69" s="78" t="s">
        <v>21</v>
      </c>
      <c r="W69" s="78">
        <v>4</v>
      </c>
      <c r="X69" s="78">
        <v>4</v>
      </c>
      <c r="Y69" s="78">
        <v>4</v>
      </c>
      <c r="Z69" s="78">
        <v>4</v>
      </c>
      <c r="AA69" s="78">
        <v>4</v>
      </c>
      <c r="AB69" s="78">
        <v>4</v>
      </c>
      <c r="AC69" s="78" t="s">
        <v>21</v>
      </c>
      <c r="AD69" s="78">
        <v>4</v>
      </c>
      <c r="AE69" s="78">
        <v>4</v>
      </c>
      <c r="AF69" s="78">
        <v>4</v>
      </c>
      <c r="AG69" s="78">
        <v>4</v>
      </c>
      <c r="AH69" s="78"/>
      <c r="AI69" s="104"/>
      <c r="AJ69" s="105">
        <f t="shared" ref="AJ69" si="85">SUM(D69:F70,I69:M70,P69:T70,W69:AA70,AD69:AH70)/8</f>
        <v>22</v>
      </c>
      <c r="AK69" s="105">
        <f t="shared" ref="AK69" si="86">SUM(D71:F71,I71:M71,P71:T71,W71:AA71,AD71:AH71)/8</f>
        <v>10.6875</v>
      </c>
      <c r="AL69" s="105">
        <f t="shared" ref="AL69" si="87">SUM(G69:H71,N69:O71,U69:V71,AB69:AC71)/8</f>
        <v>6.6875</v>
      </c>
      <c r="AM69" s="105">
        <f t="shared" ref="AM69" si="88">SUM(D69:AH71)/8+(AI69)/8</f>
        <v>39.375</v>
      </c>
    </row>
    <row r="70" ht="30.75" customHeight="1" spans="1:39">
      <c r="A70" s="145" t="s">
        <v>219</v>
      </c>
      <c r="B70" s="83"/>
      <c r="C70" s="77" t="s">
        <v>18</v>
      </c>
      <c r="D70" s="78">
        <v>4</v>
      </c>
      <c r="E70" s="78">
        <v>4</v>
      </c>
      <c r="F70" s="78">
        <v>4</v>
      </c>
      <c r="G70" s="78">
        <v>4</v>
      </c>
      <c r="H70" s="78">
        <v>4</v>
      </c>
      <c r="I70" s="78">
        <v>4</v>
      </c>
      <c r="J70" s="78">
        <v>4</v>
      </c>
      <c r="K70" s="78">
        <v>4</v>
      </c>
      <c r="L70" s="78">
        <v>4</v>
      </c>
      <c r="M70" s="78">
        <v>4</v>
      </c>
      <c r="N70" s="78">
        <v>4</v>
      </c>
      <c r="O70" s="78" t="s">
        <v>21</v>
      </c>
      <c r="P70" s="78">
        <v>4</v>
      </c>
      <c r="Q70" s="78">
        <v>4</v>
      </c>
      <c r="R70" s="78">
        <v>4</v>
      </c>
      <c r="S70" s="78">
        <v>4</v>
      </c>
      <c r="T70" s="78">
        <v>4</v>
      </c>
      <c r="U70" s="78">
        <v>4</v>
      </c>
      <c r="V70" s="78" t="s">
        <v>21</v>
      </c>
      <c r="W70" s="78">
        <v>4</v>
      </c>
      <c r="X70" s="78">
        <v>4</v>
      </c>
      <c r="Y70" s="78">
        <v>4</v>
      </c>
      <c r="Z70" s="78">
        <v>4</v>
      </c>
      <c r="AA70" s="78">
        <v>4</v>
      </c>
      <c r="AB70" s="78">
        <v>4</v>
      </c>
      <c r="AC70" s="78" t="s">
        <v>21</v>
      </c>
      <c r="AD70" s="78">
        <v>4</v>
      </c>
      <c r="AE70" s="78">
        <v>4</v>
      </c>
      <c r="AF70" s="78">
        <v>4</v>
      </c>
      <c r="AG70" s="78">
        <v>4</v>
      </c>
      <c r="AH70" s="78"/>
      <c r="AI70" s="106"/>
      <c r="AJ70" s="107"/>
      <c r="AK70" s="107"/>
      <c r="AL70" s="107"/>
      <c r="AM70" s="107"/>
    </row>
    <row r="71" ht="30.75" customHeight="1" spans="1:39">
      <c r="A71" s="145" t="s">
        <v>219</v>
      </c>
      <c r="B71" s="84"/>
      <c r="C71" s="81" t="s">
        <v>10</v>
      </c>
      <c r="D71" s="81">
        <v>5</v>
      </c>
      <c r="E71" s="81">
        <v>6</v>
      </c>
      <c r="F71" s="81">
        <v>6</v>
      </c>
      <c r="G71" s="81">
        <v>0.5</v>
      </c>
      <c r="H71" s="81">
        <v>3</v>
      </c>
      <c r="I71" s="81">
        <v>6</v>
      </c>
      <c r="J71" s="81">
        <v>5</v>
      </c>
      <c r="K71" s="81">
        <v>3</v>
      </c>
      <c r="L71" s="81">
        <v>4</v>
      </c>
      <c r="M71" s="81">
        <v>3</v>
      </c>
      <c r="N71" s="81">
        <v>4</v>
      </c>
      <c r="O71" s="78" t="s">
        <v>21</v>
      </c>
      <c r="P71" s="81">
        <v>4</v>
      </c>
      <c r="Q71" s="81">
        <v>3</v>
      </c>
      <c r="R71" s="81">
        <v>3</v>
      </c>
      <c r="S71" s="81">
        <v>4</v>
      </c>
      <c r="T71" s="81">
        <v>3</v>
      </c>
      <c r="U71" s="81">
        <v>3</v>
      </c>
      <c r="V71" s="78" t="s">
        <v>21</v>
      </c>
      <c r="W71" s="81">
        <v>4</v>
      </c>
      <c r="X71" s="81">
        <v>5</v>
      </c>
      <c r="Y71" s="81">
        <v>4</v>
      </c>
      <c r="Z71" s="81">
        <v>3</v>
      </c>
      <c r="AA71" s="81">
        <v>3</v>
      </c>
      <c r="AB71" s="81">
        <v>3</v>
      </c>
      <c r="AC71" s="78" t="s">
        <v>21</v>
      </c>
      <c r="AD71" s="81">
        <v>0.5</v>
      </c>
      <c r="AE71" s="81">
        <v>0.5</v>
      </c>
      <c r="AF71" s="81">
        <v>5</v>
      </c>
      <c r="AG71" s="81">
        <v>5.5</v>
      </c>
      <c r="AH71" s="81"/>
      <c r="AI71" s="108"/>
      <c r="AJ71" s="109"/>
      <c r="AK71" s="109"/>
      <c r="AL71" s="109"/>
      <c r="AM71" s="109"/>
    </row>
    <row r="72" ht="30.75" customHeight="1" spans="1:39">
      <c r="A72" s="145" t="s">
        <v>221</v>
      </c>
      <c r="B72" s="133" t="s">
        <v>222</v>
      </c>
      <c r="C72" s="77" t="s">
        <v>17</v>
      </c>
      <c r="D72" s="78">
        <v>4</v>
      </c>
      <c r="E72" s="78">
        <v>4</v>
      </c>
      <c r="F72" s="78">
        <v>4</v>
      </c>
      <c r="G72" s="78">
        <v>4</v>
      </c>
      <c r="H72" s="78">
        <v>4</v>
      </c>
      <c r="I72" s="78">
        <v>4</v>
      </c>
      <c r="J72" s="78">
        <v>4</v>
      </c>
      <c r="K72" s="78">
        <v>4</v>
      </c>
      <c r="L72" s="78">
        <v>4</v>
      </c>
      <c r="M72" s="78">
        <v>4</v>
      </c>
      <c r="N72" s="78">
        <v>4</v>
      </c>
      <c r="O72" s="78" t="s">
        <v>21</v>
      </c>
      <c r="P72" s="78">
        <v>4</v>
      </c>
      <c r="Q72" s="78">
        <v>4</v>
      </c>
      <c r="R72" s="78">
        <v>4</v>
      </c>
      <c r="S72" s="78">
        <v>4</v>
      </c>
      <c r="T72" s="78">
        <v>4</v>
      </c>
      <c r="U72" s="78">
        <v>4</v>
      </c>
      <c r="V72" s="78" t="s">
        <v>21</v>
      </c>
      <c r="W72" s="78">
        <v>4</v>
      </c>
      <c r="X72" s="78">
        <v>4</v>
      </c>
      <c r="Y72" s="78">
        <v>4</v>
      </c>
      <c r="Z72" s="78">
        <v>4</v>
      </c>
      <c r="AA72" s="78">
        <v>4</v>
      </c>
      <c r="AB72" s="78">
        <v>4</v>
      </c>
      <c r="AC72" s="78" t="s">
        <v>21</v>
      </c>
      <c r="AD72" s="78">
        <v>4</v>
      </c>
      <c r="AE72" s="78">
        <v>4</v>
      </c>
      <c r="AF72" s="78">
        <v>4</v>
      </c>
      <c r="AG72" s="78">
        <v>4</v>
      </c>
      <c r="AH72" s="78"/>
      <c r="AI72" s="104"/>
      <c r="AJ72" s="105">
        <f t="shared" ref="AJ72" si="89">SUM(D72:F73,I72:M73,P72:T73,W72:AA73,AD72:AH73)/8</f>
        <v>22</v>
      </c>
      <c r="AK72" s="105">
        <f t="shared" ref="AK72" si="90">SUM(D74:F74,I74:M74,P74:T74,W74:AA74,AD74:AH74)/8</f>
        <v>9.5</v>
      </c>
      <c r="AL72" s="105">
        <f t="shared" ref="AL72" si="91">SUM(G72:H74,N72:O74,U72:V74,AB72:AC74)/8</f>
        <v>7.375</v>
      </c>
      <c r="AM72" s="105">
        <f t="shared" ref="AM72" si="92">SUM(D72:AH74)/8+(AI72)/8</f>
        <v>38.875</v>
      </c>
    </row>
    <row r="73" ht="30.75" customHeight="1" spans="1:39">
      <c r="A73" s="145" t="s">
        <v>221</v>
      </c>
      <c r="B73" s="83"/>
      <c r="C73" s="77" t="s">
        <v>18</v>
      </c>
      <c r="D73" s="78">
        <v>4</v>
      </c>
      <c r="E73" s="78">
        <v>4</v>
      </c>
      <c r="F73" s="78">
        <v>4</v>
      </c>
      <c r="G73" s="78">
        <v>4</v>
      </c>
      <c r="H73" s="78">
        <v>4</v>
      </c>
      <c r="I73" s="78">
        <v>4</v>
      </c>
      <c r="J73" s="78">
        <v>4</v>
      </c>
      <c r="K73" s="78">
        <v>4</v>
      </c>
      <c r="L73" s="78">
        <v>4</v>
      </c>
      <c r="M73" s="78">
        <v>4</v>
      </c>
      <c r="N73" s="78">
        <v>4</v>
      </c>
      <c r="O73" s="78" t="s">
        <v>21</v>
      </c>
      <c r="P73" s="78">
        <v>4</v>
      </c>
      <c r="Q73" s="78">
        <v>4</v>
      </c>
      <c r="R73" s="78">
        <v>4</v>
      </c>
      <c r="S73" s="78">
        <v>4</v>
      </c>
      <c r="T73" s="78">
        <v>4</v>
      </c>
      <c r="U73" s="78">
        <v>4</v>
      </c>
      <c r="V73" s="78" t="s">
        <v>21</v>
      </c>
      <c r="W73" s="78">
        <v>4</v>
      </c>
      <c r="X73" s="78">
        <v>4</v>
      </c>
      <c r="Y73" s="78">
        <v>4</v>
      </c>
      <c r="Z73" s="78">
        <v>4</v>
      </c>
      <c r="AA73" s="78">
        <v>4</v>
      </c>
      <c r="AB73" s="78">
        <v>4</v>
      </c>
      <c r="AC73" s="78" t="s">
        <v>21</v>
      </c>
      <c r="AD73" s="78">
        <v>4</v>
      </c>
      <c r="AE73" s="78">
        <v>4</v>
      </c>
      <c r="AF73" s="78">
        <v>4</v>
      </c>
      <c r="AG73" s="78">
        <v>4</v>
      </c>
      <c r="AH73" s="78"/>
      <c r="AI73" s="106"/>
      <c r="AJ73" s="107"/>
      <c r="AK73" s="107"/>
      <c r="AL73" s="107"/>
      <c r="AM73" s="107"/>
    </row>
    <row r="74" ht="30.75" customHeight="1" spans="1:39">
      <c r="A74" s="145" t="s">
        <v>221</v>
      </c>
      <c r="B74" s="84"/>
      <c r="C74" s="81" t="s">
        <v>10</v>
      </c>
      <c r="D74" s="81">
        <v>5</v>
      </c>
      <c r="E74" s="81">
        <v>6</v>
      </c>
      <c r="F74" s="81">
        <v>6</v>
      </c>
      <c r="G74" s="81">
        <v>6</v>
      </c>
      <c r="H74" s="81">
        <v>3</v>
      </c>
      <c r="I74" s="81">
        <v>6</v>
      </c>
      <c r="J74" s="81">
        <v>5</v>
      </c>
      <c r="K74" s="81">
        <v>3</v>
      </c>
      <c r="L74" s="81">
        <v>4</v>
      </c>
      <c r="M74" s="81">
        <v>3</v>
      </c>
      <c r="N74" s="81">
        <v>4</v>
      </c>
      <c r="O74" s="78" t="s">
        <v>21</v>
      </c>
      <c r="P74" s="81">
        <v>4</v>
      </c>
      <c r="Q74" s="81">
        <v>3</v>
      </c>
      <c r="R74" s="81">
        <v>3</v>
      </c>
      <c r="S74" s="81">
        <v>4</v>
      </c>
      <c r="T74" s="81">
        <v>3</v>
      </c>
      <c r="U74" s="81">
        <v>3</v>
      </c>
      <c r="V74" s="78" t="s">
        <v>21</v>
      </c>
      <c r="W74" s="81">
        <v>4</v>
      </c>
      <c r="X74" s="81">
        <v>5</v>
      </c>
      <c r="Y74" s="81">
        <v>4</v>
      </c>
      <c r="Z74" s="81">
        <v>3</v>
      </c>
      <c r="AA74" s="81">
        <v>3</v>
      </c>
      <c r="AB74" s="81">
        <v>3</v>
      </c>
      <c r="AC74" s="78" t="s">
        <v>21</v>
      </c>
      <c r="AD74" s="81">
        <v>0.5</v>
      </c>
      <c r="AE74" s="81">
        <v>0.5</v>
      </c>
      <c r="AF74" s="81">
        <v>0.5</v>
      </c>
      <c r="AG74" s="81">
        <v>0.5</v>
      </c>
      <c r="AH74" s="81"/>
      <c r="AI74" s="108"/>
      <c r="AJ74" s="109"/>
      <c r="AK74" s="109"/>
      <c r="AL74" s="109"/>
      <c r="AM74" s="109"/>
    </row>
    <row r="75" ht="30.75" customHeight="1" spans="1:39">
      <c r="A75" s="145" t="s">
        <v>223</v>
      </c>
      <c r="B75" s="133" t="s">
        <v>224</v>
      </c>
      <c r="C75" s="77" t="s">
        <v>17</v>
      </c>
      <c r="D75" s="78">
        <v>4</v>
      </c>
      <c r="E75" s="78">
        <v>4</v>
      </c>
      <c r="F75" s="78">
        <v>4</v>
      </c>
      <c r="G75" s="78">
        <v>0</v>
      </c>
      <c r="H75" s="78">
        <v>4</v>
      </c>
      <c r="I75" s="78">
        <v>4</v>
      </c>
      <c r="J75" s="78">
        <v>4</v>
      </c>
      <c r="K75" s="78">
        <v>4</v>
      </c>
      <c r="L75" s="78">
        <v>4</v>
      </c>
      <c r="M75" s="78">
        <v>4</v>
      </c>
      <c r="N75" s="78">
        <v>4</v>
      </c>
      <c r="O75" s="78" t="s">
        <v>21</v>
      </c>
      <c r="P75" s="78">
        <v>4</v>
      </c>
      <c r="Q75" s="78">
        <v>4</v>
      </c>
      <c r="R75" s="78">
        <v>4</v>
      </c>
      <c r="S75" s="78">
        <v>4</v>
      </c>
      <c r="T75" s="78">
        <v>4</v>
      </c>
      <c r="U75" s="78">
        <v>4</v>
      </c>
      <c r="V75" s="78" t="s">
        <v>21</v>
      </c>
      <c r="W75" s="78">
        <v>4</v>
      </c>
      <c r="X75" s="78">
        <v>4</v>
      </c>
      <c r="Y75" s="78">
        <v>4</v>
      </c>
      <c r="Z75" s="78">
        <v>4</v>
      </c>
      <c r="AA75" s="78">
        <v>4</v>
      </c>
      <c r="AB75" s="78">
        <v>4</v>
      </c>
      <c r="AC75" s="78" t="s">
        <v>21</v>
      </c>
      <c r="AD75" s="78">
        <v>4</v>
      </c>
      <c r="AE75" s="78">
        <v>4</v>
      </c>
      <c r="AF75" s="78">
        <v>4</v>
      </c>
      <c r="AG75" s="78">
        <v>4</v>
      </c>
      <c r="AH75" s="78"/>
      <c r="AI75" s="104"/>
      <c r="AJ75" s="105">
        <f t="shared" ref="AJ75" si="93">SUM(D75:F76,I75:M76,P75:T76,W75:AA76,AD75:AH76)/8</f>
        <v>22</v>
      </c>
      <c r="AK75" s="105">
        <f t="shared" ref="AK75" si="94">SUM(D77:F77,I77:M77,P77:T77,W77:AA77,AD77:AH77)/8</f>
        <v>9.9375</v>
      </c>
      <c r="AL75" s="105">
        <f t="shared" ref="AL75" si="95">SUM(G75:H77,N75:O77,U75:V77,AB75:AC77)/8</f>
        <v>5.3125</v>
      </c>
      <c r="AM75" s="105">
        <f t="shared" ref="AM75" si="96">SUM(D75:AH77)/8+(AI75)/8</f>
        <v>37.25</v>
      </c>
    </row>
    <row r="76" ht="30.75" customHeight="1" spans="1:39">
      <c r="A76" s="145" t="s">
        <v>223</v>
      </c>
      <c r="B76" s="83"/>
      <c r="C76" s="77" t="s">
        <v>18</v>
      </c>
      <c r="D76" s="78">
        <v>4</v>
      </c>
      <c r="E76" s="78">
        <v>4</v>
      </c>
      <c r="F76" s="78">
        <v>4</v>
      </c>
      <c r="G76" s="78">
        <v>0</v>
      </c>
      <c r="H76" s="78">
        <v>4</v>
      </c>
      <c r="I76" s="78">
        <v>4</v>
      </c>
      <c r="J76" s="78">
        <v>4</v>
      </c>
      <c r="K76" s="78">
        <v>4</v>
      </c>
      <c r="L76" s="78">
        <v>4</v>
      </c>
      <c r="M76" s="78">
        <v>4</v>
      </c>
      <c r="N76" s="78">
        <v>4</v>
      </c>
      <c r="O76" s="78" t="s">
        <v>21</v>
      </c>
      <c r="P76" s="78">
        <v>4</v>
      </c>
      <c r="Q76" s="78">
        <v>4</v>
      </c>
      <c r="R76" s="78">
        <v>4</v>
      </c>
      <c r="S76" s="78">
        <v>4</v>
      </c>
      <c r="T76" s="78">
        <v>4</v>
      </c>
      <c r="U76" s="78">
        <v>4</v>
      </c>
      <c r="V76" s="78" t="s">
        <v>21</v>
      </c>
      <c r="W76" s="78">
        <v>4</v>
      </c>
      <c r="X76" s="78">
        <v>4</v>
      </c>
      <c r="Y76" s="78">
        <v>4</v>
      </c>
      <c r="Z76" s="78">
        <v>4</v>
      </c>
      <c r="AA76" s="78">
        <v>4</v>
      </c>
      <c r="AB76" s="78">
        <v>4</v>
      </c>
      <c r="AC76" s="78" t="s">
        <v>21</v>
      </c>
      <c r="AD76" s="78">
        <v>4</v>
      </c>
      <c r="AE76" s="78">
        <v>4</v>
      </c>
      <c r="AF76" s="78">
        <v>4</v>
      </c>
      <c r="AG76" s="78">
        <v>4</v>
      </c>
      <c r="AH76" s="78"/>
      <c r="AI76" s="106"/>
      <c r="AJ76" s="107"/>
      <c r="AK76" s="107"/>
      <c r="AL76" s="107"/>
      <c r="AM76" s="107"/>
    </row>
    <row r="77" ht="30.75" customHeight="1" spans="1:39">
      <c r="A77" s="145" t="s">
        <v>223</v>
      </c>
      <c r="B77" s="84"/>
      <c r="C77" s="81" t="s">
        <v>10</v>
      </c>
      <c r="D77" s="81">
        <v>5</v>
      </c>
      <c r="E77" s="81">
        <v>6</v>
      </c>
      <c r="F77" s="81">
        <v>0.5</v>
      </c>
      <c r="G77" s="81">
        <v>0</v>
      </c>
      <c r="H77" s="81">
        <v>0.5</v>
      </c>
      <c r="I77" s="81">
        <v>6</v>
      </c>
      <c r="J77" s="81">
        <v>5</v>
      </c>
      <c r="K77" s="81">
        <v>3</v>
      </c>
      <c r="L77" s="81">
        <v>4</v>
      </c>
      <c r="M77" s="81">
        <v>3</v>
      </c>
      <c r="N77" s="81">
        <v>4</v>
      </c>
      <c r="O77" s="78" t="s">
        <v>21</v>
      </c>
      <c r="P77" s="81">
        <v>4</v>
      </c>
      <c r="Q77" s="81">
        <v>3</v>
      </c>
      <c r="R77" s="81">
        <v>3</v>
      </c>
      <c r="S77" s="81">
        <v>4</v>
      </c>
      <c r="T77" s="81">
        <v>3</v>
      </c>
      <c r="U77" s="81">
        <v>3</v>
      </c>
      <c r="V77" s="78" t="s">
        <v>21</v>
      </c>
      <c r="W77" s="81">
        <v>4</v>
      </c>
      <c r="X77" s="81">
        <v>5</v>
      </c>
      <c r="Y77" s="81">
        <v>4</v>
      </c>
      <c r="Z77" s="81">
        <v>3</v>
      </c>
      <c r="AA77" s="81">
        <v>3</v>
      </c>
      <c r="AB77" s="81">
        <v>3</v>
      </c>
      <c r="AC77" s="78" t="s">
        <v>21</v>
      </c>
      <c r="AD77" s="81">
        <v>0.5</v>
      </c>
      <c r="AE77" s="81">
        <v>0.5</v>
      </c>
      <c r="AF77" s="81">
        <v>5</v>
      </c>
      <c r="AG77" s="81">
        <v>5</v>
      </c>
      <c r="AH77" s="81"/>
      <c r="AI77" s="108"/>
      <c r="AJ77" s="109"/>
      <c r="AK77" s="109"/>
      <c r="AL77" s="109"/>
      <c r="AM77" s="109"/>
    </row>
    <row r="78" ht="30.75" customHeight="1" spans="1:39">
      <c r="A78" s="145" t="s">
        <v>225</v>
      </c>
      <c r="B78" s="133" t="s">
        <v>226</v>
      </c>
      <c r="C78" s="77" t="s">
        <v>17</v>
      </c>
      <c r="D78" s="78">
        <v>4</v>
      </c>
      <c r="E78" s="78">
        <v>4</v>
      </c>
      <c r="F78" s="78">
        <v>4</v>
      </c>
      <c r="G78" s="78">
        <v>4</v>
      </c>
      <c r="H78" s="78">
        <v>4</v>
      </c>
      <c r="I78" s="78">
        <v>4</v>
      </c>
      <c r="J78" s="78">
        <v>4</v>
      </c>
      <c r="K78" s="78">
        <v>4</v>
      </c>
      <c r="L78" s="78">
        <v>4</v>
      </c>
      <c r="M78" s="78">
        <v>4</v>
      </c>
      <c r="N78" s="78">
        <v>0</v>
      </c>
      <c r="O78" s="78" t="s">
        <v>21</v>
      </c>
      <c r="P78" s="78">
        <v>4</v>
      </c>
      <c r="Q78" s="78">
        <v>4</v>
      </c>
      <c r="R78" s="78">
        <v>4</v>
      </c>
      <c r="S78" s="78">
        <v>4</v>
      </c>
      <c r="T78" s="78">
        <v>4</v>
      </c>
      <c r="U78" s="78">
        <v>4</v>
      </c>
      <c r="V78" s="78" t="s">
        <v>21</v>
      </c>
      <c r="W78" s="78">
        <v>4</v>
      </c>
      <c r="X78" s="78">
        <v>4</v>
      </c>
      <c r="Y78" s="78">
        <v>4</v>
      </c>
      <c r="Z78" s="78">
        <v>4</v>
      </c>
      <c r="AA78" s="78">
        <v>4</v>
      </c>
      <c r="AB78" s="78">
        <v>4</v>
      </c>
      <c r="AC78" s="78" t="s">
        <v>21</v>
      </c>
      <c r="AD78" s="78">
        <v>4</v>
      </c>
      <c r="AE78" s="78">
        <v>4</v>
      </c>
      <c r="AF78" s="78">
        <v>4</v>
      </c>
      <c r="AG78" s="78">
        <v>4</v>
      </c>
      <c r="AH78" s="78"/>
      <c r="AI78" s="104"/>
      <c r="AJ78" s="105">
        <f t="shared" ref="AJ78" si="97">SUM(D78:F79,I78:M79,P78:T79,W78:AA79,AD78:AH79)/8</f>
        <v>22</v>
      </c>
      <c r="AK78" s="105">
        <f t="shared" ref="AK78" si="98">SUM(D80:F80,I80:M80,P80:T80,W80:AA80,AD80:AH80)/8</f>
        <v>9.5</v>
      </c>
      <c r="AL78" s="105">
        <f t="shared" ref="AL78" si="99">SUM(G78:H80,N78:O80,U78:V80,AB78:AC80)/8</f>
        <v>5.875</v>
      </c>
      <c r="AM78" s="105">
        <f t="shared" ref="AM78" si="100">SUM(D78:AH80)/8+(AI78)/8</f>
        <v>37.375</v>
      </c>
    </row>
    <row r="79" ht="30.75" customHeight="1" spans="1:39">
      <c r="A79" s="145" t="s">
        <v>225</v>
      </c>
      <c r="B79" s="83"/>
      <c r="C79" s="77" t="s">
        <v>18</v>
      </c>
      <c r="D79" s="78">
        <v>4</v>
      </c>
      <c r="E79" s="78">
        <v>4</v>
      </c>
      <c r="F79" s="78">
        <v>4</v>
      </c>
      <c r="G79" s="78">
        <v>4</v>
      </c>
      <c r="H79" s="78">
        <v>4</v>
      </c>
      <c r="I79" s="78">
        <v>4</v>
      </c>
      <c r="J79" s="78">
        <v>4</v>
      </c>
      <c r="K79" s="78">
        <v>4</v>
      </c>
      <c r="L79" s="78">
        <v>4</v>
      </c>
      <c r="M79" s="78">
        <v>4</v>
      </c>
      <c r="N79" s="78">
        <v>0</v>
      </c>
      <c r="O79" s="78" t="s">
        <v>21</v>
      </c>
      <c r="P79" s="78">
        <v>4</v>
      </c>
      <c r="Q79" s="78">
        <v>4</v>
      </c>
      <c r="R79" s="78">
        <v>4</v>
      </c>
      <c r="S79" s="78">
        <v>4</v>
      </c>
      <c r="T79" s="78">
        <v>4</v>
      </c>
      <c r="U79" s="78">
        <v>4</v>
      </c>
      <c r="V79" s="78" t="s">
        <v>21</v>
      </c>
      <c r="W79" s="78">
        <v>4</v>
      </c>
      <c r="X79" s="78">
        <v>4</v>
      </c>
      <c r="Y79" s="78">
        <v>4</v>
      </c>
      <c r="Z79" s="78">
        <v>4</v>
      </c>
      <c r="AA79" s="78">
        <v>4</v>
      </c>
      <c r="AB79" s="78">
        <v>4</v>
      </c>
      <c r="AC79" s="78" t="s">
        <v>21</v>
      </c>
      <c r="AD79" s="78">
        <v>4</v>
      </c>
      <c r="AE79" s="78">
        <v>4</v>
      </c>
      <c r="AF79" s="78">
        <v>4</v>
      </c>
      <c r="AG79" s="78">
        <v>4</v>
      </c>
      <c r="AH79" s="78"/>
      <c r="AI79" s="106"/>
      <c r="AJ79" s="107"/>
      <c r="AK79" s="107"/>
      <c r="AL79" s="107"/>
      <c r="AM79" s="107"/>
    </row>
    <row r="80" ht="30.75" customHeight="1" spans="1:39">
      <c r="A80" s="145" t="s">
        <v>225</v>
      </c>
      <c r="B80" s="84"/>
      <c r="C80" s="81" t="s">
        <v>10</v>
      </c>
      <c r="D80" s="81">
        <v>5</v>
      </c>
      <c r="E80" s="81">
        <v>6</v>
      </c>
      <c r="F80" s="81">
        <v>6</v>
      </c>
      <c r="G80" s="81">
        <v>6</v>
      </c>
      <c r="H80" s="81">
        <v>3</v>
      </c>
      <c r="I80" s="81">
        <v>6</v>
      </c>
      <c r="J80" s="81">
        <v>5</v>
      </c>
      <c r="K80" s="81">
        <v>3</v>
      </c>
      <c r="L80" s="81">
        <v>4</v>
      </c>
      <c r="M80" s="81">
        <v>3</v>
      </c>
      <c r="N80" s="81">
        <v>0</v>
      </c>
      <c r="O80" s="78" t="s">
        <v>21</v>
      </c>
      <c r="P80" s="81">
        <v>4</v>
      </c>
      <c r="Q80" s="81">
        <v>3</v>
      </c>
      <c r="R80" s="81">
        <v>3</v>
      </c>
      <c r="S80" s="81">
        <v>4</v>
      </c>
      <c r="T80" s="81">
        <v>3</v>
      </c>
      <c r="U80" s="81">
        <v>3</v>
      </c>
      <c r="V80" s="78" t="s">
        <v>21</v>
      </c>
      <c r="W80" s="81">
        <v>4</v>
      </c>
      <c r="X80" s="81">
        <v>5</v>
      </c>
      <c r="Y80" s="81">
        <v>4</v>
      </c>
      <c r="Z80" s="81">
        <v>3</v>
      </c>
      <c r="AA80" s="81">
        <v>3</v>
      </c>
      <c r="AB80" s="81">
        <v>3</v>
      </c>
      <c r="AC80" s="78" t="s">
        <v>21</v>
      </c>
      <c r="AD80" s="81">
        <v>0.5</v>
      </c>
      <c r="AE80" s="81">
        <v>0.5</v>
      </c>
      <c r="AF80" s="81">
        <v>0.5</v>
      </c>
      <c r="AG80" s="81">
        <v>0.5</v>
      </c>
      <c r="AH80" s="81"/>
      <c r="AI80" s="108"/>
      <c r="AJ80" s="109"/>
      <c r="AK80" s="109"/>
      <c r="AL80" s="109"/>
      <c r="AM80" s="109"/>
    </row>
    <row r="81" ht="30.75" customHeight="1" spans="1:39">
      <c r="A81" s="145" t="s">
        <v>227</v>
      </c>
      <c r="B81" s="133" t="s">
        <v>228</v>
      </c>
      <c r="C81" s="77" t="s">
        <v>17</v>
      </c>
      <c r="D81" s="78">
        <v>4</v>
      </c>
      <c r="E81" s="78">
        <v>4</v>
      </c>
      <c r="F81" s="78">
        <v>0</v>
      </c>
      <c r="G81" s="78">
        <v>4</v>
      </c>
      <c r="H81" s="78">
        <v>4</v>
      </c>
      <c r="I81" s="78">
        <v>4</v>
      </c>
      <c r="J81" s="78">
        <v>4</v>
      </c>
      <c r="K81" s="78">
        <v>4</v>
      </c>
      <c r="L81" s="78">
        <v>4</v>
      </c>
      <c r="M81" s="78">
        <v>4</v>
      </c>
      <c r="N81" s="78">
        <v>4</v>
      </c>
      <c r="O81" s="78" t="s">
        <v>21</v>
      </c>
      <c r="P81" s="78">
        <v>4</v>
      </c>
      <c r="Q81" s="78">
        <v>4</v>
      </c>
      <c r="R81" s="78">
        <v>4</v>
      </c>
      <c r="S81" s="78">
        <v>4</v>
      </c>
      <c r="T81" s="78">
        <v>4</v>
      </c>
      <c r="U81" s="78">
        <v>4</v>
      </c>
      <c r="V81" s="78" t="s">
        <v>21</v>
      </c>
      <c r="W81" s="78">
        <v>4</v>
      </c>
      <c r="X81" s="78">
        <v>4</v>
      </c>
      <c r="Y81" s="78">
        <v>4</v>
      </c>
      <c r="Z81" s="78">
        <v>4</v>
      </c>
      <c r="AA81" s="78">
        <v>4</v>
      </c>
      <c r="AB81" s="78">
        <v>4</v>
      </c>
      <c r="AC81" s="78">
        <v>4</v>
      </c>
      <c r="AD81" s="78">
        <v>0</v>
      </c>
      <c r="AE81" s="78">
        <v>4</v>
      </c>
      <c r="AF81" s="78">
        <v>4</v>
      </c>
      <c r="AG81" s="78">
        <v>4</v>
      </c>
      <c r="AH81" s="78"/>
      <c r="AI81" s="104"/>
      <c r="AJ81" s="105">
        <f t="shared" ref="AJ81" si="101">SUM(D81:F82,I81:M82,P81:T82,W81:AA82,AD81:AH82)/8</f>
        <v>19.5</v>
      </c>
      <c r="AK81" s="105">
        <f t="shared" ref="AK81" si="102">SUM(D83:F83,I83:M83,P83:T83,W83:AA83,AD83:AH83)/8</f>
        <v>10.25</v>
      </c>
      <c r="AL81" s="105">
        <f t="shared" ref="AL81" si="103">SUM(G81:H83,N81:O83,U81:V83,AB81:AC83)/8</f>
        <v>8.6875</v>
      </c>
      <c r="AM81" s="105">
        <f t="shared" ref="AM81" si="104">SUM(D81:AH83)/8+(AI81)/8</f>
        <v>38.4375</v>
      </c>
    </row>
    <row r="82" ht="30.75" customHeight="1" spans="1:39">
      <c r="A82" s="145" t="s">
        <v>227</v>
      </c>
      <c r="B82" s="83"/>
      <c r="C82" s="77" t="s">
        <v>18</v>
      </c>
      <c r="D82" s="78">
        <v>4</v>
      </c>
      <c r="E82" s="78">
        <v>4</v>
      </c>
      <c r="F82" s="78">
        <v>0</v>
      </c>
      <c r="G82" s="78">
        <v>4</v>
      </c>
      <c r="H82" s="78">
        <v>4</v>
      </c>
      <c r="I82" s="78">
        <v>4</v>
      </c>
      <c r="J82" s="78">
        <v>4</v>
      </c>
      <c r="K82" s="78">
        <v>4</v>
      </c>
      <c r="L82" s="78" t="s">
        <v>21</v>
      </c>
      <c r="M82" s="78">
        <v>4</v>
      </c>
      <c r="N82" s="78">
        <v>4</v>
      </c>
      <c r="O82" s="78" t="s">
        <v>21</v>
      </c>
      <c r="P82" s="78">
        <v>4</v>
      </c>
      <c r="Q82" s="78">
        <v>4</v>
      </c>
      <c r="R82" s="78">
        <v>4</v>
      </c>
      <c r="S82" s="78">
        <v>4</v>
      </c>
      <c r="T82" s="78">
        <v>4</v>
      </c>
      <c r="U82" s="78">
        <v>4</v>
      </c>
      <c r="V82" s="78" t="s">
        <v>21</v>
      </c>
      <c r="W82" s="78">
        <v>4</v>
      </c>
      <c r="X82" s="78">
        <v>4</v>
      </c>
      <c r="Y82" s="78">
        <v>4</v>
      </c>
      <c r="Z82" s="78">
        <v>4</v>
      </c>
      <c r="AA82" s="78">
        <v>4</v>
      </c>
      <c r="AB82" s="78">
        <v>4</v>
      </c>
      <c r="AC82" s="78">
        <v>4</v>
      </c>
      <c r="AD82" s="78">
        <v>0</v>
      </c>
      <c r="AE82" s="78">
        <v>4</v>
      </c>
      <c r="AF82" s="78">
        <v>4</v>
      </c>
      <c r="AG82" s="78">
        <v>4</v>
      </c>
      <c r="AH82" s="78"/>
      <c r="AI82" s="106"/>
      <c r="AJ82" s="107"/>
      <c r="AK82" s="107"/>
      <c r="AL82" s="107"/>
      <c r="AM82" s="107"/>
    </row>
    <row r="83" ht="30.75" customHeight="1" spans="1:39">
      <c r="A83" s="145" t="s">
        <v>227</v>
      </c>
      <c r="B83" s="84"/>
      <c r="C83" s="81" t="s">
        <v>10</v>
      </c>
      <c r="D83" s="81">
        <v>5</v>
      </c>
      <c r="E83" s="81">
        <v>6</v>
      </c>
      <c r="F83" s="81">
        <v>0</v>
      </c>
      <c r="G83" s="81">
        <v>6</v>
      </c>
      <c r="H83" s="81">
        <v>3</v>
      </c>
      <c r="I83" s="81">
        <v>6</v>
      </c>
      <c r="J83" s="81">
        <v>5</v>
      </c>
      <c r="K83" s="81">
        <v>3</v>
      </c>
      <c r="L83" s="81" t="s">
        <v>21</v>
      </c>
      <c r="M83" s="81">
        <v>3</v>
      </c>
      <c r="N83" s="81">
        <v>4</v>
      </c>
      <c r="O83" s="78" t="s">
        <v>21</v>
      </c>
      <c r="P83" s="81">
        <v>4</v>
      </c>
      <c r="Q83" s="81">
        <v>3</v>
      </c>
      <c r="R83" s="81">
        <v>4</v>
      </c>
      <c r="S83" s="81">
        <v>4</v>
      </c>
      <c r="T83" s="81">
        <v>3</v>
      </c>
      <c r="U83" s="81">
        <v>3</v>
      </c>
      <c r="V83" s="78" t="s">
        <v>21</v>
      </c>
      <c r="W83" s="81">
        <v>4</v>
      </c>
      <c r="X83" s="81">
        <v>5</v>
      </c>
      <c r="Y83" s="81">
        <v>6</v>
      </c>
      <c r="Z83" s="81">
        <v>3</v>
      </c>
      <c r="AA83" s="81">
        <v>3</v>
      </c>
      <c r="AB83" s="81">
        <v>0.5</v>
      </c>
      <c r="AC83" s="78">
        <v>5</v>
      </c>
      <c r="AD83" s="81">
        <v>0</v>
      </c>
      <c r="AE83" s="81">
        <v>5</v>
      </c>
      <c r="AF83" s="81">
        <v>5</v>
      </c>
      <c r="AG83" s="81">
        <v>5</v>
      </c>
      <c r="AH83" s="81"/>
      <c r="AI83" s="108"/>
      <c r="AJ83" s="109"/>
      <c r="AK83" s="109"/>
      <c r="AL83" s="109"/>
      <c r="AM83" s="109"/>
    </row>
    <row r="84" ht="30" customHeight="1" spans="2:39">
      <c r="B84" s="139" t="s">
        <v>73</v>
      </c>
      <c r="C84" s="86"/>
      <c r="D84" s="86">
        <f t="shared" ref="D84:AH84" si="105">SUM(D6:D83)</f>
        <v>312</v>
      </c>
      <c r="E84" s="86">
        <f t="shared" si="105"/>
        <v>321</v>
      </c>
      <c r="F84" s="86">
        <f t="shared" si="105"/>
        <v>334.5</v>
      </c>
      <c r="G84" s="86">
        <f t="shared" si="105"/>
        <v>309</v>
      </c>
      <c r="H84" s="86">
        <f t="shared" si="105"/>
        <v>261</v>
      </c>
      <c r="I84" s="86">
        <f t="shared" si="105"/>
        <v>335</v>
      </c>
      <c r="J84" s="86">
        <f t="shared" si="105"/>
        <v>306.5</v>
      </c>
      <c r="K84" s="86">
        <f t="shared" si="105"/>
        <v>272.5</v>
      </c>
      <c r="L84" s="86">
        <f t="shared" si="105"/>
        <v>251</v>
      </c>
      <c r="M84" s="86">
        <f t="shared" si="105"/>
        <v>270</v>
      </c>
      <c r="N84" s="86">
        <f t="shared" si="105"/>
        <v>286</v>
      </c>
      <c r="O84" s="86">
        <f t="shared" si="105"/>
        <v>8.5</v>
      </c>
      <c r="P84" s="86">
        <f t="shared" si="105"/>
        <v>288</v>
      </c>
      <c r="Q84" s="86">
        <f t="shared" si="105"/>
        <v>278.5</v>
      </c>
      <c r="R84" s="86">
        <f t="shared" si="105"/>
        <v>269</v>
      </c>
      <c r="S84" s="86">
        <f t="shared" si="105"/>
        <v>288.5</v>
      </c>
      <c r="T84" s="86">
        <f t="shared" si="105"/>
        <v>253</v>
      </c>
      <c r="U84" s="86">
        <f t="shared" si="105"/>
        <v>253</v>
      </c>
      <c r="V84" s="86">
        <f t="shared" si="105"/>
        <v>0</v>
      </c>
      <c r="W84" s="86">
        <f t="shared" si="105"/>
        <v>280</v>
      </c>
      <c r="X84" s="86">
        <f t="shared" si="105"/>
        <v>299</v>
      </c>
      <c r="Y84" s="86">
        <f t="shared" si="105"/>
        <v>278</v>
      </c>
      <c r="Z84" s="86">
        <f t="shared" si="105"/>
        <v>242</v>
      </c>
      <c r="AA84" s="86">
        <f t="shared" si="105"/>
        <v>239.5</v>
      </c>
      <c r="AB84" s="86">
        <f t="shared" si="105"/>
        <v>252</v>
      </c>
      <c r="AC84" s="86">
        <f t="shared" si="105"/>
        <v>49</v>
      </c>
      <c r="AD84" s="86">
        <f t="shared" si="105"/>
        <v>184.5</v>
      </c>
      <c r="AE84" s="86">
        <f t="shared" si="105"/>
        <v>208.5</v>
      </c>
      <c r="AF84" s="86">
        <f t="shared" si="105"/>
        <v>258.5</v>
      </c>
      <c r="AG84" s="86">
        <f t="shared" si="105"/>
        <v>248</v>
      </c>
      <c r="AH84" s="86">
        <f t="shared" si="105"/>
        <v>0</v>
      </c>
      <c r="AI84" s="143"/>
      <c r="AJ84" s="110">
        <f>SUM(D84:AH84)</f>
        <v>7436</v>
      </c>
      <c r="AK84" s="110"/>
      <c r="AL84" s="110"/>
      <c r="AM84" s="110"/>
    </row>
    <row r="85" s="48" customFormat="1" ht="30.75" customHeight="1" spans="1:39">
      <c r="A85" s="87"/>
      <c r="B85" s="88" t="s">
        <v>74</v>
      </c>
      <c r="C85" s="89"/>
      <c r="D85" s="90">
        <v>24</v>
      </c>
      <c r="E85" s="90">
        <v>24</v>
      </c>
      <c r="F85" s="90">
        <v>25</v>
      </c>
      <c r="G85" s="90">
        <v>23</v>
      </c>
      <c r="H85" s="90">
        <v>24</v>
      </c>
      <c r="I85" s="90">
        <v>25</v>
      </c>
      <c r="J85" s="90">
        <v>24</v>
      </c>
      <c r="K85" s="90">
        <v>25</v>
      </c>
      <c r="L85" s="90">
        <v>25</v>
      </c>
      <c r="M85" s="90">
        <v>25</v>
      </c>
      <c r="N85" s="90">
        <v>24</v>
      </c>
      <c r="O85" s="90">
        <v>1</v>
      </c>
      <c r="P85" s="90">
        <v>24</v>
      </c>
      <c r="Q85" s="90">
        <v>26</v>
      </c>
      <c r="R85" s="90">
        <v>24</v>
      </c>
      <c r="S85" s="90">
        <v>24</v>
      </c>
      <c r="T85" s="90">
        <v>23</v>
      </c>
      <c r="U85" s="90">
        <v>23</v>
      </c>
      <c r="V85" s="90">
        <v>0</v>
      </c>
      <c r="W85" s="90">
        <v>23</v>
      </c>
      <c r="X85" s="90">
        <v>23</v>
      </c>
      <c r="Y85" s="90">
        <v>22</v>
      </c>
      <c r="Z85" s="90">
        <v>22</v>
      </c>
      <c r="AA85" s="90">
        <v>22</v>
      </c>
      <c r="AB85" s="90">
        <v>24</v>
      </c>
      <c r="AC85" s="90">
        <v>4</v>
      </c>
      <c r="AD85" s="90">
        <v>21</v>
      </c>
      <c r="AE85" s="90">
        <v>23</v>
      </c>
      <c r="AF85" s="90">
        <v>23</v>
      </c>
      <c r="AG85" s="90">
        <v>22</v>
      </c>
      <c r="AH85" s="90"/>
      <c r="AI85" s="90"/>
      <c r="AJ85" s="111"/>
      <c r="AK85" s="111"/>
      <c r="AL85" s="111"/>
      <c r="AM85" s="111"/>
    </row>
    <row r="86" ht="30" customHeight="1" spans="2:34">
      <c r="B86" s="53"/>
      <c r="D86" s="142" t="s">
        <v>116</v>
      </c>
      <c r="E86" s="142"/>
      <c r="F86" s="142"/>
      <c r="G86" s="142"/>
      <c r="H86" s="142"/>
      <c r="I86" s="142"/>
      <c r="J86" s="142"/>
      <c r="K86" s="142"/>
      <c r="L86" s="142"/>
      <c r="M86" s="142"/>
      <c r="N86" s="142"/>
      <c r="O86" s="142"/>
      <c r="P86" s="142"/>
      <c r="Q86" s="142"/>
      <c r="R86" s="142"/>
      <c r="S86" s="142"/>
      <c r="T86" s="142"/>
      <c r="U86" s="142"/>
      <c r="V86" s="142"/>
      <c r="W86" s="142"/>
      <c r="X86" s="142"/>
      <c r="Y86" s="142"/>
      <c r="Z86" s="142"/>
      <c r="AA86" s="142"/>
      <c r="AB86" s="142"/>
      <c r="AC86" s="142"/>
      <c r="AD86" s="142"/>
      <c r="AE86" s="142"/>
      <c r="AF86" s="142"/>
      <c r="AG86" s="142"/>
      <c r="AH86" s="142"/>
    </row>
    <row r="87" ht="21" customHeight="1" spans="2:41">
      <c r="B87" s="53"/>
      <c r="D87" s="119"/>
      <c r="E87" s="119"/>
      <c r="F87" s="119"/>
      <c r="G87" s="119"/>
      <c r="H87" s="119"/>
      <c r="I87" s="119"/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119"/>
      <c r="W87" s="119"/>
      <c r="X87" s="119"/>
      <c r="Y87" s="119"/>
      <c r="Z87" s="119"/>
      <c r="AA87" s="119"/>
      <c r="AB87" s="119"/>
      <c r="AC87" s="119"/>
      <c r="AD87" s="119"/>
      <c r="AE87" s="119"/>
      <c r="AF87" s="119"/>
      <c r="AG87" s="119"/>
      <c r="AH87" s="119"/>
      <c r="AI87" s="119"/>
      <c r="AJ87" s="119"/>
      <c r="AK87" s="119"/>
      <c r="AL87" s="119"/>
      <c r="AM87" s="119"/>
      <c r="AN87" s="119"/>
      <c r="AO87" s="119"/>
    </row>
    <row r="88" ht="21" customHeight="1" spans="2:41">
      <c r="B88" s="53"/>
      <c r="D88" s="119"/>
      <c r="E88" s="119"/>
      <c r="F88" s="119"/>
      <c r="G88" s="119"/>
      <c r="H88" s="119"/>
      <c r="I88" s="119"/>
      <c r="J88" s="119"/>
      <c r="K88" s="119"/>
      <c r="L88" s="119"/>
      <c r="M88" s="119"/>
      <c r="N88" s="119"/>
      <c r="O88" s="119"/>
      <c r="P88" s="119"/>
      <c r="Q88" s="119"/>
      <c r="R88" s="119"/>
      <c r="S88" s="119"/>
      <c r="T88" s="119"/>
      <c r="U88" s="119"/>
      <c r="V88" s="119"/>
      <c r="W88" s="119"/>
      <c r="X88" s="119"/>
      <c r="Y88" s="119"/>
      <c r="Z88" s="119"/>
      <c r="AA88" s="119"/>
      <c r="AB88" s="119"/>
      <c r="AC88" s="119"/>
      <c r="AD88" s="119"/>
      <c r="AE88" s="119"/>
      <c r="AF88" s="119"/>
      <c r="AG88" s="119"/>
      <c r="AH88" s="119"/>
      <c r="AI88" s="119"/>
      <c r="AJ88" s="119"/>
      <c r="AK88" s="119"/>
      <c r="AL88" s="119"/>
      <c r="AM88" s="119"/>
      <c r="AN88" s="119"/>
      <c r="AO88" s="119"/>
    </row>
    <row r="89" ht="21" customHeight="1" spans="2:41">
      <c r="B89" s="53"/>
      <c r="D89" s="119"/>
      <c r="E89" s="119"/>
      <c r="F89" s="119"/>
      <c r="G89" s="119"/>
      <c r="H89" s="119"/>
      <c r="I89" s="119"/>
      <c r="J89" s="119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</row>
    <row r="90" ht="21" customHeight="1" spans="2:41">
      <c r="B90" s="53"/>
      <c r="D90" s="119"/>
      <c r="E90" s="119"/>
      <c r="F90" s="119"/>
      <c r="G90" s="119"/>
      <c r="H90" s="119"/>
      <c r="I90" s="119"/>
      <c r="J90" s="119"/>
      <c r="K90" s="119"/>
      <c r="L90" s="119"/>
      <c r="M90" s="119"/>
      <c r="N90" s="119"/>
      <c r="O90" s="119"/>
      <c r="P90" s="119"/>
      <c r="Q90" s="119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</row>
    <row r="91" ht="21" customHeight="1" spans="2:41">
      <c r="B91" s="53"/>
      <c r="D91" s="119"/>
      <c r="E91" s="119"/>
      <c r="F91" s="119"/>
      <c r="G91" s="119"/>
      <c r="H91" s="119"/>
      <c r="I91" s="119"/>
      <c r="J91" s="119"/>
      <c r="K91" s="119"/>
      <c r="L91" s="119"/>
      <c r="M91" s="119"/>
      <c r="N91" s="119"/>
      <c r="O91" s="119"/>
      <c r="P91" s="119"/>
      <c r="Q91" s="119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</row>
    <row r="92" spans="2:41">
      <c r="B92" s="53"/>
      <c r="D92" s="119"/>
      <c r="E92" s="119"/>
      <c r="F92" s="119"/>
      <c r="G92" s="119"/>
      <c r="H92" s="119"/>
      <c r="I92" s="119"/>
      <c r="J92" s="119"/>
      <c r="K92" s="119"/>
      <c r="L92" s="119"/>
      <c r="M92" s="119"/>
      <c r="N92" s="119"/>
      <c r="O92" s="119"/>
      <c r="P92" s="119"/>
      <c r="Q92" s="119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</row>
    <row r="93" spans="2:41">
      <c r="B93" s="53"/>
      <c r="D93" s="119"/>
      <c r="E93" s="119"/>
      <c r="F93" s="119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</row>
    <row r="94" spans="2:39">
      <c r="B94" s="53"/>
      <c r="D94" s="119"/>
      <c r="E94" s="119"/>
      <c r="F94" s="119"/>
      <c r="G94" s="119"/>
      <c r="H94" s="119"/>
      <c r="I94" s="119"/>
      <c r="J94" s="119"/>
      <c r="K94" s="119"/>
      <c r="L94" s="119"/>
      <c r="M94" s="119"/>
      <c r="N94" s="119"/>
      <c r="O94" s="119"/>
      <c r="P94" s="119"/>
      <c r="Q94" s="119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</row>
    <row r="95" spans="2:39">
      <c r="B95" s="53"/>
      <c r="D95" s="119"/>
      <c r="E95" s="119"/>
      <c r="F95" s="119"/>
      <c r="G95" s="119"/>
      <c r="H95" s="119"/>
      <c r="I95" s="119"/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</row>
    <row r="96" spans="2:39">
      <c r="B96" s="53"/>
      <c r="D96" s="119"/>
      <c r="E96" s="119"/>
      <c r="F96" s="119"/>
      <c r="G96" s="119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19"/>
      <c r="W96" s="119"/>
      <c r="X96" s="119"/>
      <c r="Y96" s="119"/>
      <c r="Z96" s="119"/>
      <c r="AA96" s="119"/>
      <c r="AB96" s="119"/>
      <c r="AC96" s="119"/>
      <c r="AD96" s="119"/>
      <c r="AE96" s="119"/>
      <c r="AF96" s="119"/>
      <c r="AG96" s="119"/>
      <c r="AH96" s="119"/>
      <c r="AI96" s="119"/>
      <c r="AJ96" s="119"/>
      <c r="AK96" s="119"/>
      <c r="AL96" s="119"/>
      <c r="AM96" s="119"/>
    </row>
    <row r="97" spans="2:39">
      <c r="B97" s="53"/>
      <c r="D97" s="119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19"/>
      <c r="P97" s="119"/>
      <c r="Q97" s="119"/>
      <c r="R97" s="119"/>
      <c r="S97" s="119"/>
      <c r="T97" s="119"/>
      <c r="U97" s="119"/>
      <c r="V97" s="119"/>
      <c r="W97" s="119"/>
      <c r="X97" s="119"/>
      <c r="Y97" s="119"/>
      <c r="Z97" s="119"/>
      <c r="AA97" s="119"/>
      <c r="AB97" s="119"/>
      <c r="AC97" s="119"/>
      <c r="AD97" s="119"/>
      <c r="AE97" s="119"/>
      <c r="AF97" s="119"/>
      <c r="AG97" s="119"/>
      <c r="AH97" s="119"/>
      <c r="AI97" s="119"/>
      <c r="AJ97" s="119"/>
      <c r="AK97" s="119"/>
      <c r="AL97" s="119"/>
      <c r="AM97" s="119"/>
    </row>
    <row r="98" spans="2:39">
      <c r="B98" s="53"/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19"/>
      <c r="P98" s="119"/>
      <c r="Q98" s="119"/>
      <c r="R98" s="119"/>
      <c r="S98" s="119"/>
      <c r="T98" s="119"/>
      <c r="U98" s="119"/>
      <c r="V98" s="119"/>
      <c r="W98" s="119"/>
      <c r="X98" s="119"/>
      <c r="Y98" s="119"/>
      <c r="Z98" s="119"/>
      <c r="AA98" s="119"/>
      <c r="AB98" s="119"/>
      <c r="AC98" s="119"/>
      <c r="AD98" s="119"/>
      <c r="AE98" s="119"/>
      <c r="AF98" s="119"/>
      <c r="AG98" s="119"/>
      <c r="AH98" s="119"/>
      <c r="AI98" s="119"/>
      <c r="AJ98" s="119"/>
      <c r="AK98" s="119"/>
      <c r="AL98" s="119"/>
      <c r="AM98" s="119"/>
    </row>
    <row r="99" spans="2:39">
      <c r="B99" s="53"/>
      <c r="D99" s="119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19"/>
      <c r="P99" s="119"/>
      <c r="Q99" s="119"/>
      <c r="R99" s="119"/>
      <c r="S99" s="119"/>
      <c r="T99" s="119"/>
      <c r="U99" s="119"/>
      <c r="V99" s="119"/>
      <c r="W99" s="119"/>
      <c r="X99" s="119"/>
      <c r="Y99" s="119"/>
      <c r="Z99" s="119"/>
      <c r="AA99" s="119"/>
      <c r="AB99" s="119"/>
      <c r="AC99" s="119"/>
      <c r="AD99" s="119"/>
      <c r="AE99" s="119"/>
      <c r="AF99" s="119"/>
      <c r="AG99" s="119"/>
      <c r="AH99" s="119"/>
      <c r="AI99" s="119"/>
      <c r="AJ99" s="119"/>
      <c r="AK99" s="119"/>
      <c r="AL99" s="119"/>
      <c r="AM99" s="119"/>
    </row>
    <row r="100" spans="2:39">
      <c r="B100" s="53"/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19"/>
      <c r="P100" s="119"/>
      <c r="Q100" s="119"/>
      <c r="R100" s="119"/>
      <c r="S100" s="119"/>
      <c r="T100" s="119"/>
      <c r="U100" s="119"/>
      <c r="V100" s="119"/>
      <c r="W100" s="119"/>
      <c r="X100" s="119"/>
      <c r="Y100" s="119"/>
      <c r="Z100" s="119"/>
      <c r="AA100" s="119"/>
      <c r="AB100" s="119"/>
      <c r="AC100" s="119"/>
      <c r="AD100" s="119"/>
      <c r="AE100" s="119"/>
      <c r="AF100" s="119"/>
      <c r="AG100" s="119"/>
      <c r="AH100" s="119"/>
      <c r="AI100" s="119"/>
      <c r="AJ100" s="119"/>
      <c r="AK100" s="119"/>
      <c r="AL100" s="119"/>
      <c r="AM100" s="119"/>
    </row>
    <row r="101" spans="2:39">
      <c r="B101" s="53"/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  <c r="AI101" s="119"/>
      <c r="AJ101" s="119"/>
      <c r="AK101" s="119"/>
      <c r="AL101" s="119"/>
      <c r="AM101" s="119"/>
    </row>
    <row r="102" spans="2:39">
      <c r="B102" s="53"/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  <c r="AC102" s="119"/>
      <c r="AD102" s="119"/>
      <c r="AE102" s="119"/>
      <c r="AF102" s="119"/>
      <c r="AG102" s="119"/>
      <c r="AH102" s="119"/>
      <c r="AI102" s="119"/>
      <c r="AJ102" s="119"/>
      <c r="AK102" s="119"/>
      <c r="AL102" s="119"/>
      <c r="AM102" s="119"/>
    </row>
    <row r="103" spans="2:39">
      <c r="B103" s="53"/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19"/>
      <c r="P103" s="119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  <c r="AI103" s="119"/>
      <c r="AJ103" s="119"/>
      <c r="AK103" s="119"/>
      <c r="AL103" s="119"/>
      <c r="AM103" s="119"/>
    </row>
    <row r="104" spans="2:39">
      <c r="B104" s="53"/>
      <c r="D104" s="119"/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19"/>
      <c r="P104" s="119"/>
      <c r="Q104" s="119"/>
      <c r="R104" s="119"/>
      <c r="S104" s="119"/>
      <c r="T104" s="119"/>
      <c r="U104" s="119"/>
      <c r="V104" s="119"/>
      <c r="W104" s="119"/>
      <c r="X104" s="119"/>
      <c r="Y104" s="119"/>
      <c r="Z104" s="119"/>
      <c r="AA104" s="119"/>
      <c r="AB104" s="119"/>
      <c r="AC104" s="119"/>
      <c r="AD104" s="119"/>
      <c r="AE104" s="119"/>
      <c r="AF104" s="119"/>
      <c r="AG104" s="119"/>
      <c r="AH104" s="119"/>
      <c r="AI104" s="119"/>
      <c r="AJ104" s="119"/>
      <c r="AK104" s="119"/>
      <c r="AL104" s="119"/>
      <c r="AM104" s="119"/>
    </row>
    <row r="105" spans="2:39">
      <c r="B105" s="53"/>
      <c r="D105" s="119"/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19"/>
      <c r="P105" s="119"/>
      <c r="Q105" s="119"/>
      <c r="R105" s="119"/>
      <c r="S105" s="119"/>
      <c r="T105" s="119"/>
      <c r="U105" s="119"/>
      <c r="V105" s="119"/>
      <c r="W105" s="119"/>
      <c r="X105" s="119"/>
      <c r="Y105" s="119"/>
      <c r="Z105" s="119"/>
      <c r="AA105" s="119"/>
      <c r="AB105" s="119"/>
      <c r="AC105" s="119"/>
      <c r="AD105" s="119"/>
      <c r="AE105" s="119"/>
      <c r="AF105" s="119"/>
      <c r="AG105" s="119"/>
      <c r="AH105" s="119"/>
      <c r="AI105" s="119"/>
      <c r="AJ105" s="119"/>
      <c r="AK105" s="119"/>
      <c r="AL105" s="119"/>
      <c r="AM105" s="119"/>
    </row>
    <row r="106" spans="2:39">
      <c r="B106" s="53"/>
      <c r="D106" s="119"/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19"/>
      <c r="P106" s="119"/>
      <c r="Q106" s="119"/>
      <c r="R106" s="119"/>
      <c r="S106" s="119"/>
      <c r="T106" s="119"/>
      <c r="U106" s="119"/>
      <c r="V106" s="119"/>
      <c r="W106" s="119"/>
      <c r="X106" s="119"/>
      <c r="Y106" s="119"/>
      <c r="Z106" s="119"/>
      <c r="AA106" s="119"/>
      <c r="AB106" s="119"/>
      <c r="AC106" s="119"/>
      <c r="AD106" s="119"/>
      <c r="AE106" s="119"/>
      <c r="AF106" s="119"/>
      <c r="AG106" s="119"/>
      <c r="AH106" s="119"/>
      <c r="AI106" s="119"/>
      <c r="AJ106" s="119"/>
      <c r="AK106" s="119"/>
      <c r="AL106" s="119"/>
      <c r="AM106" s="119"/>
    </row>
    <row r="107" spans="2:39">
      <c r="B107" s="53"/>
      <c r="D107" s="119"/>
      <c r="E107" s="119"/>
      <c r="F107" s="119"/>
      <c r="G107" s="119"/>
      <c r="H107" s="119"/>
      <c r="I107" s="119"/>
      <c r="J107" s="119"/>
      <c r="K107" s="119"/>
      <c r="L107" s="119"/>
      <c r="M107" s="119"/>
      <c r="N107" s="119"/>
      <c r="O107" s="119"/>
      <c r="P107" s="119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  <c r="AA107" s="119"/>
      <c r="AB107" s="119"/>
      <c r="AC107" s="119"/>
      <c r="AD107" s="119"/>
      <c r="AE107" s="119"/>
      <c r="AF107" s="119"/>
      <c r="AG107" s="119"/>
      <c r="AH107" s="119"/>
      <c r="AI107" s="119"/>
      <c r="AJ107" s="119"/>
      <c r="AK107" s="119"/>
      <c r="AL107" s="119"/>
      <c r="AM107" s="119"/>
    </row>
    <row r="108" spans="2:39">
      <c r="B108" s="53"/>
      <c r="D108" s="119"/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19"/>
      <c r="P108" s="119"/>
      <c r="Q108" s="119"/>
      <c r="R108" s="119"/>
      <c r="S108" s="119"/>
      <c r="T108" s="119"/>
      <c r="U108" s="119"/>
      <c r="V108" s="119"/>
      <c r="W108" s="119"/>
      <c r="X108" s="119"/>
      <c r="Y108" s="119"/>
      <c r="Z108" s="119"/>
      <c r="AA108" s="119"/>
      <c r="AB108" s="119"/>
      <c r="AC108" s="119"/>
      <c r="AD108" s="119"/>
      <c r="AE108" s="119"/>
      <c r="AF108" s="119"/>
      <c r="AG108" s="119"/>
      <c r="AH108" s="119"/>
      <c r="AI108" s="119"/>
      <c r="AJ108" s="119"/>
      <c r="AK108" s="119"/>
      <c r="AL108" s="119"/>
      <c r="AM108" s="119"/>
    </row>
    <row r="109" ht="14.25" spans="2:2">
      <c r="B109" s="53"/>
    </row>
    <row r="110" ht="14.25" spans="2:2">
      <c r="B110" s="53"/>
    </row>
    <row r="111" ht="14.25" spans="2:2">
      <c r="B111" s="53"/>
    </row>
    <row r="112" ht="14.25" spans="2:2">
      <c r="B112" s="53"/>
    </row>
    <row r="113" ht="14.25" spans="2:2">
      <c r="B113" s="53"/>
    </row>
  </sheetData>
  <mergeCells count="167">
    <mergeCell ref="G1:AM1"/>
    <mergeCell ref="D86:AH86"/>
    <mergeCell ref="B4:B5"/>
    <mergeCell ref="B6:B8"/>
    <mergeCell ref="B9:B11"/>
    <mergeCell ref="B12:B14"/>
    <mergeCell ref="B15:B17"/>
    <mergeCell ref="B18:B20"/>
    <mergeCell ref="B21:B23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63:B65"/>
    <mergeCell ref="B66:B68"/>
    <mergeCell ref="B69:B71"/>
    <mergeCell ref="B72:B74"/>
    <mergeCell ref="B75:B77"/>
    <mergeCell ref="B78:B80"/>
    <mergeCell ref="B81:B83"/>
    <mergeCell ref="AI4:AI5"/>
    <mergeCell ref="AI6:AI8"/>
    <mergeCell ref="AI9:AI11"/>
    <mergeCell ref="AI12:AI14"/>
    <mergeCell ref="AI15:AI17"/>
    <mergeCell ref="AI18:AI20"/>
    <mergeCell ref="AI21:AI23"/>
    <mergeCell ref="AI24:AI26"/>
    <mergeCell ref="AI27:AI29"/>
    <mergeCell ref="AI30:AI32"/>
    <mergeCell ref="AI33:AI35"/>
    <mergeCell ref="AI36:AI38"/>
    <mergeCell ref="AI39:AI41"/>
    <mergeCell ref="AI42:AI44"/>
    <mergeCell ref="AI45:AI47"/>
    <mergeCell ref="AI48:AI50"/>
    <mergeCell ref="AI51:AI53"/>
    <mergeCell ref="AI54:AI56"/>
    <mergeCell ref="AI57:AI59"/>
    <mergeCell ref="AI60:AI62"/>
    <mergeCell ref="AI63:AI65"/>
    <mergeCell ref="AI66:AI68"/>
    <mergeCell ref="AI69:AI71"/>
    <mergeCell ref="AI72:AI74"/>
    <mergeCell ref="AI75:AI77"/>
    <mergeCell ref="AI78:AI80"/>
    <mergeCell ref="AI81:AI83"/>
    <mergeCell ref="AJ4:AJ5"/>
    <mergeCell ref="AJ6:AJ8"/>
    <mergeCell ref="AJ9:AJ11"/>
    <mergeCell ref="AJ12:AJ14"/>
    <mergeCell ref="AJ15:AJ17"/>
    <mergeCell ref="AJ18:AJ20"/>
    <mergeCell ref="AJ21:AJ23"/>
    <mergeCell ref="AJ24:AJ26"/>
    <mergeCell ref="AJ27:AJ29"/>
    <mergeCell ref="AJ30:AJ32"/>
    <mergeCell ref="AJ33:AJ35"/>
    <mergeCell ref="AJ36:AJ38"/>
    <mergeCell ref="AJ39:AJ41"/>
    <mergeCell ref="AJ42:AJ44"/>
    <mergeCell ref="AJ45:AJ47"/>
    <mergeCell ref="AJ48:AJ50"/>
    <mergeCell ref="AJ51:AJ53"/>
    <mergeCell ref="AJ54:AJ56"/>
    <mergeCell ref="AJ57:AJ59"/>
    <mergeCell ref="AJ60:AJ62"/>
    <mergeCell ref="AJ63:AJ65"/>
    <mergeCell ref="AJ66:AJ68"/>
    <mergeCell ref="AJ69:AJ71"/>
    <mergeCell ref="AJ72:AJ74"/>
    <mergeCell ref="AJ75:AJ77"/>
    <mergeCell ref="AJ78:AJ80"/>
    <mergeCell ref="AJ81:AJ83"/>
    <mergeCell ref="AK4:AK5"/>
    <mergeCell ref="AK6:AK8"/>
    <mergeCell ref="AK9:AK11"/>
    <mergeCell ref="AK12:AK14"/>
    <mergeCell ref="AK15:AK17"/>
    <mergeCell ref="AK18:AK20"/>
    <mergeCell ref="AK21:AK23"/>
    <mergeCell ref="AK24:AK26"/>
    <mergeCell ref="AK27:AK29"/>
    <mergeCell ref="AK30:AK32"/>
    <mergeCell ref="AK33:AK35"/>
    <mergeCell ref="AK36:AK38"/>
    <mergeCell ref="AK39:AK41"/>
    <mergeCell ref="AK42:AK44"/>
    <mergeCell ref="AK45:AK47"/>
    <mergeCell ref="AK48:AK50"/>
    <mergeCell ref="AK51:AK53"/>
    <mergeCell ref="AK54:AK56"/>
    <mergeCell ref="AK57:AK59"/>
    <mergeCell ref="AK60:AK62"/>
    <mergeCell ref="AK63:AK65"/>
    <mergeCell ref="AK66:AK68"/>
    <mergeCell ref="AK69:AK71"/>
    <mergeCell ref="AK72:AK74"/>
    <mergeCell ref="AK75:AK77"/>
    <mergeCell ref="AK78:AK80"/>
    <mergeCell ref="AK81:AK83"/>
    <mergeCell ref="AL4:AL5"/>
    <mergeCell ref="AL6:AL8"/>
    <mergeCell ref="AL9:AL11"/>
    <mergeCell ref="AL12:AL14"/>
    <mergeCell ref="AL15:AL17"/>
    <mergeCell ref="AL18:AL20"/>
    <mergeCell ref="AL21:AL23"/>
    <mergeCell ref="AL24:AL26"/>
    <mergeCell ref="AL27:AL29"/>
    <mergeCell ref="AL30:AL32"/>
    <mergeCell ref="AL33:AL35"/>
    <mergeCell ref="AL36:AL38"/>
    <mergeCell ref="AL39:AL41"/>
    <mergeCell ref="AL42:AL44"/>
    <mergeCell ref="AL45:AL47"/>
    <mergeCell ref="AL48:AL50"/>
    <mergeCell ref="AL51:AL53"/>
    <mergeCell ref="AL54:AL56"/>
    <mergeCell ref="AL57:AL59"/>
    <mergeCell ref="AL60:AL62"/>
    <mergeCell ref="AL63:AL65"/>
    <mergeCell ref="AL66:AL68"/>
    <mergeCell ref="AL69:AL71"/>
    <mergeCell ref="AL72:AL74"/>
    <mergeCell ref="AL75:AL77"/>
    <mergeCell ref="AL78:AL80"/>
    <mergeCell ref="AL81:AL83"/>
    <mergeCell ref="AM4:AM5"/>
    <mergeCell ref="AM6:AM8"/>
    <mergeCell ref="AM9:AM11"/>
    <mergeCell ref="AM12:AM14"/>
    <mergeCell ref="AM15:AM17"/>
    <mergeCell ref="AM18:AM20"/>
    <mergeCell ref="AM21:AM23"/>
    <mergeCell ref="AM24:AM26"/>
    <mergeCell ref="AM27:AM29"/>
    <mergeCell ref="AM30:AM32"/>
    <mergeCell ref="AM33:AM35"/>
    <mergeCell ref="AM36:AM38"/>
    <mergeCell ref="AM39:AM41"/>
    <mergeCell ref="AM42:AM44"/>
    <mergeCell ref="AM45:AM47"/>
    <mergeCell ref="AM48:AM50"/>
    <mergeCell ref="AM51:AM53"/>
    <mergeCell ref="AM54:AM56"/>
    <mergeCell ref="AM57:AM59"/>
    <mergeCell ref="AM60:AM62"/>
    <mergeCell ref="AM63:AM65"/>
    <mergeCell ref="AM66:AM68"/>
    <mergeCell ref="AM69:AM71"/>
    <mergeCell ref="AM72:AM74"/>
    <mergeCell ref="AM75:AM77"/>
    <mergeCell ref="AM78:AM80"/>
    <mergeCell ref="AM81:AM83"/>
    <mergeCell ref="B2:C3"/>
    <mergeCell ref="D2:X3"/>
    <mergeCell ref="Y2:AM3"/>
  </mergeCells>
  <conditionalFormatting sqref="L25:L26">
    <cfRule type="expression" dxfId="0" priority="14">
      <formula>WEEKDAY(L$4,2)&gt;5</formula>
    </cfRule>
  </conditionalFormatting>
  <conditionalFormatting sqref="L28:L29">
    <cfRule type="expression" dxfId="0" priority="13">
      <formula>WEEKDAY(L$4,2)&gt;5</formula>
    </cfRule>
  </conditionalFormatting>
  <conditionalFormatting sqref="T33:T83">
    <cfRule type="expression" dxfId="0" priority="5">
      <formula>WEEKDAY(T$4,2)&gt;5</formula>
    </cfRule>
  </conditionalFormatting>
  <conditionalFormatting sqref="X6:X83">
    <cfRule type="expression" dxfId="0" priority="4">
      <formula>weeday(X$4,2)&gt;5</formula>
    </cfRule>
  </conditionalFormatting>
  <conditionalFormatting sqref="AE9:AE83">
    <cfRule type="expression" dxfId="0" priority="1">
      <formula>WEEKDAY(AE$4,2)&gt;5</formula>
    </cfRule>
  </conditionalFormatting>
  <conditionalFormatting sqref="AF9:AF29">
    <cfRule type="expression" dxfId="0" priority="45">
      <formula>WEEKDAY(AF$4,2)&gt;5</formula>
    </cfRule>
  </conditionalFormatting>
  <conditionalFormatting sqref="D4:G5 AG4:AH5">
    <cfRule type="expression" dxfId="0" priority="338">
      <formula>WEEKDAY(#REF!,2)&gt;5</formula>
    </cfRule>
    <cfRule type="expression" dxfId="0" priority="339">
      <formula>WEEKDAY(#REF!,2)&gt;5</formula>
    </cfRule>
    <cfRule type="expression" dxfId="0" priority="340">
      <formula>weeday(#REF!,2)&gt;5</formula>
    </cfRule>
    <cfRule type="expression" dxfId="0" priority="341">
      <formula>weeday(#REF!,2)&gt;5</formula>
    </cfRule>
  </conditionalFormatting>
  <conditionalFormatting sqref="D4:AH5 G6:G23 AG6:AH29 H9:H23 J9:J23 I12:I23 AF24:AG29 E30:E32">
    <cfRule type="expression" dxfId="0" priority="335">
      <formula>WEEKDAY(D$4,2)&gt;5</formula>
    </cfRule>
  </conditionalFormatting>
  <conditionalFormatting sqref="D6:F83 S6:S83">
    <cfRule type="expression" dxfId="0" priority="51">
      <formula>weeday(D$4,2)&gt;5</formula>
    </cfRule>
  </conditionalFormatting>
  <conditionalFormatting sqref="D6:F83">
    <cfRule type="expression" dxfId="0" priority="50">
      <formula>WEEKDAY(D$4,2)&gt;5</formula>
    </cfRule>
  </conditionalFormatting>
  <conditionalFormatting sqref="H6:P7 R6:R7 H8:R8 H9:P83 R9:R83 Q11 Q14 Q17 Q20:Q23 Q26 Q29 Q32 Q35 Q38 Q41 Q44 Q47 Q50 Q53 Q56 Q59 Q62 Q65 Q68 Q71 Q74 Q77 Q80 Q83">
    <cfRule type="expression" dxfId="0" priority="77">
      <formula>weeday(H$4,2)&gt;5</formula>
    </cfRule>
  </conditionalFormatting>
  <conditionalFormatting sqref="H6:R8">
    <cfRule type="expression" dxfId="0" priority="10">
      <formula>WEEKDAY(H$4,2)&gt;5</formula>
    </cfRule>
  </conditionalFormatting>
  <conditionalFormatting sqref="S6:AD83">
    <cfRule type="expression" dxfId="0" priority="2">
      <formula>WEEKDAY(S$4,2)&gt;5</formula>
    </cfRule>
  </conditionalFormatting>
  <conditionalFormatting sqref="AE6:AF8">
    <cfRule type="expression" dxfId="0" priority="323">
      <formula>WEEKDAY(AE$4,2)&gt;5</formula>
    </cfRule>
  </conditionalFormatting>
  <conditionalFormatting sqref="O7:O29 H9:N29 P9:R29 AF21:AH26 G21:P29 G30:R83 AF30:AH83 D69:E83">
    <cfRule type="expression" dxfId="0" priority="27">
      <formula>WEEKDAY(D$4,2)&gt;5</formula>
    </cfRule>
  </conditionalFormatting>
  <conditionalFormatting sqref="D69:E83 O78:O80">
    <cfRule type="expression" dxfId="0" priority="29">
      <formula>weeday(D$4,2)&gt;5</formula>
    </cfRule>
  </conditionalFormatting>
  <printOptions horizontalCentered="1"/>
  <pageMargins left="0" right="0" top="0" bottom="0" header="0" footer="0"/>
  <pageSetup paperSize="9" scale="55" fitToHeight="0" orientation="landscape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name="Spinner 1" r:id="rId3">
              <controlPr defaultSize="0">
                <anchor moveWithCells="1" sizeWithCells="1">
                  <from>
                    <xdr:col>2</xdr:col>
                    <xdr:colOff>19050</xdr:colOff>
                    <xdr:row>0</xdr:row>
                    <xdr:rowOff>50800</xdr:rowOff>
                  </from>
                  <to>
                    <xdr:col>2</xdr:col>
                    <xdr:colOff>317500</xdr:colOff>
                    <xdr:row>0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name="Spinner 2" r:id="rId4">
              <controlPr defaultSize="0">
                <anchor moveWithCells="1" sizeWithCells="1">
                  <from>
                    <xdr:col>3</xdr:col>
                    <xdr:colOff>203200</xdr:colOff>
                    <xdr:row>0</xdr:row>
                    <xdr:rowOff>0</xdr:rowOff>
                  </from>
                  <to>
                    <xdr:col>4</xdr:col>
                    <xdr:colOff>31750</xdr:colOff>
                    <xdr:row>1</xdr:row>
                    <xdr:rowOff>412750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M89"/>
  <sheetViews>
    <sheetView zoomScale="90" zoomScaleNormal="90" zoomScaleSheetLayoutView="85" workbookViewId="0">
      <pane xSplit="3" ySplit="5" topLeftCell="D6" activePane="bottomRight" state="frozen"/>
      <selection/>
      <selection pane="topRight"/>
      <selection pane="bottomLeft"/>
      <selection pane="bottomRight" activeCell="Y18" sqref="Y18"/>
    </sheetView>
  </sheetViews>
  <sheetFormatPr defaultColWidth="9" defaultRowHeight="15.75"/>
  <cols>
    <col min="1" max="1" width="12.5" style="75" customWidth="1"/>
    <col min="2" max="2" width="12.5833333333333" style="50" customWidth="1"/>
    <col min="3" max="3" width="7.25" style="50" customWidth="1"/>
    <col min="4" max="4" width="5.33333333333333" style="50" customWidth="1"/>
    <col min="5" max="5" width="5.58333333333333" style="50" customWidth="1"/>
    <col min="6" max="6" width="6.58333333333333" style="50" customWidth="1"/>
    <col min="7" max="7" width="6.33333333333333" style="50" customWidth="1"/>
    <col min="8" max="8" width="6.25" style="50" customWidth="1"/>
    <col min="9" max="9" width="5.83333333333333" style="50" customWidth="1"/>
    <col min="10" max="10" width="5.75" style="50" customWidth="1"/>
    <col min="11" max="11" width="6.08333333333333" style="50" customWidth="1"/>
    <col min="12" max="12" width="5.58333333333333" style="50" customWidth="1"/>
    <col min="13" max="13" width="5.33333333333333" style="50" customWidth="1"/>
    <col min="14" max="14" width="6" style="50" customWidth="1"/>
    <col min="15" max="15" width="6.75" style="50" customWidth="1"/>
    <col min="16" max="16" width="6.33333333333333" style="50" customWidth="1"/>
    <col min="17" max="17" width="6.08333333333333" style="50" customWidth="1"/>
    <col min="18" max="18" width="5.5" style="50" customWidth="1"/>
    <col min="19" max="19" width="5.33333333333333" style="50" customWidth="1"/>
    <col min="20" max="20" width="6.33333333333333" style="50" customWidth="1"/>
    <col min="21" max="21" width="5.75" style="50" customWidth="1"/>
    <col min="22" max="22" width="6.58333333333333" style="50" customWidth="1"/>
    <col min="23" max="23" width="5.83333333333333" style="50" customWidth="1"/>
    <col min="24" max="24" width="5.33333333333333" style="50" customWidth="1"/>
    <col min="25" max="25" width="5.75" style="50" customWidth="1"/>
    <col min="26" max="26" width="6.25" style="50" customWidth="1"/>
    <col min="27" max="27" width="5.75" style="50" customWidth="1"/>
    <col min="28" max="28" width="5.58333333333333" style="50" customWidth="1"/>
    <col min="29" max="32" width="6" style="50" customWidth="1"/>
    <col min="33" max="33" width="5.75" style="50" customWidth="1"/>
    <col min="34" max="34" width="5.75" style="50" hidden="1" customWidth="1"/>
    <col min="35" max="35" width="6.75" style="50" customWidth="1"/>
    <col min="36" max="38" width="9.25" style="52" customWidth="1"/>
    <col min="39" max="39" width="9.75" style="52" customWidth="1"/>
    <col min="40" max="40" width="9.75" style="51" customWidth="1"/>
    <col min="41" max="41" width="9" style="51"/>
    <col min="42" max="42" width="9" style="51" customWidth="1"/>
    <col min="43" max="16384" width="9" style="51"/>
  </cols>
  <sheetData>
    <row r="1" ht="32.25" customHeight="1" spans="2:39">
      <c r="B1" s="168">
        <v>2023</v>
      </c>
      <c r="C1" s="168"/>
      <c r="D1" s="169" t="s">
        <v>1</v>
      </c>
      <c r="E1" s="168"/>
      <c r="F1" s="57">
        <v>11</v>
      </c>
      <c r="G1" s="168" t="s">
        <v>2</v>
      </c>
      <c r="H1" s="57" t="s">
        <v>3</v>
      </c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99"/>
    </row>
    <row r="2" ht="14.25" customHeight="1" spans="2:39">
      <c r="B2" s="170" t="s">
        <v>4</v>
      </c>
      <c r="C2" s="171"/>
      <c r="D2" s="172" t="s">
        <v>229</v>
      </c>
      <c r="E2" s="173"/>
      <c r="F2" s="173"/>
      <c r="G2" s="173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93"/>
      <c r="Y2" s="95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100"/>
    </row>
    <row r="3" ht="14.25" customHeight="1" spans="2:39">
      <c r="B3" s="63"/>
      <c r="C3" s="64"/>
      <c r="D3" s="65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94"/>
      <c r="Y3" s="97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101"/>
    </row>
    <row r="4" s="46" customFormat="1" ht="34.5" customHeight="1" spans="1:39">
      <c r="A4" s="67"/>
      <c r="B4" s="68" t="s">
        <v>6</v>
      </c>
      <c r="C4" s="69" t="s">
        <v>7</v>
      </c>
      <c r="D4" s="70">
        <f>DATE(B1,F1,1)</f>
        <v>45231</v>
      </c>
      <c r="E4" s="70">
        <f>D4+1</f>
        <v>45232</v>
      </c>
      <c r="F4" s="70">
        <f t="shared" ref="F4:AH4" si="0">E4+1</f>
        <v>45233</v>
      </c>
      <c r="G4" s="70">
        <f t="shared" si="0"/>
        <v>45234</v>
      </c>
      <c r="H4" s="70">
        <f t="shared" si="0"/>
        <v>45235</v>
      </c>
      <c r="I4" s="70">
        <f t="shared" si="0"/>
        <v>45236</v>
      </c>
      <c r="J4" s="70">
        <f t="shared" si="0"/>
        <v>45237</v>
      </c>
      <c r="K4" s="70">
        <f t="shared" si="0"/>
        <v>45238</v>
      </c>
      <c r="L4" s="70">
        <f t="shared" si="0"/>
        <v>45239</v>
      </c>
      <c r="M4" s="70">
        <f t="shared" si="0"/>
        <v>45240</v>
      </c>
      <c r="N4" s="70">
        <f t="shared" si="0"/>
        <v>45241</v>
      </c>
      <c r="O4" s="70">
        <f t="shared" si="0"/>
        <v>45242</v>
      </c>
      <c r="P4" s="70">
        <f t="shared" si="0"/>
        <v>45243</v>
      </c>
      <c r="Q4" s="70">
        <f t="shared" si="0"/>
        <v>45244</v>
      </c>
      <c r="R4" s="70">
        <f t="shared" si="0"/>
        <v>45245</v>
      </c>
      <c r="S4" s="70">
        <f t="shared" si="0"/>
        <v>45246</v>
      </c>
      <c r="T4" s="70">
        <f t="shared" si="0"/>
        <v>45247</v>
      </c>
      <c r="U4" s="70">
        <f t="shared" si="0"/>
        <v>45248</v>
      </c>
      <c r="V4" s="70">
        <f t="shared" si="0"/>
        <v>45249</v>
      </c>
      <c r="W4" s="70">
        <f t="shared" si="0"/>
        <v>45250</v>
      </c>
      <c r="X4" s="70">
        <f t="shared" si="0"/>
        <v>45251</v>
      </c>
      <c r="Y4" s="70">
        <f t="shared" si="0"/>
        <v>45252</v>
      </c>
      <c r="Z4" s="70">
        <f t="shared" si="0"/>
        <v>45253</v>
      </c>
      <c r="AA4" s="70">
        <f t="shared" si="0"/>
        <v>45254</v>
      </c>
      <c r="AB4" s="70">
        <f t="shared" si="0"/>
        <v>45255</v>
      </c>
      <c r="AC4" s="70">
        <f t="shared" si="0"/>
        <v>45256</v>
      </c>
      <c r="AD4" s="70">
        <f t="shared" si="0"/>
        <v>45257</v>
      </c>
      <c r="AE4" s="70">
        <f t="shared" si="0"/>
        <v>45258</v>
      </c>
      <c r="AF4" s="70">
        <f t="shared" si="0"/>
        <v>45259</v>
      </c>
      <c r="AG4" s="70">
        <f t="shared" si="0"/>
        <v>45260</v>
      </c>
      <c r="AH4" s="70">
        <f t="shared" si="0"/>
        <v>45261</v>
      </c>
      <c r="AI4" s="102" t="s">
        <v>8</v>
      </c>
      <c r="AJ4" s="102" t="s">
        <v>9</v>
      </c>
      <c r="AK4" s="102" t="s">
        <v>10</v>
      </c>
      <c r="AL4" s="102" t="s">
        <v>11</v>
      </c>
      <c r="AM4" s="102" t="s">
        <v>12</v>
      </c>
    </row>
    <row r="5" s="47" customFormat="1" ht="34.5" customHeight="1" spans="1:39">
      <c r="A5" s="71"/>
      <c r="B5" s="72"/>
      <c r="C5" s="73" t="s">
        <v>13</v>
      </c>
      <c r="D5" s="74">
        <f>D4</f>
        <v>45231</v>
      </c>
      <c r="E5" s="74">
        <f t="shared" ref="E5:AH5" si="1">E4</f>
        <v>45232</v>
      </c>
      <c r="F5" s="74">
        <f t="shared" si="1"/>
        <v>45233</v>
      </c>
      <c r="G5" s="74">
        <f t="shared" si="1"/>
        <v>45234</v>
      </c>
      <c r="H5" s="74">
        <f t="shared" si="1"/>
        <v>45235</v>
      </c>
      <c r="I5" s="74">
        <f t="shared" si="1"/>
        <v>45236</v>
      </c>
      <c r="J5" s="74">
        <f t="shared" si="1"/>
        <v>45237</v>
      </c>
      <c r="K5" s="74">
        <f t="shared" si="1"/>
        <v>45238</v>
      </c>
      <c r="L5" s="74">
        <f t="shared" si="1"/>
        <v>45239</v>
      </c>
      <c r="M5" s="74">
        <f t="shared" si="1"/>
        <v>45240</v>
      </c>
      <c r="N5" s="74">
        <f t="shared" si="1"/>
        <v>45241</v>
      </c>
      <c r="O5" s="74">
        <f t="shared" si="1"/>
        <v>45242</v>
      </c>
      <c r="P5" s="74">
        <f t="shared" si="1"/>
        <v>45243</v>
      </c>
      <c r="Q5" s="74">
        <f t="shared" si="1"/>
        <v>45244</v>
      </c>
      <c r="R5" s="74">
        <f t="shared" si="1"/>
        <v>45245</v>
      </c>
      <c r="S5" s="74">
        <f t="shared" si="1"/>
        <v>45246</v>
      </c>
      <c r="T5" s="74">
        <f t="shared" si="1"/>
        <v>45247</v>
      </c>
      <c r="U5" s="74">
        <f t="shared" si="1"/>
        <v>45248</v>
      </c>
      <c r="V5" s="74">
        <f t="shared" si="1"/>
        <v>45249</v>
      </c>
      <c r="W5" s="74">
        <f t="shared" si="1"/>
        <v>45250</v>
      </c>
      <c r="X5" s="74">
        <f t="shared" si="1"/>
        <v>45251</v>
      </c>
      <c r="Y5" s="74">
        <f t="shared" si="1"/>
        <v>45252</v>
      </c>
      <c r="Z5" s="74">
        <f t="shared" si="1"/>
        <v>45253</v>
      </c>
      <c r="AA5" s="74">
        <f t="shared" si="1"/>
        <v>45254</v>
      </c>
      <c r="AB5" s="74">
        <f t="shared" si="1"/>
        <v>45255</v>
      </c>
      <c r="AC5" s="74">
        <f t="shared" si="1"/>
        <v>45256</v>
      </c>
      <c r="AD5" s="74">
        <f t="shared" si="1"/>
        <v>45257</v>
      </c>
      <c r="AE5" s="74">
        <f t="shared" si="1"/>
        <v>45258</v>
      </c>
      <c r="AF5" s="74">
        <f t="shared" si="1"/>
        <v>45259</v>
      </c>
      <c r="AG5" s="74">
        <f t="shared" si="1"/>
        <v>45260</v>
      </c>
      <c r="AH5" s="74">
        <f t="shared" si="1"/>
        <v>45261</v>
      </c>
      <c r="AI5" s="103"/>
      <c r="AJ5" s="103"/>
      <c r="AK5" s="103"/>
      <c r="AL5" s="103"/>
      <c r="AM5" s="103"/>
    </row>
    <row r="6" ht="30" customHeight="1" spans="1:39">
      <c r="A6" s="11" t="s">
        <v>230</v>
      </c>
      <c r="B6" s="125" t="s">
        <v>231</v>
      </c>
      <c r="C6" s="77" t="s">
        <v>17</v>
      </c>
      <c r="D6" s="78">
        <v>4</v>
      </c>
      <c r="E6" s="78">
        <v>4</v>
      </c>
      <c r="F6" s="78">
        <v>4</v>
      </c>
      <c r="G6" s="78">
        <v>4</v>
      </c>
      <c r="H6" s="78">
        <v>4</v>
      </c>
      <c r="I6" s="78">
        <v>4</v>
      </c>
      <c r="J6" s="78">
        <v>4</v>
      </c>
      <c r="K6" s="78">
        <v>4</v>
      </c>
      <c r="L6" s="78">
        <v>4</v>
      </c>
      <c r="M6" s="78">
        <v>4</v>
      </c>
      <c r="N6" s="78">
        <v>4</v>
      </c>
      <c r="O6" s="78">
        <v>4</v>
      </c>
      <c r="P6" s="78">
        <v>4</v>
      </c>
      <c r="Q6" s="78">
        <v>4</v>
      </c>
      <c r="R6" s="78">
        <v>3</v>
      </c>
      <c r="S6" s="78">
        <v>4</v>
      </c>
      <c r="T6" s="78">
        <v>4</v>
      </c>
      <c r="U6" s="78">
        <v>4</v>
      </c>
      <c r="V6" s="78">
        <v>4</v>
      </c>
      <c r="W6" s="78">
        <v>4</v>
      </c>
      <c r="X6" s="78">
        <v>4</v>
      </c>
      <c r="Y6" s="78">
        <v>4</v>
      </c>
      <c r="Z6" s="78">
        <v>4</v>
      </c>
      <c r="AA6" s="78">
        <v>4</v>
      </c>
      <c r="AB6" s="78">
        <v>4</v>
      </c>
      <c r="AC6" s="78" t="s">
        <v>21</v>
      </c>
      <c r="AD6" s="78">
        <v>4</v>
      </c>
      <c r="AE6" s="78">
        <v>4</v>
      </c>
      <c r="AF6" s="78">
        <v>4</v>
      </c>
      <c r="AG6" s="78">
        <v>4</v>
      </c>
      <c r="AH6" s="78"/>
      <c r="AI6" s="104"/>
      <c r="AJ6" s="105">
        <f>SUM(D6:F7,I6:M7,P6:T7,W6:AA7,AD6:AH7)/8</f>
        <v>21.875</v>
      </c>
      <c r="AK6" s="105">
        <f t="shared" ref="AK6" si="2">SUM(D8:F8,I8:M8,P8:T8,W8:AA8,AD8:AH8)/8</f>
        <v>13.375</v>
      </c>
      <c r="AL6" s="105">
        <f>SUM(G6:H8,N6:O8,U6:V8,AB6:AC8)/8</f>
        <v>10</v>
      </c>
      <c r="AM6" s="105">
        <f t="shared" ref="AM6" si="3">SUM(D6:AH8)/8+(AI6)/8</f>
        <v>45.25</v>
      </c>
    </row>
    <row r="7" ht="30" customHeight="1" spans="1:39">
      <c r="A7" s="11" t="s">
        <v>230</v>
      </c>
      <c r="B7" s="126"/>
      <c r="C7" s="77" t="s">
        <v>18</v>
      </c>
      <c r="D7" s="78">
        <v>4</v>
      </c>
      <c r="E7" s="78">
        <v>4</v>
      </c>
      <c r="F7" s="78">
        <v>4</v>
      </c>
      <c r="G7" s="78">
        <v>4</v>
      </c>
      <c r="H7" s="78">
        <v>4</v>
      </c>
      <c r="I7" s="78">
        <v>4</v>
      </c>
      <c r="J7" s="78">
        <v>4</v>
      </c>
      <c r="K7" s="78">
        <v>4</v>
      </c>
      <c r="L7" s="78">
        <v>4</v>
      </c>
      <c r="M7" s="78">
        <v>4</v>
      </c>
      <c r="N7" s="78">
        <v>4</v>
      </c>
      <c r="O7" s="78">
        <v>4</v>
      </c>
      <c r="P7" s="78">
        <v>4</v>
      </c>
      <c r="Q7" s="78">
        <v>4</v>
      </c>
      <c r="R7" s="78">
        <v>4</v>
      </c>
      <c r="S7" s="78">
        <v>4</v>
      </c>
      <c r="T7" s="78">
        <v>4</v>
      </c>
      <c r="U7" s="78">
        <v>4</v>
      </c>
      <c r="V7" s="78">
        <v>4</v>
      </c>
      <c r="W7" s="78">
        <v>4</v>
      </c>
      <c r="X7" s="78">
        <v>4</v>
      </c>
      <c r="Y7" s="78">
        <v>4</v>
      </c>
      <c r="Z7" s="78">
        <v>4</v>
      </c>
      <c r="AA7" s="78">
        <v>4</v>
      </c>
      <c r="AB7" s="78">
        <v>4</v>
      </c>
      <c r="AC7" s="78" t="s">
        <v>21</v>
      </c>
      <c r="AD7" s="78">
        <v>4</v>
      </c>
      <c r="AE7" s="78">
        <v>4</v>
      </c>
      <c r="AF7" s="78">
        <v>4</v>
      </c>
      <c r="AG7" s="78">
        <v>4</v>
      </c>
      <c r="AH7" s="78"/>
      <c r="AI7" s="106"/>
      <c r="AJ7" s="107"/>
      <c r="AK7" s="107"/>
      <c r="AL7" s="107"/>
      <c r="AM7" s="107"/>
    </row>
    <row r="8" ht="30" customHeight="1" spans="1:39">
      <c r="A8" s="11" t="s">
        <v>230</v>
      </c>
      <c r="B8" s="127"/>
      <c r="C8" s="81" t="s">
        <v>10</v>
      </c>
      <c r="D8" s="81">
        <v>5</v>
      </c>
      <c r="E8" s="81">
        <v>5</v>
      </c>
      <c r="F8" s="81">
        <v>5</v>
      </c>
      <c r="G8" s="81">
        <v>5.5</v>
      </c>
      <c r="H8" s="81">
        <v>0.5</v>
      </c>
      <c r="I8" s="81">
        <v>5</v>
      </c>
      <c r="J8" s="81">
        <v>5</v>
      </c>
      <c r="K8" s="81">
        <v>5</v>
      </c>
      <c r="L8" s="81">
        <v>5</v>
      </c>
      <c r="M8" s="81">
        <v>5.5</v>
      </c>
      <c r="N8" s="81">
        <v>4.5</v>
      </c>
      <c r="O8" s="81">
        <v>0.5</v>
      </c>
      <c r="P8" s="81">
        <v>5</v>
      </c>
      <c r="Q8" s="81">
        <v>5</v>
      </c>
      <c r="R8" s="81">
        <v>5.5</v>
      </c>
      <c r="S8" s="81">
        <v>5</v>
      </c>
      <c r="T8" s="81">
        <v>4</v>
      </c>
      <c r="U8" s="81">
        <v>5</v>
      </c>
      <c r="V8" s="81">
        <v>3</v>
      </c>
      <c r="W8" s="81">
        <v>5</v>
      </c>
      <c r="X8" s="81">
        <v>5</v>
      </c>
      <c r="Y8" s="81">
        <v>5</v>
      </c>
      <c r="Z8" s="81">
        <v>5</v>
      </c>
      <c r="AA8" s="81">
        <v>5</v>
      </c>
      <c r="AB8" s="81">
        <v>5</v>
      </c>
      <c r="AC8" s="78" t="s">
        <v>21</v>
      </c>
      <c r="AD8" s="81">
        <v>4.5</v>
      </c>
      <c r="AE8" s="81">
        <v>4.5</v>
      </c>
      <c r="AF8" s="81">
        <v>4</v>
      </c>
      <c r="AG8" s="81">
        <v>4</v>
      </c>
      <c r="AH8" s="81"/>
      <c r="AI8" s="108"/>
      <c r="AJ8" s="109"/>
      <c r="AK8" s="109"/>
      <c r="AL8" s="109"/>
      <c r="AM8" s="109"/>
    </row>
    <row r="9" ht="30" customHeight="1" spans="1:39">
      <c r="A9" s="75" t="s">
        <v>232</v>
      </c>
      <c r="B9" s="82" t="s">
        <v>233</v>
      </c>
      <c r="C9" s="77" t="s">
        <v>17</v>
      </c>
      <c r="D9" s="78">
        <v>4</v>
      </c>
      <c r="E9" s="78">
        <v>4</v>
      </c>
      <c r="F9" s="78">
        <v>4</v>
      </c>
      <c r="G9" s="78">
        <v>4</v>
      </c>
      <c r="H9" s="78">
        <v>4</v>
      </c>
      <c r="I9" s="78">
        <v>4</v>
      </c>
      <c r="J9" s="78">
        <v>4</v>
      </c>
      <c r="K9" s="78">
        <v>4</v>
      </c>
      <c r="L9" s="78">
        <v>4</v>
      </c>
      <c r="M9" s="78">
        <v>4</v>
      </c>
      <c r="N9" s="78">
        <v>4</v>
      </c>
      <c r="O9" s="78">
        <v>4</v>
      </c>
      <c r="P9" s="78">
        <v>4</v>
      </c>
      <c r="Q9" s="78">
        <v>4</v>
      </c>
      <c r="R9" s="78">
        <v>4</v>
      </c>
      <c r="S9" s="78">
        <v>4</v>
      </c>
      <c r="T9" s="78">
        <v>4</v>
      </c>
      <c r="U9" s="78">
        <v>4</v>
      </c>
      <c r="V9" s="78">
        <v>4</v>
      </c>
      <c r="W9" s="78">
        <v>4</v>
      </c>
      <c r="X9" s="78">
        <v>4</v>
      </c>
      <c r="Y9" s="78">
        <v>4</v>
      </c>
      <c r="Z9" s="78">
        <v>4</v>
      </c>
      <c r="AA9" s="78">
        <v>4</v>
      </c>
      <c r="AB9" s="78">
        <v>4</v>
      </c>
      <c r="AC9" s="78">
        <v>4</v>
      </c>
      <c r="AD9" s="78">
        <v>4</v>
      </c>
      <c r="AE9" s="78">
        <v>4</v>
      </c>
      <c r="AF9" s="78">
        <v>4</v>
      </c>
      <c r="AG9" s="78">
        <v>4</v>
      </c>
      <c r="AH9" s="78"/>
      <c r="AI9" s="104"/>
      <c r="AJ9" s="105">
        <f t="shared" ref="AJ9" si="4">SUM(D9:F10,I9:M10,P9:T10,W9:AA10,AD9:AH10)/8</f>
        <v>22</v>
      </c>
      <c r="AK9" s="105">
        <f t="shared" ref="AK9" si="5">SUM(D11:F11,I11:M11,P11:T11,W11:AA11,AD11:AH11)/8</f>
        <v>13.875</v>
      </c>
      <c r="AL9" s="105">
        <f t="shared" ref="AL9" si="6">SUM(G9:H11,N9:O11,U9:V11,AB9:AC11)/8</f>
        <v>11.6875</v>
      </c>
      <c r="AM9" s="105">
        <f t="shared" ref="AM9" si="7">SUM(D9:AH11)/8+(AI9)/8</f>
        <v>47.5625</v>
      </c>
    </row>
    <row r="10" ht="30" customHeight="1" spans="1:39">
      <c r="A10" s="75" t="s">
        <v>232</v>
      </c>
      <c r="B10" s="83"/>
      <c r="C10" s="77" t="s">
        <v>18</v>
      </c>
      <c r="D10" s="78">
        <v>4</v>
      </c>
      <c r="E10" s="78">
        <v>4</v>
      </c>
      <c r="F10" s="78">
        <v>4</v>
      </c>
      <c r="G10" s="78">
        <v>4</v>
      </c>
      <c r="H10" s="78">
        <v>4</v>
      </c>
      <c r="I10" s="78">
        <v>4</v>
      </c>
      <c r="J10" s="78">
        <v>4</v>
      </c>
      <c r="K10" s="78">
        <v>4</v>
      </c>
      <c r="L10" s="78">
        <v>4</v>
      </c>
      <c r="M10" s="78">
        <v>4</v>
      </c>
      <c r="N10" s="78">
        <v>4</v>
      </c>
      <c r="O10" s="78">
        <v>4</v>
      </c>
      <c r="P10" s="78">
        <v>4</v>
      </c>
      <c r="Q10" s="78">
        <v>4</v>
      </c>
      <c r="R10" s="78">
        <v>4</v>
      </c>
      <c r="S10" s="78">
        <v>4</v>
      </c>
      <c r="T10" s="78">
        <v>4</v>
      </c>
      <c r="U10" s="78">
        <v>4</v>
      </c>
      <c r="V10" s="78">
        <v>4</v>
      </c>
      <c r="W10" s="78">
        <v>4</v>
      </c>
      <c r="X10" s="78">
        <v>4</v>
      </c>
      <c r="Y10" s="78">
        <v>4</v>
      </c>
      <c r="Z10" s="78">
        <v>4</v>
      </c>
      <c r="AA10" s="78">
        <v>4</v>
      </c>
      <c r="AB10" s="78">
        <v>4</v>
      </c>
      <c r="AC10" s="78">
        <v>4</v>
      </c>
      <c r="AD10" s="78">
        <v>4</v>
      </c>
      <c r="AE10" s="78">
        <v>4</v>
      </c>
      <c r="AF10" s="78">
        <v>4</v>
      </c>
      <c r="AG10" s="78">
        <v>4</v>
      </c>
      <c r="AH10" s="78"/>
      <c r="AI10" s="106"/>
      <c r="AJ10" s="107"/>
      <c r="AK10" s="107"/>
      <c r="AL10" s="107"/>
      <c r="AM10" s="107"/>
    </row>
    <row r="11" ht="30" customHeight="1" spans="1:39">
      <c r="A11" s="75" t="s">
        <v>232</v>
      </c>
      <c r="B11" s="84"/>
      <c r="C11" s="81" t="s">
        <v>10</v>
      </c>
      <c r="D11" s="81">
        <v>6</v>
      </c>
      <c r="E11" s="81">
        <v>5</v>
      </c>
      <c r="F11" s="81">
        <v>5</v>
      </c>
      <c r="G11" s="81">
        <v>5</v>
      </c>
      <c r="H11" s="81">
        <v>3</v>
      </c>
      <c r="I11" s="81">
        <v>5</v>
      </c>
      <c r="J11" s="81">
        <v>5</v>
      </c>
      <c r="K11" s="81">
        <v>5</v>
      </c>
      <c r="L11" s="81">
        <v>5</v>
      </c>
      <c r="M11" s="81">
        <v>5</v>
      </c>
      <c r="N11" s="81">
        <v>5</v>
      </c>
      <c r="O11" s="81">
        <v>3</v>
      </c>
      <c r="P11" s="81">
        <v>5</v>
      </c>
      <c r="Q11" s="81">
        <v>5</v>
      </c>
      <c r="R11" s="81">
        <v>5</v>
      </c>
      <c r="S11" s="81">
        <v>5</v>
      </c>
      <c r="T11" s="81">
        <v>5</v>
      </c>
      <c r="U11" s="81">
        <v>5</v>
      </c>
      <c r="V11" s="81">
        <v>3</v>
      </c>
      <c r="W11" s="81">
        <v>5</v>
      </c>
      <c r="X11" s="81">
        <v>5</v>
      </c>
      <c r="Y11" s="81">
        <v>5</v>
      </c>
      <c r="Z11" s="81">
        <v>5</v>
      </c>
      <c r="AA11" s="81">
        <v>5</v>
      </c>
      <c r="AB11" s="81">
        <v>5</v>
      </c>
      <c r="AC11" s="78">
        <v>0.5</v>
      </c>
      <c r="AD11" s="81">
        <v>5</v>
      </c>
      <c r="AE11" s="81">
        <v>5</v>
      </c>
      <c r="AF11" s="81">
        <v>5</v>
      </c>
      <c r="AG11" s="81">
        <v>5</v>
      </c>
      <c r="AH11" s="81"/>
      <c r="AI11" s="108"/>
      <c r="AJ11" s="109"/>
      <c r="AK11" s="109"/>
      <c r="AL11" s="109"/>
      <c r="AM11" s="109"/>
    </row>
    <row r="12" ht="30" customHeight="1" spans="1:39">
      <c r="A12" s="75">
        <v>1808012</v>
      </c>
      <c r="B12" s="82" t="s">
        <v>234</v>
      </c>
      <c r="C12" s="77" t="s">
        <v>17</v>
      </c>
      <c r="D12" s="78">
        <v>4</v>
      </c>
      <c r="E12" s="78">
        <v>4</v>
      </c>
      <c r="F12" s="78">
        <v>4</v>
      </c>
      <c r="G12" s="78">
        <v>4</v>
      </c>
      <c r="H12" s="78">
        <v>4</v>
      </c>
      <c r="I12" s="78">
        <v>4</v>
      </c>
      <c r="J12" s="78">
        <v>4</v>
      </c>
      <c r="K12" s="78">
        <v>4</v>
      </c>
      <c r="L12" s="78">
        <v>4</v>
      </c>
      <c r="M12" s="78">
        <v>4</v>
      </c>
      <c r="N12" s="78">
        <v>4</v>
      </c>
      <c r="O12" s="78">
        <v>4</v>
      </c>
      <c r="P12" s="78">
        <v>4</v>
      </c>
      <c r="Q12" s="78">
        <v>4</v>
      </c>
      <c r="R12" s="78">
        <v>4</v>
      </c>
      <c r="S12" s="78">
        <v>4</v>
      </c>
      <c r="T12" s="78">
        <v>4</v>
      </c>
      <c r="U12" s="78">
        <v>4</v>
      </c>
      <c r="V12" s="78">
        <v>4</v>
      </c>
      <c r="W12" s="78">
        <v>4</v>
      </c>
      <c r="X12" s="78">
        <v>4</v>
      </c>
      <c r="Y12" s="78">
        <v>4</v>
      </c>
      <c r="Z12" s="78">
        <v>4</v>
      </c>
      <c r="AA12" s="78">
        <v>4</v>
      </c>
      <c r="AB12" s="78">
        <v>4</v>
      </c>
      <c r="AC12" s="78">
        <v>4</v>
      </c>
      <c r="AD12" s="78">
        <v>4</v>
      </c>
      <c r="AE12" s="78">
        <v>4</v>
      </c>
      <c r="AF12" s="78">
        <v>4</v>
      </c>
      <c r="AG12" s="78">
        <v>4</v>
      </c>
      <c r="AH12" s="78"/>
      <c r="AI12" s="104"/>
      <c r="AJ12" s="105">
        <f t="shared" ref="AJ12" si="8">SUM(D12:F13,I12:M13,P12:T13,W12:AA13,AD12:AH13)/8</f>
        <v>22</v>
      </c>
      <c r="AK12" s="105">
        <f t="shared" ref="AK12" si="9">SUM(D14:F14,I14:M14,P14:T14,W14:AA14,AD14:AH14)/8</f>
        <v>14</v>
      </c>
      <c r="AL12" s="105">
        <f t="shared" ref="AL12" si="10">SUM(G12:H14,N12:O14,U12:V14,AB12:AC14)/8</f>
        <v>12.1875</v>
      </c>
      <c r="AM12" s="105">
        <f t="shared" ref="AM12" si="11">SUM(D12:AH14)/8+(AI12)/8</f>
        <v>48.1875</v>
      </c>
    </row>
    <row r="13" ht="30" customHeight="1" spans="1:39">
      <c r="A13" s="75">
        <v>1808012</v>
      </c>
      <c r="B13" s="83"/>
      <c r="C13" s="77" t="s">
        <v>18</v>
      </c>
      <c r="D13" s="78">
        <v>4</v>
      </c>
      <c r="E13" s="78">
        <v>4</v>
      </c>
      <c r="F13" s="78">
        <v>4</v>
      </c>
      <c r="G13" s="78">
        <v>4</v>
      </c>
      <c r="H13" s="78">
        <v>4</v>
      </c>
      <c r="I13" s="78">
        <v>4</v>
      </c>
      <c r="J13" s="78">
        <v>4</v>
      </c>
      <c r="K13" s="78">
        <v>4</v>
      </c>
      <c r="L13" s="78">
        <v>4</v>
      </c>
      <c r="M13" s="78">
        <v>4</v>
      </c>
      <c r="N13" s="78">
        <v>4</v>
      </c>
      <c r="O13" s="78">
        <v>4</v>
      </c>
      <c r="P13" s="78">
        <v>4</v>
      </c>
      <c r="Q13" s="78">
        <v>4</v>
      </c>
      <c r="R13" s="78">
        <v>4</v>
      </c>
      <c r="S13" s="78">
        <v>4</v>
      </c>
      <c r="T13" s="78">
        <v>4</v>
      </c>
      <c r="U13" s="78">
        <v>4</v>
      </c>
      <c r="V13" s="78">
        <v>4</v>
      </c>
      <c r="W13" s="78">
        <v>4</v>
      </c>
      <c r="X13" s="78">
        <v>4</v>
      </c>
      <c r="Y13" s="78">
        <v>4</v>
      </c>
      <c r="Z13" s="78">
        <v>4</v>
      </c>
      <c r="AA13" s="78">
        <v>4</v>
      </c>
      <c r="AB13" s="78">
        <v>4</v>
      </c>
      <c r="AC13" s="78">
        <v>4</v>
      </c>
      <c r="AD13" s="78">
        <v>4</v>
      </c>
      <c r="AE13" s="78">
        <v>4</v>
      </c>
      <c r="AF13" s="78">
        <v>4</v>
      </c>
      <c r="AG13" s="78">
        <v>4</v>
      </c>
      <c r="AH13" s="78"/>
      <c r="AI13" s="106"/>
      <c r="AJ13" s="107"/>
      <c r="AK13" s="107"/>
      <c r="AL13" s="107"/>
      <c r="AM13" s="107"/>
    </row>
    <row r="14" ht="30" customHeight="1" spans="1:39">
      <c r="A14" s="75">
        <v>1808012</v>
      </c>
      <c r="B14" s="84"/>
      <c r="C14" s="81" t="s">
        <v>10</v>
      </c>
      <c r="D14" s="81">
        <v>5</v>
      </c>
      <c r="E14" s="81">
        <v>5</v>
      </c>
      <c r="F14" s="81">
        <v>5</v>
      </c>
      <c r="G14" s="81">
        <v>5</v>
      </c>
      <c r="H14" s="81">
        <v>3</v>
      </c>
      <c r="I14" s="81">
        <v>5</v>
      </c>
      <c r="J14" s="81">
        <v>5</v>
      </c>
      <c r="K14" s="81">
        <v>5</v>
      </c>
      <c r="L14" s="81">
        <v>5</v>
      </c>
      <c r="M14" s="81">
        <v>5</v>
      </c>
      <c r="N14" s="81">
        <v>5</v>
      </c>
      <c r="O14" s="81">
        <v>0.5</v>
      </c>
      <c r="P14" s="81">
        <v>5</v>
      </c>
      <c r="Q14" s="81">
        <v>5</v>
      </c>
      <c r="R14" s="81">
        <v>5</v>
      </c>
      <c r="S14" s="81">
        <v>5</v>
      </c>
      <c r="T14" s="81">
        <v>5</v>
      </c>
      <c r="U14" s="81">
        <v>6</v>
      </c>
      <c r="V14" s="81">
        <v>3</v>
      </c>
      <c r="W14" s="81">
        <v>5</v>
      </c>
      <c r="X14" s="81">
        <v>5</v>
      </c>
      <c r="Y14" s="81">
        <v>5</v>
      </c>
      <c r="Z14" s="81">
        <v>6</v>
      </c>
      <c r="AA14" s="81">
        <v>6</v>
      </c>
      <c r="AB14" s="81">
        <v>6</v>
      </c>
      <c r="AC14" s="78">
        <v>5</v>
      </c>
      <c r="AD14" s="81">
        <v>5</v>
      </c>
      <c r="AE14" s="81">
        <v>5</v>
      </c>
      <c r="AF14" s="81">
        <v>5</v>
      </c>
      <c r="AG14" s="81">
        <v>5</v>
      </c>
      <c r="AH14" s="81"/>
      <c r="AI14" s="108"/>
      <c r="AJ14" s="109"/>
      <c r="AK14" s="109"/>
      <c r="AL14" s="109"/>
      <c r="AM14" s="109"/>
    </row>
    <row r="15" ht="30" customHeight="1" spans="1:39">
      <c r="A15" s="75" t="s">
        <v>235</v>
      </c>
      <c r="B15" s="82" t="s">
        <v>236</v>
      </c>
      <c r="C15" s="77" t="s">
        <v>17</v>
      </c>
      <c r="D15" s="78">
        <v>4</v>
      </c>
      <c r="E15" s="78">
        <v>4</v>
      </c>
      <c r="F15" s="78">
        <v>4</v>
      </c>
      <c r="G15" s="78">
        <v>4</v>
      </c>
      <c r="H15" s="78">
        <v>4</v>
      </c>
      <c r="I15" s="78">
        <v>4</v>
      </c>
      <c r="J15" s="78">
        <v>4</v>
      </c>
      <c r="K15" s="78">
        <v>4</v>
      </c>
      <c r="L15" s="78">
        <v>4</v>
      </c>
      <c r="M15" s="78">
        <v>4</v>
      </c>
      <c r="N15" s="78">
        <v>4</v>
      </c>
      <c r="O15" s="78">
        <v>4</v>
      </c>
      <c r="P15" s="78">
        <v>4</v>
      </c>
      <c r="Q15" s="78">
        <v>4</v>
      </c>
      <c r="R15" s="78">
        <v>4</v>
      </c>
      <c r="S15" s="78">
        <v>4</v>
      </c>
      <c r="T15" s="78">
        <v>4</v>
      </c>
      <c r="U15" s="78">
        <v>4</v>
      </c>
      <c r="V15" s="78">
        <v>4</v>
      </c>
      <c r="W15" s="78">
        <v>4</v>
      </c>
      <c r="X15" s="78">
        <v>4</v>
      </c>
      <c r="Y15" s="78">
        <v>4</v>
      </c>
      <c r="Z15" s="78">
        <v>4</v>
      </c>
      <c r="AA15" s="78">
        <v>4</v>
      </c>
      <c r="AB15" s="78">
        <v>4</v>
      </c>
      <c r="AC15" s="78">
        <v>4</v>
      </c>
      <c r="AD15" s="78">
        <v>4</v>
      </c>
      <c r="AE15" s="78">
        <v>4</v>
      </c>
      <c r="AF15" s="78">
        <v>4</v>
      </c>
      <c r="AG15" s="78">
        <v>4</v>
      </c>
      <c r="AH15" s="78"/>
      <c r="AI15" s="104"/>
      <c r="AJ15" s="105">
        <f t="shared" ref="AJ15" si="12">SUM(D15:F16,I15:M16,P15:T16,W15:AA16,AD15:AH16)/8</f>
        <v>22</v>
      </c>
      <c r="AK15" s="105">
        <f t="shared" ref="AK15" si="13">SUM(D17:F17,I17:M17,P17:T17,W17:AA17,AD17:AH17)/8</f>
        <v>13.75</v>
      </c>
      <c r="AL15" s="105">
        <f t="shared" ref="AL15" si="14">SUM(G15:H17,N15:O17,U15:V17,AB15:AC17)/8</f>
        <v>11.6875</v>
      </c>
      <c r="AM15" s="105">
        <f t="shared" ref="AM15" si="15">SUM(D15:AH17)/8+(AI15)/8</f>
        <v>47.4375</v>
      </c>
    </row>
    <row r="16" ht="30" customHeight="1" spans="1:39">
      <c r="A16" s="75" t="s">
        <v>235</v>
      </c>
      <c r="B16" s="83"/>
      <c r="C16" s="77" t="s">
        <v>18</v>
      </c>
      <c r="D16" s="78">
        <v>4</v>
      </c>
      <c r="E16" s="78">
        <v>4</v>
      </c>
      <c r="F16" s="78">
        <v>4</v>
      </c>
      <c r="G16" s="78">
        <v>4</v>
      </c>
      <c r="H16" s="78">
        <v>4</v>
      </c>
      <c r="I16" s="78">
        <v>4</v>
      </c>
      <c r="J16" s="78">
        <v>4</v>
      </c>
      <c r="K16" s="78">
        <v>4</v>
      </c>
      <c r="L16" s="78">
        <v>4</v>
      </c>
      <c r="M16" s="78">
        <v>4</v>
      </c>
      <c r="N16" s="78">
        <v>4</v>
      </c>
      <c r="O16" s="78">
        <v>4</v>
      </c>
      <c r="P16" s="78">
        <v>4</v>
      </c>
      <c r="Q16" s="78">
        <v>4</v>
      </c>
      <c r="R16" s="78">
        <v>4</v>
      </c>
      <c r="S16" s="78">
        <v>4</v>
      </c>
      <c r="T16" s="78">
        <v>4</v>
      </c>
      <c r="U16" s="78">
        <v>4</v>
      </c>
      <c r="V16" s="78">
        <v>4</v>
      </c>
      <c r="W16" s="78">
        <v>4</v>
      </c>
      <c r="X16" s="78">
        <v>4</v>
      </c>
      <c r="Y16" s="78">
        <v>4</v>
      </c>
      <c r="Z16" s="78">
        <v>4</v>
      </c>
      <c r="AA16" s="78">
        <v>4</v>
      </c>
      <c r="AB16" s="78">
        <v>4</v>
      </c>
      <c r="AC16" s="78">
        <v>4</v>
      </c>
      <c r="AD16" s="78">
        <v>4</v>
      </c>
      <c r="AE16" s="78">
        <v>4</v>
      </c>
      <c r="AF16" s="78">
        <v>4</v>
      </c>
      <c r="AG16" s="78">
        <v>4</v>
      </c>
      <c r="AH16" s="78"/>
      <c r="AI16" s="106"/>
      <c r="AJ16" s="107"/>
      <c r="AK16" s="107"/>
      <c r="AL16" s="107"/>
      <c r="AM16" s="107"/>
    </row>
    <row r="17" ht="30" customHeight="1" spans="1:39">
      <c r="A17" s="75" t="s">
        <v>235</v>
      </c>
      <c r="B17" s="84"/>
      <c r="C17" s="81" t="s">
        <v>10</v>
      </c>
      <c r="D17" s="81">
        <v>5</v>
      </c>
      <c r="E17" s="81">
        <v>5</v>
      </c>
      <c r="F17" s="81">
        <v>5</v>
      </c>
      <c r="G17" s="81">
        <v>5</v>
      </c>
      <c r="H17" s="81">
        <v>3</v>
      </c>
      <c r="I17" s="81">
        <v>5</v>
      </c>
      <c r="J17" s="81">
        <v>5</v>
      </c>
      <c r="K17" s="81">
        <v>5</v>
      </c>
      <c r="L17" s="81">
        <v>5</v>
      </c>
      <c r="M17" s="81">
        <v>5</v>
      </c>
      <c r="N17" s="81">
        <v>3</v>
      </c>
      <c r="O17" s="81">
        <v>5</v>
      </c>
      <c r="P17" s="81">
        <v>5</v>
      </c>
      <c r="Q17" s="81">
        <v>5</v>
      </c>
      <c r="R17" s="81">
        <v>5</v>
      </c>
      <c r="S17" s="81">
        <v>5</v>
      </c>
      <c r="T17" s="81">
        <v>5</v>
      </c>
      <c r="U17" s="81">
        <v>5</v>
      </c>
      <c r="V17" s="81">
        <v>0.5</v>
      </c>
      <c r="W17" s="81">
        <v>5</v>
      </c>
      <c r="X17" s="81">
        <v>5</v>
      </c>
      <c r="Y17" s="81">
        <v>5</v>
      </c>
      <c r="Z17" s="81">
        <v>5</v>
      </c>
      <c r="AA17" s="81">
        <v>5</v>
      </c>
      <c r="AB17" s="81">
        <v>5</v>
      </c>
      <c r="AC17" s="78">
        <v>3</v>
      </c>
      <c r="AD17" s="81">
        <v>5</v>
      </c>
      <c r="AE17" s="81">
        <v>5</v>
      </c>
      <c r="AF17" s="81">
        <v>5</v>
      </c>
      <c r="AG17" s="81">
        <v>5</v>
      </c>
      <c r="AH17" s="81"/>
      <c r="AI17" s="108"/>
      <c r="AJ17" s="109"/>
      <c r="AK17" s="109"/>
      <c r="AL17" s="109"/>
      <c r="AM17" s="109"/>
    </row>
    <row r="18" ht="30" customHeight="1" spans="1:39">
      <c r="A18" s="75" t="s">
        <v>237</v>
      </c>
      <c r="B18" s="85" t="s">
        <v>238</v>
      </c>
      <c r="C18" s="77" t="s">
        <v>17</v>
      </c>
      <c r="D18" s="78">
        <v>4</v>
      </c>
      <c r="E18" s="78">
        <v>4</v>
      </c>
      <c r="F18" s="78">
        <v>4</v>
      </c>
      <c r="G18" s="78">
        <v>4</v>
      </c>
      <c r="H18" s="78">
        <v>4</v>
      </c>
      <c r="I18" s="78">
        <v>4</v>
      </c>
      <c r="J18" s="78">
        <v>4</v>
      </c>
      <c r="K18" s="78">
        <v>4</v>
      </c>
      <c r="L18" s="78">
        <v>4</v>
      </c>
      <c r="M18" s="78">
        <v>4</v>
      </c>
      <c r="N18" s="78">
        <v>4</v>
      </c>
      <c r="O18" s="78">
        <v>4</v>
      </c>
      <c r="P18" s="78">
        <v>4</v>
      </c>
      <c r="Q18" s="78">
        <v>4</v>
      </c>
      <c r="R18" s="78">
        <v>4</v>
      </c>
      <c r="S18" s="78">
        <v>4</v>
      </c>
      <c r="T18" s="78">
        <v>4</v>
      </c>
      <c r="U18" s="78">
        <v>4</v>
      </c>
      <c r="V18" s="78">
        <v>4</v>
      </c>
      <c r="W18" s="78">
        <v>4</v>
      </c>
      <c r="X18" s="78">
        <v>4</v>
      </c>
      <c r="Y18" s="78">
        <v>4</v>
      </c>
      <c r="Z18" s="78">
        <v>4</v>
      </c>
      <c r="AA18" s="78">
        <v>4</v>
      </c>
      <c r="AB18" s="78">
        <v>4</v>
      </c>
      <c r="AC18" s="78" t="s">
        <v>21</v>
      </c>
      <c r="AD18" s="78">
        <v>4</v>
      </c>
      <c r="AE18" s="78">
        <v>4</v>
      </c>
      <c r="AF18" s="78">
        <v>4</v>
      </c>
      <c r="AG18" s="78">
        <v>4</v>
      </c>
      <c r="AH18" s="78"/>
      <c r="AI18" s="104"/>
      <c r="AJ18" s="105">
        <f t="shared" ref="AJ18" si="16">SUM(D18:F19,I18:M19,P18:T19,W18:AA19,AD18:AH19)/8</f>
        <v>22</v>
      </c>
      <c r="AK18" s="105">
        <f t="shared" ref="AK18" si="17">SUM(D20:F20,I20:M20,P20:T20,W20:AA20,AD20:AH20)/8</f>
        <v>13.0625</v>
      </c>
      <c r="AL18" s="105">
        <f t="shared" ref="AL18" si="18">SUM(G18:H20,N18:O20,U18:V20,AB18:AC20)/8</f>
        <v>10</v>
      </c>
      <c r="AM18" s="105">
        <f t="shared" ref="AM18" si="19">SUM(D18:AH20)/8+(AI18)/8</f>
        <v>45.0625</v>
      </c>
    </row>
    <row r="19" ht="30" customHeight="1" spans="1:39">
      <c r="A19" s="75" t="s">
        <v>237</v>
      </c>
      <c r="B19" s="68"/>
      <c r="C19" s="77" t="s">
        <v>18</v>
      </c>
      <c r="D19" s="78">
        <v>4</v>
      </c>
      <c r="E19" s="78">
        <v>4</v>
      </c>
      <c r="F19" s="78">
        <v>4</v>
      </c>
      <c r="G19" s="78">
        <v>4</v>
      </c>
      <c r="H19" s="78">
        <v>4</v>
      </c>
      <c r="I19" s="78">
        <v>4</v>
      </c>
      <c r="J19" s="78">
        <v>4</v>
      </c>
      <c r="K19" s="78">
        <v>4</v>
      </c>
      <c r="L19" s="78">
        <v>4</v>
      </c>
      <c r="M19" s="78">
        <v>4</v>
      </c>
      <c r="N19" s="78">
        <v>4</v>
      </c>
      <c r="O19" s="78">
        <v>4</v>
      </c>
      <c r="P19" s="78">
        <v>4</v>
      </c>
      <c r="Q19" s="78">
        <v>4</v>
      </c>
      <c r="R19" s="78">
        <v>4</v>
      </c>
      <c r="S19" s="78">
        <v>4</v>
      </c>
      <c r="T19" s="78">
        <v>4</v>
      </c>
      <c r="U19" s="78">
        <v>4</v>
      </c>
      <c r="V19" s="78">
        <v>4</v>
      </c>
      <c r="W19" s="78">
        <v>4</v>
      </c>
      <c r="X19" s="78">
        <v>4</v>
      </c>
      <c r="Y19" s="78">
        <v>4</v>
      </c>
      <c r="Z19" s="78">
        <v>4</v>
      </c>
      <c r="AA19" s="78">
        <v>4</v>
      </c>
      <c r="AB19" s="78">
        <v>4</v>
      </c>
      <c r="AC19" s="78" t="s">
        <v>21</v>
      </c>
      <c r="AD19" s="78">
        <v>4</v>
      </c>
      <c r="AE19" s="78">
        <v>4</v>
      </c>
      <c r="AF19" s="78">
        <v>4</v>
      </c>
      <c r="AG19" s="78">
        <v>4</v>
      </c>
      <c r="AH19" s="78"/>
      <c r="AI19" s="106"/>
      <c r="AJ19" s="107"/>
      <c r="AK19" s="107"/>
      <c r="AL19" s="107"/>
      <c r="AM19" s="107"/>
    </row>
    <row r="20" ht="30" customHeight="1" spans="1:39">
      <c r="A20" s="75" t="s">
        <v>237</v>
      </c>
      <c r="B20" s="72"/>
      <c r="C20" s="81" t="s">
        <v>10</v>
      </c>
      <c r="D20" s="81">
        <v>5</v>
      </c>
      <c r="E20" s="81">
        <v>5</v>
      </c>
      <c r="F20" s="81">
        <v>5</v>
      </c>
      <c r="G20" s="81">
        <v>5</v>
      </c>
      <c r="H20" s="81">
        <v>0.5</v>
      </c>
      <c r="I20" s="81">
        <v>5</v>
      </c>
      <c r="J20" s="81">
        <v>5</v>
      </c>
      <c r="K20" s="81">
        <v>4</v>
      </c>
      <c r="L20" s="81">
        <v>5</v>
      </c>
      <c r="M20" s="81">
        <v>5</v>
      </c>
      <c r="N20" s="81">
        <v>5</v>
      </c>
      <c r="O20" s="81">
        <v>0.5</v>
      </c>
      <c r="P20" s="81">
        <v>5</v>
      </c>
      <c r="Q20" s="81">
        <v>5</v>
      </c>
      <c r="R20" s="81">
        <v>5</v>
      </c>
      <c r="S20" s="81">
        <v>5</v>
      </c>
      <c r="T20" s="81">
        <v>5</v>
      </c>
      <c r="U20" s="81">
        <v>5</v>
      </c>
      <c r="V20" s="81">
        <v>3</v>
      </c>
      <c r="W20" s="81">
        <v>5</v>
      </c>
      <c r="X20" s="81">
        <v>5</v>
      </c>
      <c r="Y20" s="81">
        <v>5</v>
      </c>
      <c r="Z20" s="81">
        <v>5</v>
      </c>
      <c r="AA20" s="81">
        <v>0.5</v>
      </c>
      <c r="AB20" s="81">
        <v>5</v>
      </c>
      <c r="AC20" s="78" t="s">
        <v>21</v>
      </c>
      <c r="AD20" s="81">
        <v>5</v>
      </c>
      <c r="AE20" s="81">
        <v>5</v>
      </c>
      <c r="AF20" s="81">
        <v>5</v>
      </c>
      <c r="AG20" s="81">
        <v>5</v>
      </c>
      <c r="AH20" s="81"/>
      <c r="AI20" s="108"/>
      <c r="AJ20" s="109"/>
      <c r="AK20" s="109"/>
      <c r="AL20" s="109"/>
      <c r="AM20" s="109"/>
    </row>
    <row r="21" s="167" customFormat="1" ht="30" customHeight="1" spans="1:39">
      <c r="A21" s="174" t="s">
        <v>239</v>
      </c>
      <c r="B21" s="129" t="s">
        <v>240</v>
      </c>
      <c r="C21" s="178" t="s">
        <v>17</v>
      </c>
      <c r="D21" s="78">
        <v>4</v>
      </c>
      <c r="E21" s="78">
        <v>4</v>
      </c>
      <c r="F21" s="78">
        <v>4</v>
      </c>
      <c r="G21" s="78">
        <v>4</v>
      </c>
      <c r="H21" s="78">
        <v>4</v>
      </c>
      <c r="I21" s="78">
        <v>4</v>
      </c>
      <c r="J21" s="78">
        <v>4</v>
      </c>
      <c r="K21" s="78">
        <v>4</v>
      </c>
      <c r="L21" s="78">
        <v>4</v>
      </c>
      <c r="M21" s="78">
        <v>4</v>
      </c>
      <c r="N21" s="78">
        <v>4</v>
      </c>
      <c r="O21" s="78">
        <v>4</v>
      </c>
      <c r="P21" s="78">
        <v>4</v>
      </c>
      <c r="Q21" s="78">
        <v>4</v>
      </c>
      <c r="R21" s="78">
        <v>4</v>
      </c>
      <c r="S21" s="78">
        <v>4</v>
      </c>
      <c r="T21" s="78">
        <v>4</v>
      </c>
      <c r="U21" s="78">
        <v>4</v>
      </c>
      <c r="V21" s="78">
        <v>4</v>
      </c>
      <c r="W21" s="78">
        <v>4</v>
      </c>
      <c r="X21" s="78">
        <v>4</v>
      </c>
      <c r="Y21" s="78">
        <v>4</v>
      </c>
      <c r="Z21" s="78">
        <v>4</v>
      </c>
      <c r="AA21" s="78">
        <v>4</v>
      </c>
      <c r="AB21" s="78">
        <v>4</v>
      </c>
      <c r="AC21" s="78" t="s">
        <v>21</v>
      </c>
      <c r="AD21" s="78">
        <v>4</v>
      </c>
      <c r="AE21" s="78">
        <v>4</v>
      </c>
      <c r="AF21" s="78">
        <v>4</v>
      </c>
      <c r="AG21" s="78">
        <v>4</v>
      </c>
      <c r="AH21" s="78"/>
      <c r="AI21" s="104"/>
      <c r="AJ21" s="105">
        <f t="shared" ref="AJ21" si="20">SUM(D21:F22,I21:M22,P21:T22,W21:AA22,AD21:AH22)/8</f>
        <v>22</v>
      </c>
      <c r="AK21" s="105">
        <f t="shared" ref="AK21" si="21">SUM(D23:F23,I23:M23,P23:T23,W23:AA23,AD23:AH23)/8</f>
        <v>13.625</v>
      </c>
      <c r="AL21" s="105">
        <f t="shared" ref="AL21" si="22">SUM(G21:H23,N21:O23,U21:V23,AB21:AC23)/8</f>
        <v>10</v>
      </c>
      <c r="AM21" s="105">
        <f t="shared" ref="AM21" si="23">SUM(D21:AH23)/8+(AI21)/8</f>
        <v>45.625</v>
      </c>
    </row>
    <row r="22" s="167" customFormat="1" ht="30" customHeight="1" spans="1:39">
      <c r="A22" s="174" t="s">
        <v>239</v>
      </c>
      <c r="B22" s="130"/>
      <c r="C22" s="178" t="s">
        <v>18</v>
      </c>
      <c r="D22" s="78">
        <v>4</v>
      </c>
      <c r="E22" s="78">
        <v>4</v>
      </c>
      <c r="F22" s="78">
        <v>4</v>
      </c>
      <c r="G22" s="78">
        <v>4</v>
      </c>
      <c r="H22" s="78">
        <v>4</v>
      </c>
      <c r="I22" s="78">
        <v>4</v>
      </c>
      <c r="J22" s="78">
        <v>4</v>
      </c>
      <c r="K22" s="78">
        <v>4</v>
      </c>
      <c r="L22" s="78">
        <v>4</v>
      </c>
      <c r="M22" s="78">
        <v>4</v>
      </c>
      <c r="N22" s="78">
        <v>4</v>
      </c>
      <c r="O22" s="78">
        <v>4</v>
      </c>
      <c r="P22" s="78">
        <v>4</v>
      </c>
      <c r="Q22" s="78">
        <v>4</v>
      </c>
      <c r="R22" s="78">
        <v>4</v>
      </c>
      <c r="S22" s="78">
        <v>4</v>
      </c>
      <c r="T22" s="78">
        <v>4</v>
      </c>
      <c r="U22" s="78">
        <v>4</v>
      </c>
      <c r="V22" s="78">
        <v>4</v>
      </c>
      <c r="W22" s="78">
        <v>4</v>
      </c>
      <c r="X22" s="78">
        <v>4</v>
      </c>
      <c r="Y22" s="78">
        <v>4</v>
      </c>
      <c r="Z22" s="78">
        <v>4</v>
      </c>
      <c r="AA22" s="78">
        <v>4</v>
      </c>
      <c r="AB22" s="78">
        <v>4</v>
      </c>
      <c r="AC22" s="78" t="s">
        <v>21</v>
      </c>
      <c r="AD22" s="78">
        <v>4</v>
      </c>
      <c r="AE22" s="78">
        <v>4</v>
      </c>
      <c r="AF22" s="78">
        <v>4</v>
      </c>
      <c r="AG22" s="78">
        <v>4</v>
      </c>
      <c r="AH22" s="78"/>
      <c r="AI22" s="106"/>
      <c r="AJ22" s="107"/>
      <c r="AK22" s="107"/>
      <c r="AL22" s="107"/>
      <c r="AM22" s="107"/>
    </row>
    <row r="23" s="167" customFormat="1" ht="30" customHeight="1" spans="1:39">
      <c r="A23" s="174" t="s">
        <v>239</v>
      </c>
      <c r="B23" s="131"/>
      <c r="C23" s="179" t="s">
        <v>10</v>
      </c>
      <c r="D23" s="81">
        <v>5</v>
      </c>
      <c r="E23" s="81">
        <v>5</v>
      </c>
      <c r="F23" s="81">
        <v>5</v>
      </c>
      <c r="G23" s="81">
        <v>5</v>
      </c>
      <c r="H23" s="81">
        <v>0.5</v>
      </c>
      <c r="I23" s="81">
        <v>5</v>
      </c>
      <c r="J23" s="81">
        <v>5</v>
      </c>
      <c r="K23" s="81">
        <v>4</v>
      </c>
      <c r="L23" s="81">
        <v>5</v>
      </c>
      <c r="M23" s="81">
        <v>5</v>
      </c>
      <c r="N23" s="81">
        <v>5</v>
      </c>
      <c r="O23" s="81">
        <v>0.5</v>
      </c>
      <c r="P23" s="81">
        <v>5</v>
      </c>
      <c r="Q23" s="81">
        <v>5</v>
      </c>
      <c r="R23" s="81">
        <v>5</v>
      </c>
      <c r="S23" s="81">
        <v>5</v>
      </c>
      <c r="T23" s="81">
        <v>5</v>
      </c>
      <c r="U23" s="81">
        <v>5</v>
      </c>
      <c r="V23" s="81">
        <v>3</v>
      </c>
      <c r="W23" s="81">
        <v>5</v>
      </c>
      <c r="X23" s="81">
        <v>5</v>
      </c>
      <c r="Y23" s="81">
        <v>5</v>
      </c>
      <c r="Z23" s="81">
        <v>5</v>
      </c>
      <c r="AA23" s="81">
        <v>5</v>
      </c>
      <c r="AB23" s="81">
        <v>5</v>
      </c>
      <c r="AC23" s="78" t="s">
        <v>21</v>
      </c>
      <c r="AD23" s="81">
        <v>5</v>
      </c>
      <c r="AE23" s="81">
        <v>5</v>
      </c>
      <c r="AF23" s="81">
        <v>5</v>
      </c>
      <c r="AG23" s="81">
        <v>5</v>
      </c>
      <c r="AH23" s="81"/>
      <c r="AI23" s="108"/>
      <c r="AJ23" s="109"/>
      <c r="AK23" s="109"/>
      <c r="AL23" s="109"/>
      <c r="AM23" s="109"/>
    </row>
    <row r="24" s="167" customFormat="1" ht="30" customHeight="1" spans="1:39">
      <c r="A24" s="11" t="s">
        <v>241</v>
      </c>
      <c r="B24" s="129" t="s">
        <v>242</v>
      </c>
      <c r="C24" s="178" t="s">
        <v>17</v>
      </c>
      <c r="D24" s="78">
        <v>4</v>
      </c>
      <c r="E24" s="78">
        <v>4</v>
      </c>
      <c r="F24" s="78">
        <v>4</v>
      </c>
      <c r="G24" s="78">
        <v>4</v>
      </c>
      <c r="H24" s="78">
        <v>4</v>
      </c>
      <c r="I24" s="78">
        <v>4</v>
      </c>
      <c r="J24" s="78">
        <v>4</v>
      </c>
      <c r="K24" s="78">
        <v>4</v>
      </c>
      <c r="L24" s="78">
        <v>4</v>
      </c>
      <c r="M24" s="78">
        <v>4</v>
      </c>
      <c r="N24" s="78">
        <v>4</v>
      </c>
      <c r="O24" s="78">
        <v>4</v>
      </c>
      <c r="P24" s="78">
        <v>4</v>
      </c>
      <c r="Q24" s="78">
        <v>4</v>
      </c>
      <c r="R24" s="78">
        <v>4</v>
      </c>
      <c r="S24" s="78">
        <v>4</v>
      </c>
      <c r="T24" s="78">
        <v>4</v>
      </c>
      <c r="U24" s="78">
        <v>4</v>
      </c>
      <c r="V24" s="78">
        <v>4</v>
      </c>
      <c r="W24" s="78">
        <v>4</v>
      </c>
      <c r="X24" s="78">
        <v>4</v>
      </c>
      <c r="Y24" s="78">
        <v>4</v>
      </c>
      <c r="Z24" s="78">
        <v>4</v>
      </c>
      <c r="AA24" s="78">
        <v>4</v>
      </c>
      <c r="AB24" s="78">
        <v>4</v>
      </c>
      <c r="AC24" s="78">
        <v>4</v>
      </c>
      <c r="AD24" s="78">
        <v>4</v>
      </c>
      <c r="AE24" s="78">
        <v>4</v>
      </c>
      <c r="AF24" s="78">
        <v>4</v>
      </c>
      <c r="AG24" s="78">
        <v>4</v>
      </c>
      <c r="AH24" s="78"/>
      <c r="AI24" s="104"/>
      <c r="AJ24" s="105">
        <f t="shared" ref="AJ24" si="24">SUM(D24:F25,I24:M25,P24:T25,W24:AA25,AD24:AH25)/8</f>
        <v>22</v>
      </c>
      <c r="AK24" s="105">
        <f t="shared" ref="AK24" si="25">SUM(D26:F26,I26:M26,P26:T26,W26:AA26,AD26:AH26)/8</f>
        <v>13.625</v>
      </c>
      <c r="AL24" s="105">
        <f t="shared" ref="AL24" si="26">SUM(G24:H26,N24:O26,U24:V26,AB24:AC26)/8</f>
        <v>11.625</v>
      </c>
      <c r="AM24" s="105">
        <f t="shared" ref="AM24" si="27">SUM(D24:AH26)/8+(AI24)/8</f>
        <v>47.25</v>
      </c>
    </row>
    <row r="25" s="167" customFormat="1" ht="30" customHeight="1" spans="1:39">
      <c r="A25" s="11" t="s">
        <v>241</v>
      </c>
      <c r="B25" s="130"/>
      <c r="C25" s="178" t="s">
        <v>18</v>
      </c>
      <c r="D25" s="78">
        <v>4</v>
      </c>
      <c r="E25" s="78">
        <v>4</v>
      </c>
      <c r="F25" s="78">
        <v>4</v>
      </c>
      <c r="G25" s="78">
        <v>4</v>
      </c>
      <c r="H25" s="78">
        <v>4</v>
      </c>
      <c r="I25" s="78">
        <v>4</v>
      </c>
      <c r="J25" s="78">
        <v>4</v>
      </c>
      <c r="K25" s="78">
        <v>4</v>
      </c>
      <c r="L25" s="78">
        <v>4</v>
      </c>
      <c r="M25" s="78">
        <v>4</v>
      </c>
      <c r="N25" s="78">
        <v>4</v>
      </c>
      <c r="O25" s="78">
        <v>4</v>
      </c>
      <c r="P25" s="78">
        <v>4</v>
      </c>
      <c r="Q25" s="78">
        <v>4</v>
      </c>
      <c r="R25" s="78">
        <v>4</v>
      </c>
      <c r="S25" s="78">
        <v>4</v>
      </c>
      <c r="T25" s="78">
        <v>4</v>
      </c>
      <c r="U25" s="78">
        <v>4</v>
      </c>
      <c r="V25" s="78">
        <v>4</v>
      </c>
      <c r="W25" s="78">
        <v>4</v>
      </c>
      <c r="X25" s="78">
        <v>4</v>
      </c>
      <c r="Y25" s="78">
        <v>4</v>
      </c>
      <c r="Z25" s="78">
        <v>4</v>
      </c>
      <c r="AA25" s="78">
        <v>4</v>
      </c>
      <c r="AB25" s="78">
        <v>4</v>
      </c>
      <c r="AC25" s="78">
        <v>4</v>
      </c>
      <c r="AD25" s="78">
        <v>4</v>
      </c>
      <c r="AE25" s="78">
        <v>4</v>
      </c>
      <c r="AF25" s="78">
        <v>4</v>
      </c>
      <c r="AG25" s="78">
        <v>4</v>
      </c>
      <c r="AH25" s="78"/>
      <c r="AI25" s="106"/>
      <c r="AJ25" s="107"/>
      <c r="AK25" s="107"/>
      <c r="AL25" s="107"/>
      <c r="AM25" s="107"/>
    </row>
    <row r="26" s="167" customFormat="1" ht="30" customHeight="1" spans="1:39">
      <c r="A26" s="11" t="s">
        <v>241</v>
      </c>
      <c r="B26" s="131"/>
      <c r="C26" s="179" t="s">
        <v>10</v>
      </c>
      <c r="D26" s="81">
        <v>5</v>
      </c>
      <c r="E26" s="81">
        <v>5</v>
      </c>
      <c r="F26" s="81">
        <v>5</v>
      </c>
      <c r="G26" s="81">
        <v>5</v>
      </c>
      <c r="H26" s="81">
        <v>0.5</v>
      </c>
      <c r="I26" s="81">
        <v>5</v>
      </c>
      <c r="J26" s="81">
        <v>5</v>
      </c>
      <c r="K26" s="81">
        <v>4</v>
      </c>
      <c r="L26" s="81">
        <v>5</v>
      </c>
      <c r="M26" s="81">
        <v>5</v>
      </c>
      <c r="N26" s="81">
        <v>5</v>
      </c>
      <c r="O26" s="81">
        <v>0.5</v>
      </c>
      <c r="P26" s="81">
        <v>5</v>
      </c>
      <c r="Q26" s="81">
        <v>5</v>
      </c>
      <c r="R26" s="81">
        <v>5</v>
      </c>
      <c r="S26" s="81">
        <v>5</v>
      </c>
      <c r="T26" s="81">
        <v>5</v>
      </c>
      <c r="U26" s="81">
        <v>5</v>
      </c>
      <c r="V26" s="81">
        <v>3</v>
      </c>
      <c r="W26" s="81">
        <v>5</v>
      </c>
      <c r="X26" s="81">
        <v>5</v>
      </c>
      <c r="Y26" s="81">
        <v>5</v>
      </c>
      <c r="Z26" s="81">
        <v>5</v>
      </c>
      <c r="AA26" s="81">
        <v>5</v>
      </c>
      <c r="AB26" s="81">
        <v>5</v>
      </c>
      <c r="AC26" s="78">
        <v>5</v>
      </c>
      <c r="AD26" s="81">
        <v>5</v>
      </c>
      <c r="AE26" s="81">
        <v>5</v>
      </c>
      <c r="AF26" s="81">
        <v>5</v>
      </c>
      <c r="AG26" s="81">
        <v>5</v>
      </c>
      <c r="AH26" s="81"/>
      <c r="AI26" s="108"/>
      <c r="AJ26" s="109"/>
      <c r="AK26" s="109"/>
      <c r="AL26" s="109"/>
      <c r="AM26" s="109"/>
    </row>
    <row r="27" s="167" customFormat="1" ht="30" customHeight="1" spans="1:39">
      <c r="A27" s="174" t="s">
        <v>243</v>
      </c>
      <c r="B27" s="129" t="s">
        <v>244</v>
      </c>
      <c r="C27" s="178" t="s">
        <v>17</v>
      </c>
      <c r="D27" s="78">
        <v>4</v>
      </c>
      <c r="E27" s="78">
        <v>4</v>
      </c>
      <c r="F27" s="78">
        <v>4</v>
      </c>
      <c r="G27" s="78">
        <v>4</v>
      </c>
      <c r="H27" s="78">
        <v>4</v>
      </c>
      <c r="I27" s="78">
        <v>4</v>
      </c>
      <c r="J27" s="78">
        <v>4</v>
      </c>
      <c r="K27" s="78">
        <v>4</v>
      </c>
      <c r="L27" s="78">
        <v>4</v>
      </c>
      <c r="M27" s="78">
        <v>4</v>
      </c>
      <c r="N27" s="78">
        <v>4</v>
      </c>
      <c r="O27" s="78">
        <v>4</v>
      </c>
      <c r="P27" s="78">
        <v>4</v>
      </c>
      <c r="Q27" s="78">
        <v>4</v>
      </c>
      <c r="R27" s="78">
        <v>4</v>
      </c>
      <c r="S27" s="78">
        <v>4</v>
      </c>
      <c r="T27" s="78">
        <v>4</v>
      </c>
      <c r="U27" s="78">
        <v>4</v>
      </c>
      <c r="V27" s="78">
        <v>4</v>
      </c>
      <c r="W27" s="78">
        <v>4</v>
      </c>
      <c r="X27" s="78">
        <v>4</v>
      </c>
      <c r="Y27" s="78">
        <v>4</v>
      </c>
      <c r="Z27" s="78">
        <v>4</v>
      </c>
      <c r="AA27" s="78">
        <v>4</v>
      </c>
      <c r="AB27" s="78">
        <v>4</v>
      </c>
      <c r="AC27" s="78" t="s">
        <v>21</v>
      </c>
      <c r="AD27" s="78">
        <v>4</v>
      </c>
      <c r="AE27" s="78">
        <v>4</v>
      </c>
      <c r="AF27" s="78">
        <v>4</v>
      </c>
      <c r="AG27" s="78">
        <v>4</v>
      </c>
      <c r="AH27" s="78"/>
      <c r="AI27" s="104"/>
      <c r="AJ27" s="105">
        <f t="shared" ref="AJ27" si="28">SUM(D27:F28,I27:M28,P27:T28,W27:AA28,AD27:AH28)/8</f>
        <v>22</v>
      </c>
      <c r="AK27" s="105">
        <f t="shared" ref="AK27" si="29">SUM(D29:F29,I29:M29,P29:T29,W29:AA29,AD29:AH29)/8</f>
        <v>13.0625</v>
      </c>
      <c r="AL27" s="105">
        <f t="shared" ref="AL27" si="30">SUM(G27:H29,N27:O29,U27:V29,AB27:AC29)/8</f>
        <v>10</v>
      </c>
      <c r="AM27" s="105">
        <f t="shared" ref="AM27" si="31">SUM(D27:AH29)/8+(AI27)/8</f>
        <v>45.0625</v>
      </c>
    </row>
    <row r="28" s="167" customFormat="1" ht="30" customHeight="1" spans="1:39">
      <c r="A28" s="174" t="s">
        <v>243</v>
      </c>
      <c r="B28" s="130"/>
      <c r="C28" s="178" t="s">
        <v>18</v>
      </c>
      <c r="D28" s="78">
        <v>4</v>
      </c>
      <c r="E28" s="78">
        <v>4</v>
      </c>
      <c r="F28" s="78">
        <v>4</v>
      </c>
      <c r="G28" s="78">
        <v>4</v>
      </c>
      <c r="H28" s="78">
        <v>4</v>
      </c>
      <c r="I28" s="78">
        <v>4</v>
      </c>
      <c r="J28" s="78">
        <v>4</v>
      </c>
      <c r="K28" s="78">
        <v>4</v>
      </c>
      <c r="L28" s="78">
        <v>4</v>
      </c>
      <c r="M28" s="78">
        <v>4</v>
      </c>
      <c r="N28" s="78">
        <v>4</v>
      </c>
      <c r="O28" s="78">
        <v>4</v>
      </c>
      <c r="P28" s="78">
        <v>4</v>
      </c>
      <c r="Q28" s="78">
        <v>4</v>
      </c>
      <c r="R28" s="78">
        <v>4</v>
      </c>
      <c r="S28" s="78">
        <v>4</v>
      </c>
      <c r="T28" s="78">
        <v>4</v>
      </c>
      <c r="U28" s="78">
        <v>4</v>
      </c>
      <c r="V28" s="78">
        <v>4</v>
      </c>
      <c r="W28" s="78">
        <v>4</v>
      </c>
      <c r="X28" s="78">
        <v>4</v>
      </c>
      <c r="Y28" s="78">
        <v>4</v>
      </c>
      <c r="Z28" s="78">
        <v>4</v>
      </c>
      <c r="AA28" s="78">
        <v>4</v>
      </c>
      <c r="AB28" s="78">
        <v>4</v>
      </c>
      <c r="AC28" s="78" t="s">
        <v>21</v>
      </c>
      <c r="AD28" s="78">
        <v>4</v>
      </c>
      <c r="AE28" s="78">
        <v>4</v>
      </c>
      <c r="AF28" s="78">
        <v>4</v>
      </c>
      <c r="AG28" s="78">
        <v>4</v>
      </c>
      <c r="AH28" s="78"/>
      <c r="AI28" s="106"/>
      <c r="AJ28" s="107"/>
      <c r="AK28" s="107"/>
      <c r="AL28" s="107"/>
      <c r="AM28" s="107"/>
    </row>
    <row r="29" s="167" customFormat="1" ht="30" customHeight="1" spans="1:39">
      <c r="A29" s="174" t="s">
        <v>243</v>
      </c>
      <c r="B29" s="131"/>
      <c r="C29" s="179" t="s">
        <v>10</v>
      </c>
      <c r="D29" s="81">
        <v>5</v>
      </c>
      <c r="E29" s="81">
        <v>5</v>
      </c>
      <c r="F29" s="81">
        <v>5</v>
      </c>
      <c r="G29" s="81">
        <v>5</v>
      </c>
      <c r="H29" s="81">
        <v>0.5</v>
      </c>
      <c r="I29" s="81">
        <v>5</v>
      </c>
      <c r="J29" s="81">
        <v>5</v>
      </c>
      <c r="K29" s="81">
        <v>4</v>
      </c>
      <c r="L29" s="81">
        <v>5</v>
      </c>
      <c r="M29" s="81">
        <v>5</v>
      </c>
      <c r="N29" s="81">
        <v>5</v>
      </c>
      <c r="O29" s="81">
        <v>0.5</v>
      </c>
      <c r="P29" s="81">
        <v>5</v>
      </c>
      <c r="Q29" s="81">
        <v>5</v>
      </c>
      <c r="R29" s="81">
        <v>5</v>
      </c>
      <c r="S29" s="81">
        <v>5</v>
      </c>
      <c r="T29" s="81">
        <v>5</v>
      </c>
      <c r="U29" s="81">
        <v>5</v>
      </c>
      <c r="V29" s="81">
        <v>3</v>
      </c>
      <c r="W29" s="81">
        <v>5</v>
      </c>
      <c r="X29" s="81">
        <v>5</v>
      </c>
      <c r="Y29" s="81">
        <v>5</v>
      </c>
      <c r="Z29" s="81">
        <v>5</v>
      </c>
      <c r="AA29" s="81">
        <v>5</v>
      </c>
      <c r="AB29" s="81">
        <v>5</v>
      </c>
      <c r="AC29" s="78" t="s">
        <v>21</v>
      </c>
      <c r="AD29" s="81">
        <v>5</v>
      </c>
      <c r="AE29" s="81">
        <v>0.5</v>
      </c>
      <c r="AF29" s="81">
        <v>5</v>
      </c>
      <c r="AG29" s="81">
        <v>5</v>
      </c>
      <c r="AH29" s="81"/>
      <c r="AI29" s="108"/>
      <c r="AJ29" s="109"/>
      <c r="AK29" s="109"/>
      <c r="AL29" s="109"/>
      <c r="AM29" s="109"/>
    </row>
    <row r="30" s="167" customFormat="1" ht="30" customHeight="1" spans="1:39">
      <c r="A30" s="174" t="s">
        <v>245</v>
      </c>
      <c r="B30" s="129" t="s">
        <v>246</v>
      </c>
      <c r="C30" s="178" t="s">
        <v>17</v>
      </c>
      <c r="D30" s="78">
        <v>4</v>
      </c>
      <c r="E30" s="78">
        <v>4</v>
      </c>
      <c r="F30" s="78">
        <v>4</v>
      </c>
      <c r="G30" s="78">
        <v>4</v>
      </c>
      <c r="H30" s="78">
        <v>4</v>
      </c>
      <c r="I30" s="78">
        <v>4</v>
      </c>
      <c r="J30" s="78">
        <v>4</v>
      </c>
      <c r="K30" s="78">
        <v>4</v>
      </c>
      <c r="L30" s="78">
        <v>4</v>
      </c>
      <c r="M30" s="78">
        <v>4</v>
      </c>
      <c r="N30" s="78">
        <v>4</v>
      </c>
      <c r="O30" s="78">
        <v>4</v>
      </c>
      <c r="P30" s="78">
        <v>4</v>
      </c>
      <c r="Q30" s="78">
        <v>4</v>
      </c>
      <c r="R30" s="78">
        <v>4</v>
      </c>
      <c r="S30" s="78">
        <v>4</v>
      </c>
      <c r="T30" s="78">
        <v>4</v>
      </c>
      <c r="U30" s="78">
        <v>4</v>
      </c>
      <c r="V30" s="78">
        <v>4</v>
      </c>
      <c r="W30" s="78">
        <v>4</v>
      </c>
      <c r="X30" s="78">
        <v>4</v>
      </c>
      <c r="Y30" s="78">
        <v>4</v>
      </c>
      <c r="Z30" s="78">
        <v>4</v>
      </c>
      <c r="AA30" s="78">
        <v>4</v>
      </c>
      <c r="AB30" s="78">
        <v>4</v>
      </c>
      <c r="AC30" s="78" t="s">
        <v>21</v>
      </c>
      <c r="AD30" s="78">
        <v>4</v>
      </c>
      <c r="AE30" s="78">
        <v>4</v>
      </c>
      <c r="AF30" s="78">
        <v>4</v>
      </c>
      <c r="AG30" s="78">
        <v>4</v>
      </c>
      <c r="AH30" s="78"/>
      <c r="AI30" s="104"/>
      <c r="AJ30" s="105">
        <f t="shared" ref="AJ30" si="32">SUM(D30:F31,I30:M31,P30:T31,W30:AA31,AD30:AH31)/8</f>
        <v>22</v>
      </c>
      <c r="AK30" s="105">
        <f t="shared" ref="AK30" si="33">SUM(D32:F32,I32:M32,P32:T32,W32:AA32,AD32:AH32)/8</f>
        <v>12.625</v>
      </c>
      <c r="AL30" s="105">
        <f t="shared" ref="AL30" si="34">SUM(G30:H32,N30:O32,U30:V32,AB30:AC32)/8</f>
        <v>9.625</v>
      </c>
      <c r="AM30" s="105">
        <f t="shared" ref="AM30" si="35">SUM(D30:AH32)/8+(AI30)/8</f>
        <v>44.25</v>
      </c>
    </row>
    <row r="31" s="167" customFormat="1" ht="30" customHeight="1" spans="1:39">
      <c r="A31" s="174" t="s">
        <v>245</v>
      </c>
      <c r="B31" s="130"/>
      <c r="C31" s="178" t="s">
        <v>18</v>
      </c>
      <c r="D31" s="78">
        <v>4</v>
      </c>
      <c r="E31" s="78">
        <v>4</v>
      </c>
      <c r="F31" s="78">
        <v>4</v>
      </c>
      <c r="G31" s="78">
        <v>4</v>
      </c>
      <c r="H31" s="78">
        <v>4</v>
      </c>
      <c r="I31" s="78">
        <v>4</v>
      </c>
      <c r="J31" s="78">
        <v>4</v>
      </c>
      <c r="K31" s="78">
        <v>4</v>
      </c>
      <c r="L31" s="78">
        <v>4</v>
      </c>
      <c r="M31" s="78">
        <v>4</v>
      </c>
      <c r="N31" s="78">
        <v>4</v>
      </c>
      <c r="O31" s="78">
        <v>4</v>
      </c>
      <c r="P31" s="78">
        <v>4</v>
      </c>
      <c r="Q31" s="78">
        <v>4</v>
      </c>
      <c r="R31" s="78">
        <v>4</v>
      </c>
      <c r="S31" s="78">
        <v>4</v>
      </c>
      <c r="T31" s="78">
        <v>4</v>
      </c>
      <c r="U31" s="78">
        <v>4</v>
      </c>
      <c r="V31" s="78">
        <v>4</v>
      </c>
      <c r="W31" s="78">
        <v>4</v>
      </c>
      <c r="X31" s="78">
        <v>4</v>
      </c>
      <c r="Y31" s="78">
        <v>4</v>
      </c>
      <c r="Z31" s="78">
        <v>4</v>
      </c>
      <c r="AA31" s="78">
        <v>4</v>
      </c>
      <c r="AB31" s="78">
        <v>4</v>
      </c>
      <c r="AC31" s="78" t="s">
        <v>21</v>
      </c>
      <c r="AD31" s="78">
        <v>4</v>
      </c>
      <c r="AE31" s="78">
        <v>4</v>
      </c>
      <c r="AF31" s="78">
        <v>4</v>
      </c>
      <c r="AG31" s="78">
        <v>4</v>
      </c>
      <c r="AH31" s="78"/>
      <c r="AI31" s="106"/>
      <c r="AJ31" s="107"/>
      <c r="AK31" s="107"/>
      <c r="AL31" s="107"/>
      <c r="AM31" s="107"/>
    </row>
    <row r="32" s="167" customFormat="1" ht="30" customHeight="1" spans="1:39">
      <c r="A32" s="174" t="s">
        <v>245</v>
      </c>
      <c r="B32" s="131"/>
      <c r="C32" s="179" t="s">
        <v>10</v>
      </c>
      <c r="D32" s="81">
        <v>4</v>
      </c>
      <c r="E32" s="81">
        <v>5</v>
      </c>
      <c r="F32" s="81">
        <v>5</v>
      </c>
      <c r="G32" s="81">
        <v>4</v>
      </c>
      <c r="H32" s="81">
        <v>0.5</v>
      </c>
      <c r="I32" s="81">
        <v>5</v>
      </c>
      <c r="J32" s="81">
        <v>5</v>
      </c>
      <c r="K32" s="81">
        <v>4</v>
      </c>
      <c r="L32" s="81">
        <v>5</v>
      </c>
      <c r="M32" s="81">
        <v>4</v>
      </c>
      <c r="N32" s="81">
        <v>5</v>
      </c>
      <c r="O32" s="81">
        <v>0.5</v>
      </c>
      <c r="P32" s="81">
        <v>5</v>
      </c>
      <c r="Q32" s="81">
        <v>4</v>
      </c>
      <c r="R32" s="81">
        <v>5</v>
      </c>
      <c r="S32" s="81">
        <v>5</v>
      </c>
      <c r="T32" s="81">
        <v>3</v>
      </c>
      <c r="U32" s="81">
        <v>5</v>
      </c>
      <c r="V32" s="81">
        <v>3</v>
      </c>
      <c r="W32" s="81">
        <v>5</v>
      </c>
      <c r="X32" s="81">
        <v>5</v>
      </c>
      <c r="Y32" s="81">
        <v>4</v>
      </c>
      <c r="Z32" s="81">
        <v>5</v>
      </c>
      <c r="AA32" s="81">
        <v>5</v>
      </c>
      <c r="AB32" s="81">
        <v>3</v>
      </c>
      <c r="AC32" s="78" t="s">
        <v>21</v>
      </c>
      <c r="AD32" s="81">
        <v>5</v>
      </c>
      <c r="AE32" s="81">
        <v>5</v>
      </c>
      <c r="AF32" s="81">
        <v>5</v>
      </c>
      <c r="AG32" s="81">
        <v>3</v>
      </c>
      <c r="AH32" s="81"/>
      <c r="AI32" s="108"/>
      <c r="AJ32" s="109"/>
      <c r="AK32" s="109"/>
      <c r="AL32" s="109"/>
      <c r="AM32" s="109"/>
    </row>
    <row r="33" s="167" customFormat="1" ht="30" customHeight="1" spans="1:39">
      <c r="A33" s="174" t="s">
        <v>247</v>
      </c>
      <c r="B33" s="82" t="s">
        <v>248</v>
      </c>
      <c r="C33" s="178" t="s">
        <v>17</v>
      </c>
      <c r="D33" s="78">
        <v>4</v>
      </c>
      <c r="E33" s="78">
        <v>4</v>
      </c>
      <c r="F33" s="78">
        <v>4</v>
      </c>
      <c r="G33" s="78">
        <v>4</v>
      </c>
      <c r="H33" s="78">
        <v>4</v>
      </c>
      <c r="I33" s="78">
        <v>4</v>
      </c>
      <c r="J33" s="78">
        <v>4</v>
      </c>
      <c r="K33" s="78">
        <v>4</v>
      </c>
      <c r="L33" s="78">
        <v>4</v>
      </c>
      <c r="M33" s="78">
        <v>4</v>
      </c>
      <c r="N33" s="78">
        <v>4</v>
      </c>
      <c r="O33" s="78">
        <v>4</v>
      </c>
      <c r="P33" s="78">
        <v>4</v>
      </c>
      <c r="Q33" s="78">
        <v>4</v>
      </c>
      <c r="R33" s="78">
        <v>4</v>
      </c>
      <c r="S33" s="78">
        <v>4</v>
      </c>
      <c r="T33" s="78">
        <v>4</v>
      </c>
      <c r="U33" s="78">
        <v>4</v>
      </c>
      <c r="V33" s="78">
        <v>4</v>
      </c>
      <c r="W33" s="78">
        <v>4</v>
      </c>
      <c r="X33" s="78">
        <v>4</v>
      </c>
      <c r="Y33" s="78">
        <v>4</v>
      </c>
      <c r="Z33" s="78">
        <v>4</v>
      </c>
      <c r="AA33" s="78">
        <v>4</v>
      </c>
      <c r="AB33" s="78">
        <v>4</v>
      </c>
      <c r="AC33" s="78" t="s">
        <v>21</v>
      </c>
      <c r="AD33" s="78">
        <v>4</v>
      </c>
      <c r="AE33" s="78">
        <v>4</v>
      </c>
      <c r="AF33" s="78">
        <v>4</v>
      </c>
      <c r="AG33" s="78">
        <v>4</v>
      </c>
      <c r="AH33" s="78"/>
      <c r="AI33" s="104"/>
      <c r="AJ33" s="105">
        <f t="shared" ref="AJ33" si="36">SUM(D33:F34,I33:M34,P33:T34,W33:AA34,AD33:AH34)/8</f>
        <v>22</v>
      </c>
      <c r="AK33" s="105">
        <f t="shared" ref="AK33" si="37">SUM(D35:F35,I35:M35,P35:T35,W35:AA35,AD35:AH35)/8</f>
        <v>13.375</v>
      </c>
      <c r="AL33" s="105">
        <f t="shared" ref="AL33" si="38">SUM(G33:H35,N33:O35,U33:V35,AB33:AC35)/8</f>
        <v>10</v>
      </c>
      <c r="AM33" s="105">
        <f t="shared" ref="AM33" si="39">SUM(D33:AH35)/8+(AI33)/8</f>
        <v>45.375</v>
      </c>
    </row>
    <row r="34" s="167" customFormat="1" ht="30" customHeight="1" spans="1:39">
      <c r="A34" s="174" t="s">
        <v>247</v>
      </c>
      <c r="B34" s="83"/>
      <c r="C34" s="178" t="s">
        <v>18</v>
      </c>
      <c r="D34" s="78">
        <v>4</v>
      </c>
      <c r="E34" s="78">
        <v>4</v>
      </c>
      <c r="F34" s="78">
        <v>4</v>
      </c>
      <c r="G34" s="78">
        <v>4</v>
      </c>
      <c r="H34" s="78">
        <v>4</v>
      </c>
      <c r="I34" s="78">
        <v>4</v>
      </c>
      <c r="J34" s="78">
        <v>4</v>
      </c>
      <c r="K34" s="78">
        <v>4</v>
      </c>
      <c r="L34" s="78">
        <v>4</v>
      </c>
      <c r="M34" s="78">
        <v>4</v>
      </c>
      <c r="N34" s="78">
        <v>4</v>
      </c>
      <c r="O34" s="78">
        <v>4</v>
      </c>
      <c r="P34" s="78">
        <v>4</v>
      </c>
      <c r="Q34" s="78">
        <v>4</v>
      </c>
      <c r="R34" s="78">
        <v>4</v>
      </c>
      <c r="S34" s="78">
        <v>4</v>
      </c>
      <c r="T34" s="78">
        <v>4</v>
      </c>
      <c r="U34" s="78">
        <v>4</v>
      </c>
      <c r="V34" s="78">
        <v>4</v>
      </c>
      <c r="W34" s="78">
        <v>4</v>
      </c>
      <c r="X34" s="78">
        <v>4</v>
      </c>
      <c r="Y34" s="78">
        <v>4</v>
      </c>
      <c r="Z34" s="78">
        <v>4</v>
      </c>
      <c r="AA34" s="78">
        <v>4</v>
      </c>
      <c r="AB34" s="78">
        <v>4</v>
      </c>
      <c r="AC34" s="78" t="s">
        <v>21</v>
      </c>
      <c r="AD34" s="78">
        <v>4</v>
      </c>
      <c r="AE34" s="78">
        <v>4</v>
      </c>
      <c r="AF34" s="78">
        <v>4</v>
      </c>
      <c r="AG34" s="78">
        <v>4</v>
      </c>
      <c r="AH34" s="78"/>
      <c r="AI34" s="106"/>
      <c r="AJ34" s="107"/>
      <c r="AK34" s="107"/>
      <c r="AL34" s="107"/>
      <c r="AM34" s="107"/>
    </row>
    <row r="35" s="167" customFormat="1" ht="30" customHeight="1" spans="1:39">
      <c r="A35" s="174" t="s">
        <v>247</v>
      </c>
      <c r="B35" s="84"/>
      <c r="C35" s="179" t="s">
        <v>10</v>
      </c>
      <c r="D35" s="81">
        <v>5</v>
      </c>
      <c r="E35" s="81">
        <v>5</v>
      </c>
      <c r="F35" s="81">
        <v>3</v>
      </c>
      <c r="G35" s="81">
        <v>5</v>
      </c>
      <c r="H35" s="81">
        <v>0.5</v>
      </c>
      <c r="I35" s="81">
        <v>5</v>
      </c>
      <c r="J35" s="81">
        <v>5</v>
      </c>
      <c r="K35" s="81">
        <v>4</v>
      </c>
      <c r="L35" s="81">
        <v>5</v>
      </c>
      <c r="M35" s="81">
        <v>5</v>
      </c>
      <c r="N35" s="81">
        <v>5</v>
      </c>
      <c r="O35" s="81">
        <v>0.5</v>
      </c>
      <c r="P35" s="81">
        <v>5</v>
      </c>
      <c r="Q35" s="81">
        <v>5</v>
      </c>
      <c r="R35" s="81">
        <v>5</v>
      </c>
      <c r="S35" s="81">
        <v>5</v>
      </c>
      <c r="T35" s="81">
        <v>5</v>
      </c>
      <c r="U35" s="81">
        <v>5</v>
      </c>
      <c r="V35" s="81">
        <v>3</v>
      </c>
      <c r="W35" s="81">
        <v>5</v>
      </c>
      <c r="X35" s="81">
        <v>5</v>
      </c>
      <c r="Y35" s="81">
        <v>5</v>
      </c>
      <c r="Z35" s="81">
        <v>5</v>
      </c>
      <c r="AA35" s="81">
        <v>5</v>
      </c>
      <c r="AB35" s="81">
        <v>5</v>
      </c>
      <c r="AC35" s="78" t="s">
        <v>21</v>
      </c>
      <c r="AD35" s="81">
        <v>5</v>
      </c>
      <c r="AE35" s="81">
        <v>5</v>
      </c>
      <c r="AF35" s="81">
        <v>5</v>
      </c>
      <c r="AG35" s="81">
        <v>5</v>
      </c>
      <c r="AH35" s="81"/>
      <c r="AI35" s="108"/>
      <c r="AJ35" s="109"/>
      <c r="AK35" s="109"/>
      <c r="AL35" s="109"/>
      <c r="AM35" s="109"/>
    </row>
    <row r="36" s="167" customFormat="1" ht="30" customHeight="1" spans="1:39">
      <c r="A36" s="174" t="s">
        <v>249</v>
      </c>
      <c r="B36" s="197" t="s">
        <v>250</v>
      </c>
      <c r="C36" s="178" t="s">
        <v>17</v>
      </c>
      <c r="D36" s="78">
        <v>4</v>
      </c>
      <c r="E36" s="78">
        <v>4</v>
      </c>
      <c r="F36" s="78">
        <v>4</v>
      </c>
      <c r="G36" s="78">
        <v>4</v>
      </c>
      <c r="H36" s="78">
        <v>4</v>
      </c>
      <c r="I36" s="78">
        <v>4</v>
      </c>
      <c r="J36" s="78">
        <v>4</v>
      </c>
      <c r="K36" s="78">
        <v>4</v>
      </c>
      <c r="L36" s="78">
        <v>4</v>
      </c>
      <c r="M36" s="78">
        <v>3.5</v>
      </c>
      <c r="N36" s="78">
        <v>4</v>
      </c>
      <c r="O36" s="78">
        <v>4</v>
      </c>
      <c r="P36" s="78">
        <v>4</v>
      </c>
      <c r="Q36" s="78">
        <v>4</v>
      </c>
      <c r="R36" s="78">
        <v>4</v>
      </c>
      <c r="S36" s="78">
        <v>4</v>
      </c>
      <c r="T36" s="78">
        <v>4</v>
      </c>
      <c r="U36" s="78">
        <v>4</v>
      </c>
      <c r="V36" s="78">
        <v>4</v>
      </c>
      <c r="W36" s="78">
        <v>4</v>
      </c>
      <c r="X36" s="78">
        <v>4</v>
      </c>
      <c r="Y36" s="78">
        <v>4</v>
      </c>
      <c r="Z36" s="78">
        <v>4</v>
      </c>
      <c r="AA36" s="78">
        <v>4</v>
      </c>
      <c r="AB36" s="78">
        <v>4</v>
      </c>
      <c r="AC36" s="78">
        <v>4</v>
      </c>
      <c r="AD36" s="78">
        <v>4</v>
      </c>
      <c r="AE36" s="78">
        <v>4</v>
      </c>
      <c r="AF36" s="78">
        <v>4</v>
      </c>
      <c r="AG36" s="78">
        <v>4</v>
      </c>
      <c r="AH36" s="78"/>
      <c r="AI36" s="104"/>
      <c r="AJ36" s="105">
        <f t="shared" ref="AJ36" si="40">SUM(D36:F37,I36:M37,P36:T37,W36:AA37,AD36:AH37)/8</f>
        <v>21.9375</v>
      </c>
      <c r="AK36" s="105">
        <f t="shared" ref="AK36" si="41">SUM(D38:F38,I38:M38,P38:T38,W38:AA38,AD38:AH38)/8</f>
        <v>15.125</v>
      </c>
      <c r="AL36" s="105">
        <f t="shared" ref="AL36" si="42">SUM(G36:H38,N36:O38,U36:V38,AB36:AC38)/8</f>
        <v>12.5</v>
      </c>
      <c r="AM36" s="105">
        <f t="shared" ref="AM36" si="43">SUM(D36:AH38)/8+(AI36)/8</f>
        <v>49.5625</v>
      </c>
    </row>
    <row r="37" s="167" customFormat="1" ht="30" customHeight="1" spans="1:39">
      <c r="A37" s="174" t="s">
        <v>249</v>
      </c>
      <c r="B37" s="198"/>
      <c r="C37" s="178" t="s">
        <v>18</v>
      </c>
      <c r="D37" s="78">
        <v>4</v>
      </c>
      <c r="E37" s="78">
        <v>4</v>
      </c>
      <c r="F37" s="78">
        <v>4</v>
      </c>
      <c r="G37" s="78">
        <v>4</v>
      </c>
      <c r="H37" s="78">
        <v>4</v>
      </c>
      <c r="I37" s="78">
        <v>4</v>
      </c>
      <c r="J37" s="78">
        <v>4</v>
      </c>
      <c r="K37" s="78">
        <v>4</v>
      </c>
      <c r="L37" s="78">
        <v>4</v>
      </c>
      <c r="M37" s="78">
        <v>4</v>
      </c>
      <c r="N37" s="78">
        <v>4</v>
      </c>
      <c r="O37" s="78">
        <v>4</v>
      </c>
      <c r="P37" s="78">
        <v>4</v>
      </c>
      <c r="Q37" s="78">
        <v>4</v>
      </c>
      <c r="R37" s="78">
        <v>4</v>
      </c>
      <c r="S37" s="78">
        <v>4</v>
      </c>
      <c r="T37" s="78">
        <v>4</v>
      </c>
      <c r="U37" s="78">
        <v>4</v>
      </c>
      <c r="V37" s="78">
        <v>4</v>
      </c>
      <c r="W37" s="78">
        <v>4</v>
      </c>
      <c r="X37" s="78">
        <v>4</v>
      </c>
      <c r="Y37" s="78">
        <v>4</v>
      </c>
      <c r="Z37" s="78">
        <v>4</v>
      </c>
      <c r="AA37" s="78">
        <v>4</v>
      </c>
      <c r="AB37" s="78">
        <v>4</v>
      </c>
      <c r="AC37" s="78">
        <v>4</v>
      </c>
      <c r="AD37" s="78">
        <v>4</v>
      </c>
      <c r="AE37" s="78">
        <v>4</v>
      </c>
      <c r="AF37" s="78">
        <v>4</v>
      </c>
      <c r="AG37" s="78">
        <v>4</v>
      </c>
      <c r="AH37" s="78"/>
      <c r="AI37" s="106"/>
      <c r="AJ37" s="107"/>
      <c r="AK37" s="107"/>
      <c r="AL37" s="107"/>
      <c r="AM37" s="107"/>
    </row>
    <row r="38" s="167" customFormat="1" ht="30" customHeight="1" spans="1:39">
      <c r="A38" s="174" t="s">
        <v>249</v>
      </c>
      <c r="B38" s="199"/>
      <c r="C38" s="179" t="s">
        <v>10</v>
      </c>
      <c r="D38" s="81">
        <v>6</v>
      </c>
      <c r="E38" s="81">
        <v>6</v>
      </c>
      <c r="F38" s="81">
        <v>6</v>
      </c>
      <c r="G38" s="81">
        <v>5</v>
      </c>
      <c r="H38" s="81">
        <v>3</v>
      </c>
      <c r="I38" s="81">
        <v>6</v>
      </c>
      <c r="J38" s="81">
        <v>6</v>
      </c>
      <c r="K38" s="81">
        <v>5</v>
      </c>
      <c r="L38" s="81">
        <v>6</v>
      </c>
      <c r="M38" s="81">
        <v>6</v>
      </c>
      <c r="N38" s="81">
        <v>6</v>
      </c>
      <c r="O38" s="81">
        <v>3</v>
      </c>
      <c r="P38" s="81">
        <v>5</v>
      </c>
      <c r="Q38" s="81">
        <v>5</v>
      </c>
      <c r="R38" s="81">
        <v>6</v>
      </c>
      <c r="S38" s="81">
        <v>5</v>
      </c>
      <c r="T38" s="81">
        <v>6</v>
      </c>
      <c r="U38" s="81">
        <v>6</v>
      </c>
      <c r="V38" s="81">
        <v>3</v>
      </c>
      <c r="W38" s="81">
        <v>5</v>
      </c>
      <c r="X38" s="81">
        <v>5</v>
      </c>
      <c r="Y38" s="81">
        <v>6</v>
      </c>
      <c r="Z38" s="81">
        <v>6</v>
      </c>
      <c r="AA38" s="81">
        <v>5</v>
      </c>
      <c r="AB38" s="81">
        <v>5</v>
      </c>
      <c r="AC38" s="78">
        <v>5</v>
      </c>
      <c r="AD38" s="81">
        <v>5</v>
      </c>
      <c r="AE38" s="81">
        <v>5</v>
      </c>
      <c r="AF38" s="81">
        <v>5</v>
      </c>
      <c r="AG38" s="81">
        <v>5</v>
      </c>
      <c r="AH38" s="81"/>
      <c r="AI38" s="108"/>
      <c r="AJ38" s="109"/>
      <c r="AK38" s="109"/>
      <c r="AL38" s="109"/>
      <c r="AM38" s="109"/>
    </row>
    <row r="39" s="167" customFormat="1" ht="30" customHeight="1" spans="1:39">
      <c r="A39" s="174" t="s">
        <v>251</v>
      </c>
      <c r="B39" s="197" t="s">
        <v>252</v>
      </c>
      <c r="C39" s="178" t="s">
        <v>17</v>
      </c>
      <c r="D39" s="78">
        <v>4</v>
      </c>
      <c r="E39" s="78">
        <v>4</v>
      </c>
      <c r="F39" s="78">
        <v>4</v>
      </c>
      <c r="G39" s="78">
        <v>4</v>
      </c>
      <c r="H39" s="78">
        <v>4</v>
      </c>
      <c r="I39" s="78">
        <v>4</v>
      </c>
      <c r="J39" s="78">
        <v>4</v>
      </c>
      <c r="K39" s="78">
        <v>4</v>
      </c>
      <c r="L39" s="78">
        <v>4</v>
      </c>
      <c r="M39" s="78">
        <v>4</v>
      </c>
      <c r="N39" s="78">
        <v>4</v>
      </c>
      <c r="O39" s="78">
        <v>4</v>
      </c>
      <c r="P39" s="78">
        <v>4</v>
      </c>
      <c r="Q39" s="78">
        <v>4</v>
      </c>
      <c r="R39" s="78">
        <v>4</v>
      </c>
      <c r="S39" s="78">
        <v>4</v>
      </c>
      <c r="T39" s="78">
        <v>4</v>
      </c>
      <c r="U39" s="78">
        <v>4</v>
      </c>
      <c r="V39" s="78">
        <v>4</v>
      </c>
      <c r="W39" s="78">
        <v>4</v>
      </c>
      <c r="X39" s="78">
        <v>4</v>
      </c>
      <c r="Y39" s="78">
        <v>4</v>
      </c>
      <c r="Z39" s="78">
        <v>4</v>
      </c>
      <c r="AA39" s="78">
        <v>4</v>
      </c>
      <c r="AB39" s="78">
        <v>4</v>
      </c>
      <c r="AC39" s="78">
        <v>4</v>
      </c>
      <c r="AD39" s="78">
        <v>4</v>
      </c>
      <c r="AE39" s="78">
        <v>4</v>
      </c>
      <c r="AF39" s="78">
        <v>4</v>
      </c>
      <c r="AG39" s="78">
        <v>4</v>
      </c>
      <c r="AH39" s="78"/>
      <c r="AI39" s="104"/>
      <c r="AJ39" s="105">
        <f t="shared" ref="AJ39" si="44">SUM(D39:F40,I39:M40,P39:T40,W39:AA40,AD39:AH40)/8</f>
        <v>22</v>
      </c>
      <c r="AK39" s="105">
        <f t="shared" ref="AK39" si="45">SUM(D41:F41,I41:M41,P41:T41,W41:AA41,AD41:AH41)/8</f>
        <v>13.75</v>
      </c>
      <c r="AL39" s="105">
        <f t="shared" ref="AL39" si="46">SUM(G39:H41,N39:O41,U39:V41,AB39:AC41)/8</f>
        <v>12.1875</v>
      </c>
      <c r="AM39" s="105">
        <f t="shared" ref="AM39" si="47">SUM(D39:AH41)/8+(AI39)/8</f>
        <v>47.9375</v>
      </c>
    </row>
    <row r="40" s="167" customFormat="1" ht="30" customHeight="1" spans="1:39">
      <c r="A40" s="174" t="s">
        <v>251</v>
      </c>
      <c r="B40" s="198"/>
      <c r="C40" s="178" t="s">
        <v>18</v>
      </c>
      <c r="D40" s="78">
        <v>4</v>
      </c>
      <c r="E40" s="78">
        <v>4</v>
      </c>
      <c r="F40" s="78">
        <v>4</v>
      </c>
      <c r="G40" s="78">
        <v>4</v>
      </c>
      <c r="H40" s="78">
        <v>4</v>
      </c>
      <c r="I40" s="78">
        <v>4</v>
      </c>
      <c r="J40" s="78">
        <v>4</v>
      </c>
      <c r="K40" s="78">
        <v>4</v>
      </c>
      <c r="L40" s="78">
        <v>4</v>
      </c>
      <c r="M40" s="78">
        <v>4</v>
      </c>
      <c r="N40" s="78">
        <v>4</v>
      </c>
      <c r="O40" s="78">
        <v>4</v>
      </c>
      <c r="P40" s="78">
        <v>4</v>
      </c>
      <c r="Q40" s="78">
        <v>4</v>
      </c>
      <c r="R40" s="78">
        <v>4</v>
      </c>
      <c r="S40" s="78">
        <v>4</v>
      </c>
      <c r="T40" s="78">
        <v>4</v>
      </c>
      <c r="U40" s="78">
        <v>4</v>
      </c>
      <c r="V40" s="78">
        <v>4</v>
      </c>
      <c r="W40" s="78">
        <v>4</v>
      </c>
      <c r="X40" s="78">
        <v>4</v>
      </c>
      <c r="Y40" s="78">
        <v>4</v>
      </c>
      <c r="Z40" s="78">
        <v>4</v>
      </c>
      <c r="AA40" s="78">
        <v>4</v>
      </c>
      <c r="AB40" s="78">
        <v>4</v>
      </c>
      <c r="AC40" s="78">
        <v>4</v>
      </c>
      <c r="AD40" s="78">
        <v>4</v>
      </c>
      <c r="AE40" s="78">
        <v>4</v>
      </c>
      <c r="AF40" s="78">
        <v>4</v>
      </c>
      <c r="AG40" s="78">
        <v>4</v>
      </c>
      <c r="AH40" s="78"/>
      <c r="AI40" s="106"/>
      <c r="AJ40" s="107"/>
      <c r="AK40" s="107"/>
      <c r="AL40" s="107"/>
      <c r="AM40" s="107"/>
    </row>
    <row r="41" s="167" customFormat="1" ht="30" customHeight="1" spans="1:39">
      <c r="A41" s="174" t="s">
        <v>251</v>
      </c>
      <c r="B41" s="199"/>
      <c r="C41" s="179" t="s">
        <v>10</v>
      </c>
      <c r="D41" s="81">
        <v>5</v>
      </c>
      <c r="E41" s="81">
        <v>5</v>
      </c>
      <c r="F41" s="81">
        <v>5</v>
      </c>
      <c r="G41" s="81">
        <v>5</v>
      </c>
      <c r="H41" s="81">
        <v>3</v>
      </c>
      <c r="I41" s="81">
        <v>5</v>
      </c>
      <c r="J41" s="81">
        <v>5</v>
      </c>
      <c r="K41" s="81">
        <v>5</v>
      </c>
      <c r="L41" s="81">
        <v>5</v>
      </c>
      <c r="M41" s="81">
        <v>5</v>
      </c>
      <c r="N41" s="81">
        <v>5</v>
      </c>
      <c r="O41" s="81">
        <v>0.5</v>
      </c>
      <c r="P41" s="81">
        <v>5</v>
      </c>
      <c r="Q41" s="81">
        <v>5</v>
      </c>
      <c r="R41" s="81">
        <v>5</v>
      </c>
      <c r="S41" s="81">
        <v>5</v>
      </c>
      <c r="T41" s="81">
        <v>5</v>
      </c>
      <c r="U41" s="81">
        <v>6</v>
      </c>
      <c r="V41" s="81">
        <v>3</v>
      </c>
      <c r="W41" s="81">
        <v>5</v>
      </c>
      <c r="X41" s="81">
        <v>5</v>
      </c>
      <c r="Y41" s="81">
        <v>5</v>
      </c>
      <c r="Z41" s="81">
        <v>5</v>
      </c>
      <c r="AA41" s="81">
        <v>5</v>
      </c>
      <c r="AB41" s="81">
        <v>6</v>
      </c>
      <c r="AC41" s="78">
        <v>5</v>
      </c>
      <c r="AD41" s="81">
        <v>5</v>
      </c>
      <c r="AE41" s="81">
        <v>5</v>
      </c>
      <c r="AF41" s="81">
        <v>5</v>
      </c>
      <c r="AG41" s="81">
        <v>5</v>
      </c>
      <c r="AH41" s="81"/>
      <c r="AI41" s="108"/>
      <c r="AJ41" s="109"/>
      <c r="AK41" s="109"/>
      <c r="AL41" s="109"/>
      <c r="AM41" s="109"/>
    </row>
    <row r="42" ht="30" customHeight="1" spans="1:39">
      <c r="A42" s="75" t="s">
        <v>253</v>
      </c>
      <c r="B42" s="133" t="s">
        <v>254</v>
      </c>
      <c r="C42" s="77" t="s">
        <v>17</v>
      </c>
      <c r="D42" s="78">
        <v>4</v>
      </c>
      <c r="E42" s="78">
        <v>4</v>
      </c>
      <c r="F42" s="78">
        <v>4</v>
      </c>
      <c r="G42" s="78">
        <v>4</v>
      </c>
      <c r="H42" s="78">
        <v>4</v>
      </c>
      <c r="I42" s="78">
        <v>4</v>
      </c>
      <c r="J42" s="78">
        <v>4</v>
      </c>
      <c r="K42" s="78">
        <v>4</v>
      </c>
      <c r="L42" s="78">
        <v>4</v>
      </c>
      <c r="M42" s="78">
        <v>4</v>
      </c>
      <c r="N42" s="78">
        <v>4</v>
      </c>
      <c r="O42" s="78">
        <v>4</v>
      </c>
      <c r="P42" s="78">
        <v>4</v>
      </c>
      <c r="Q42" s="78">
        <v>4</v>
      </c>
      <c r="R42" s="78">
        <v>4</v>
      </c>
      <c r="S42" s="78">
        <v>4</v>
      </c>
      <c r="T42" s="78">
        <v>4</v>
      </c>
      <c r="U42" s="78">
        <v>4</v>
      </c>
      <c r="V42" s="78">
        <v>4</v>
      </c>
      <c r="W42" s="78">
        <v>4</v>
      </c>
      <c r="X42" s="78">
        <v>4</v>
      </c>
      <c r="Y42" s="78">
        <v>4</v>
      </c>
      <c r="Z42" s="78">
        <v>4</v>
      </c>
      <c r="AA42" s="78">
        <v>4</v>
      </c>
      <c r="AB42" s="78">
        <v>4</v>
      </c>
      <c r="AC42" s="78" t="s">
        <v>21</v>
      </c>
      <c r="AD42" s="78">
        <v>4</v>
      </c>
      <c r="AE42" s="78">
        <v>4</v>
      </c>
      <c r="AF42" s="78">
        <v>4</v>
      </c>
      <c r="AG42" s="78">
        <v>4</v>
      </c>
      <c r="AH42" s="78"/>
      <c r="AI42" s="104"/>
      <c r="AJ42" s="105">
        <f t="shared" ref="AJ42" si="48">SUM(D42:F43,I42:M43,P42:T43,W42:AA43,AD42:AH43)/8</f>
        <v>22</v>
      </c>
      <c r="AK42" s="105">
        <f t="shared" ref="AK42" si="49">SUM(D44:F44,I44:M44,P44:T44,W44:AA44,AD44:AH44)/8</f>
        <v>13.6875</v>
      </c>
      <c r="AL42" s="105">
        <f t="shared" ref="AL42" si="50">SUM(G42:H44,N42:O44,U42:V44,AB42:AC44)/8</f>
        <v>10.3125</v>
      </c>
      <c r="AM42" s="105">
        <f t="shared" ref="AM42" si="51">SUM(D42:AH44)/8+(AI42)/8</f>
        <v>46</v>
      </c>
    </row>
    <row r="43" ht="30" customHeight="1" spans="1:39">
      <c r="A43" s="75" t="s">
        <v>253</v>
      </c>
      <c r="B43" s="134"/>
      <c r="C43" s="77" t="s">
        <v>18</v>
      </c>
      <c r="D43" s="78">
        <v>4</v>
      </c>
      <c r="E43" s="78">
        <v>4</v>
      </c>
      <c r="F43" s="78">
        <v>4</v>
      </c>
      <c r="G43" s="78">
        <v>4</v>
      </c>
      <c r="H43" s="78">
        <v>4</v>
      </c>
      <c r="I43" s="78">
        <v>4</v>
      </c>
      <c r="J43" s="78">
        <v>4</v>
      </c>
      <c r="K43" s="78">
        <v>4</v>
      </c>
      <c r="L43" s="78">
        <v>4</v>
      </c>
      <c r="M43" s="78">
        <v>4</v>
      </c>
      <c r="N43" s="78">
        <v>4</v>
      </c>
      <c r="O43" s="78">
        <v>4</v>
      </c>
      <c r="P43" s="78">
        <v>4</v>
      </c>
      <c r="Q43" s="78">
        <v>4</v>
      </c>
      <c r="R43" s="78">
        <v>4</v>
      </c>
      <c r="S43" s="78">
        <v>4</v>
      </c>
      <c r="T43" s="78">
        <v>4</v>
      </c>
      <c r="U43" s="78">
        <v>4</v>
      </c>
      <c r="V43" s="78">
        <v>4</v>
      </c>
      <c r="W43" s="78">
        <v>4</v>
      </c>
      <c r="X43" s="78">
        <v>4</v>
      </c>
      <c r="Y43" s="78">
        <v>4</v>
      </c>
      <c r="Z43" s="78">
        <v>4</v>
      </c>
      <c r="AA43" s="78">
        <v>4</v>
      </c>
      <c r="AB43" s="78">
        <v>4</v>
      </c>
      <c r="AC43" s="78" t="s">
        <v>21</v>
      </c>
      <c r="AD43" s="78">
        <v>4</v>
      </c>
      <c r="AE43" s="78">
        <v>4</v>
      </c>
      <c r="AF43" s="78">
        <v>4</v>
      </c>
      <c r="AG43" s="78">
        <v>4</v>
      </c>
      <c r="AH43" s="78"/>
      <c r="AI43" s="106"/>
      <c r="AJ43" s="107"/>
      <c r="AK43" s="107"/>
      <c r="AL43" s="107"/>
      <c r="AM43" s="107"/>
    </row>
    <row r="44" ht="30" customHeight="1" spans="1:39">
      <c r="A44" s="75" t="s">
        <v>253</v>
      </c>
      <c r="B44" s="135"/>
      <c r="C44" s="81" t="s">
        <v>10</v>
      </c>
      <c r="D44" s="81">
        <v>5</v>
      </c>
      <c r="E44" s="81">
        <v>5</v>
      </c>
      <c r="F44" s="81">
        <v>5</v>
      </c>
      <c r="G44" s="81">
        <v>5</v>
      </c>
      <c r="H44" s="81">
        <v>0.5</v>
      </c>
      <c r="I44" s="81">
        <v>5</v>
      </c>
      <c r="J44" s="81">
        <v>5</v>
      </c>
      <c r="K44" s="81">
        <v>4.5</v>
      </c>
      <c r="L44" s="81">
        <v>5</v>
      </c>
      <c r="M44" s="81">
        <v>5</v>
      </c>
      <c r="N44" s="81">
        <v>5</v>
      </c>
      <c r="O44" s="81">
        <v>3</v>
      </c>
      <c r="P44" s="81">
        <v>5</v>
      </c>
      <c r="Q44" s="81">
        <v>5</v>
      </c>
      <c r="R44" s="81">
        <v>5</v>
      </c>
      <c r="S44" s="81">
        <v>5</v>
      </c>
      <c r="T44" s="81">
        <v>5</v>
      </c>
      <c r="U44" s="81">
        <v>5</v>
      </c>
      <c r="V44" s="81">
        <v>3</v>
      </c>
      <c r="W44" s="81">
        <v>5</v>
      </c>
      <c r="X44" s="81">
        <v>5</v>
      </c>
      <c r="Y44" s="81">
        <v>5</v>
      </c>
      <c r="Z44" s="81">
        <v>5</v>
      </c>
      <c r="AA44" s="81">
        <v>5</v>
      </c>
      <c r="AB44" s="81">
        <v>5</v>
      </c>
      <c r="AC44" s="78" t="s">
        <v>21</v>
      </c>
      <c r="AD44" s="81">
        <v>5</v>
      </c>
      <c r="AE44" s="81">
        <v>5</v>
      </c>
      <c r="AF44" s="81">
        <v>5</v>
      </c>
      <c r="AG44" s="81">
        <v>5</v>
      </c>
      <c r="AH44" s="81"/>
      <c r="AI44" s="108"/>
      <c r="AJ44" s="109"/>
      <c r="AK44" s="109"/>
      <c r="AL44" s="109"/>
      <c r="AM44" s="109"/>
    </row>
    <row r="45" s="167" customFormat="1" ht="30" customHeight="1" spans="1:39">
      <c r="A45" s="174" t="s">
        <v>255</v>
      </c>
      <c r="B45" s="133" t="s">
        <v>256</v>
      </c>
      <c r="C45" s="178" t="s">
        <v>17</v>
      </c>
      <c r="D45" s="78">
        <v>4</v>
      </c>
      <c r="E45" s="78">
        <v>4</v>
      </c>
      <c r="F45" s="78">
        <v>4</v>
      </c>
      <c r="G45" s="78">
        <v>4</v>
      </c>
      <c r="H45" s="78">
        <v>4</v>
      </c>
      <c r="I45" s="78">
        <v>4</v>
      </c>
      <c r="J45" s="78">
        <v>4</v>
      </c>
      <c r="K45" s="78">
        <v>4</v>
      </c>
      <c r="L45" s="78">
        <v>4</v>
      </c>
      <c r="M45" s="78">
        <v>4</v>
      </c>
      <c r="N45" s="78">
        <v>4</v>
      </c>
      <c r="O45" s="78">
        <v>4</v>
      </c>
      <c r="P45" s="78">
        <v>4</v>
      </c>
      <c r="Q45" s="78">
        <v>4</v>
      </c>
      <c r="R45" s="78">
        <v>4</v>
      </c>
      <c r="S45" s="78">
        <v>4</v>
      </c>
      <c r="T45" s="78">
        <v>4</v>
      </c>
      <c r="U45" s="78">
        <v>4</v>
      </c>
      <c r="V45" s="78">
        <v>4</v>
      </c>
      <c r="W45" s="78">
        <v>4</v>
      </c>
      <c r="X45" s="78">
        <v>4</v>
      </c>
      <c r="Y45" s="78">
        <v>4</v>
      </c>
      <c r="Z45" s="78">
        <v>4</v>
      </c>
      <c r="AA45" s="78">
        <v>4</v>
      </c>
      <c r="AB45" s="78">
        <v>4</v>
      </c>
      <c r="AC45" s="78" t="s">
        <v>21</v>
      </c>
      <c r="AD45" s="78">
        <v>4</v>
      </c>
      <c r="AE45" s="78">
        <v>4</v>
      </c>
      <c r="AF45" s="78">
        <v>4</v>
      </c>
      <c r="AG45" s="78">
        <v>4</v>
      </c>
      <c r="AH45" s="78"/>
      <c r="AI45" s="104"/>
      <c r="AJ45" s="105">
        <f t="shared" ref="AJ45" si="52">SUM(D45:F46,I45:M46,P45:T46,W45:AA46,AD45:AH46)/8</f>
        <v>22</v>
      </c>
      <c r="AK45" s="105">
        <f t="shared" ref="AK45" si="53">SUM(D47:F47,I47:M47,P47:T47,W47:AA47,AD47:AH47)/8</f>
        <v>13.625</v>
      </c>
      <c r="AL45" s="105">
        <f t="shared" ref="AL45" si="54">SUM(G45:H47,N45:O47,U45:V47,AB45:AC47)/8</f>
        <v>10</v>
      </c>
      <c r="AM45" s="105">
        <f t="shared" ref="AM45" si="55">SUM(D45:AH47)/8+(AI45)/8</f>
        <v>45.625</v>
      </c>
    </row>
    <row r="46" s="167" customFormat="1" ht="30" customHeight="1" spans="1:39">
      <c r="A46" s="174" t="s">
        <v>255</v>
      </c>
      <c r="B46" s="130"/>
      <c r="C46" s="178" t="s">
        <v>18</v>
      </c>
      <c r="D46" s="78">
        <v>4</v>
      </c>
      <c r="E46" s="78">
        <v>4</v>
      </c>
      <c r="F46" s="78">
        <v>4</v>
      </c>
      <c r="G46" s="78">
        <v>4</v>
      </c>
      <c r="H46" s="78">
        <v>4</v>
      </c>
      <c r="I46" s="78">
        <v>4</v>
      </c>
      <c r="J46" s="78">
        <v>4</v>
      </c>
      <c r="K46" s="78">
        <v>4</v>
      </c>
      <c r="L46" s="78">
        <v>4</v>
      </c>
      <c r="M46" s="78">
        <v>4</v>
      </c>
      <c r="N46" s="78">
        <v>4</v>
      </c>
      <c r="O46" s="78">
        <v>4</v>
      </c>
      <c r="P46" s="78">
        <v>4</v>
      </c>
      <c r="Q46" s="78">
        <v>4</v>
      </c>
      <c r="R46" s="78">
        <v>4</v>
      </c>
      <c r="S46" s="78">
        <v>4</v>
      </c>
      <c r="T46" s="78">
        <v>4</v>
      </c>
      <c r="U46" s="78">
        <v>4</v>
      </c>
      <c r="V46" s="78">
        <v>4</v>
      </c>
      <c r="W46" s="78">
        <v>4</v>
      </c>
      <c r="X46" s="78">
        <v>4</v>
      </c>
      <c r="Y46" s="78">
        <v>4</v>
      </c>
      <c r="Z46" s="78">
        <v>4</v>
      </c>
      <c r="AA46" s="78">
        <v>4</v>
      </c>
      <c r="AB46" s="78">
        <v>4</v>
      </c>
      <c r="AC46" s="78" t="s">
        <v>21</v>
      </c>
      <c r="AD46" s="78">
        <v>4</v>
      </c>
      <c r="AE46" s="78">
        <v>4</v>
      </c>
      <c r="AF46" s="78">
        <v>4</v>
      </c>
      <c r="AG46" s="78">
        <v>4</v>
      </c>
      <c r="AH46" s="78"/>
      <c r="AI46" s="106"/>
      <c r="AJ46" s="107"/>
      <c r="AK46" s="107"/>
      <c r="AL46" s="107"/>
      <c r="AM46" s="107"/>
    </row>
    <row r="47" s="167" customFormat="1" ht="30" customHeight="1" spans="1:39">
      <c r="A47" s="174" t="s">
        <v>255</v>
      </c>
      <c r="B47" s="131"/>
      <c r="C47" s="179" t="s">
        <v>10</v>
      </c>
      <c r="D47" s="81">
        <v>5</v>
      </c>
      <c r="E47" s="81">
        <v>5</v>
      </c>
      <c r="F47" s="81">
        <v>5</v>
      </c>
      <c r="G47" s="81">
        <v>5</v>
      </c>
      <c r="H47" s="81">
        <v>0.5</v>
      </c>
      <c r="I47" s="81">
        <v>5</v>
      </c>
      <c r="J47" s="81">
        <v>5</v>
      </c>
      <c r="K47" s="81">
        <v>4</v>
      </c>
      <c r="L47" s="81">
        <v>5</v>
      </c>
      <c r="M47" s="81">
        <v>5</v>
      </c>
      <c r="N47" s="81">
        <v>5</v>
      </c>
      <c r="O47" s="81">
        <v>0.5</v>
      </c>
      <c r="P47" s="81">
        <v>5</v>
      </c>
      <c r="Q47" s="81">
        <v>5</v>
      </c>
      <c r="R47" s="81">
        <v>5</v>
      </c>
      <c r="S47" s="81">
        <v>5</v>
      </c>
      <c r="T47" s="81">
        <v>5</v>
      </c>
      <c r="U47" s="81">
        <v>5</v>
      </c>
      <c r="V47" s="81">
        <v>3</v>
      </c>
      <c r="W47" s="81">
        <v>5</v>
      </c>
      <c r="X47" s="81">
        <v>5</v>
      </c>
      <c r="Y47" s="81">
        <v>5</v>
      </c>
      <c r="Z47" s="81">
        <v>5</v>
      </c>
      <c r="AA47" s="81">
        <v>5</v>
      </c>
      <c r="AB47" s="81">
        <v>5</v>
      </c>
      <c r="AC47" s="78" t="s">
        <v>21</v>
      </c>
      <c r="AD47" s="81">
        <v>5</v>
      </c>
      <c r="AE47" s="81">
        <v>5</v>
      </c>
      <c r="AF47" s="81">
        <v>5</v>
      </c>
      <c r="AG47" s="81">
        <v>5</v>
      </c>
      <c r="AH47" s="81"/>
      <c r="AI47" s="108"/>
      <c r="AJ47" s="109"/>
      <c r="AK47" s="109"/>
      <c r="AL47" s="109"/>
      <c r="AM47" s="109"/>
    </row>
    <row r="48" s="167" customFormat="1" ht="30" customHeight="1" spans="1:39">
      <c r="A48" s="174" t="s">
        <v>257</v>
      </c>
      <c r="B48" s="133" t="s">
        <v>258</v>
      </c>
      <c r="C48" s="178" t="s">
        <v>17</v>
      </c>
      <c r="D48" s="78">
        <v>4</v>
      </c>
      <c r="E48" s="78">
        <v>4</v>
      </c>
      <c r="F48" s="78">
        <v>4</v>
      </c>
      <c r="G48" s="78">
        <v>4</v>
      </c>
      <c r="H48" s="78">
        <v>4</v>
      </c>
      <c r="I48" s="78">
        <v>4</v>
      </c>
      <c r="J48" s="78">
        <v>4</v>
      </c>
      <c r="K48" s="78">
        <v>4</v>
      </c>
      <c r="L48" s="78">
        <v>4</v>
      </c>
      <c r="M48" s="78">
        <v>4</v>
      </c>
      <c r="N48" s="78">
        <v>4</v>
      </c>
      <c r="O48" s="78">
        <v>4</v>
      </c>
      <c r="P48" s="78">
        <v>4</v>
      </c>
      <c r="Q48" s="78">
        <v>4</v>
      </c>
      <c r="R48" s="78">
        <v>4</v>
      </c>
      <c r="S48" s="78">
        <v>4</v>
      </c>
      <c r="T48" s="78">
        <v>4</v>
      </c>
      <c r="U48" s="78">
        <v>4</v>
      </c>
      <c r="V48" s="78">
        <v>4</v>
      </c>
      <c r="W48" s="78">
        <v>4</v>
      </c>
      <c r="X48" s="78">
        <v>4</v>
      </c>
      <c r="Y48" s="78">
        <v>4</v>
      </c>
      <c r="Z48" s="78">
        <v>4</v>
      </c>
      <c r="AA48" s="78">
        <v>4</v>
      </c>
      <c r="AB48" s="78">
        <v>4</v>
      </c>
      <c r="AC48" s="78" t="s">
        <v>21</v>
      </c>
      <c r="AD48" s="78">
        <v>4</v>
      </c>
      <c r="AE48" s="78">
        <v>4</v>
      </c>
      <c r="AF48" s="78">
        <v>4</v>
      </c>
      <c r="AG48" s="78">
        <v>4</v>
      </c>
      <c r="AH48" s="78"/>
      <c r="AI48" s="104"/>
      <c r="AJ48" s="105">
        <f t="shared" ref="AJ48" si="56">SUM(D48:F49,I48:M49,P48:T49,W48:AA49,AD48:AH49)/8</f>
        <v>22</v>
      </c>
      <c r="AK48" s="105">
        <f t="shared" ref="AK48" si="57">SUM(D50:F50,I50:M50,P50:T50,W50:AA50,AD50:AH50)/8</f>
        <v>13.625</v>
      </c>
      <c r="AL48" s="105">
        <f t="shared" ref="AL48" si="58">SUM(G48:H50,N48:O50,U48:V50,AB48:AC50)/8</f>
        <v>10.3125</v>
      </c>
      <c r="AM48" s="105">
        <f t="shared" ref="AM48" si="59">SUM(D48:AH50)/8+(AI48)/8</f>
        <v>45.9375</v>
      </c>
    </row>
    <row r="49" s="167" customFormat="1" ht="30" customHeight="1" spans="1:39">
      <c r="A49" s="174" t="s">
        <v>257</v>
      </c>
      <c r="B49" s="130"/>
      <c r="C49" s="178" t="s">
        <v>18</v>
      </c>
      <c r="D49" s="78">
        <v>4</v>
      </c>
      <c r="E49" s="78">
        <v>4</v>
      </c>
      <c r="F49" s="78">
        <v>4</v>
      </c>
      <c r="G49" s="78">
        <v>4</v>
      </c>
      <c r="H49" s="78">
        <v>4</v>
      </c>
      <c r="I49" s="78">
        <v>4</v>
      </c>
      <c r="J49" s="78">
        <v>4</v>
      </c>
      <c r="K49" s="78">
        <v>4</v>
      </c>
      <c r="L49" s="78">
        <v>4</v>
      </c>
      <c r="M49" s="78">
        <v>4</v>
      </c>
      <c r="N49" s="78">
        <v>4</v>
      </c>
      <c r="O49" s="78">
        <v>4</v>
      </c>
      <c r="P49" s="78">
        <v>4</v>
      </c>
      <c r="Q49" s="78">
        <v>4</v>
      </c>
      <c r="R49" s="78">
        <v>4</v>
      </c>
      <c r="S49" s="78">
        <v>4</v>
      </c>
      <c r="T49" s="78">
        <v>4</v>
      </c>
      <c r="U49" s="78">
        <v>4</v>
      </c>
      <c r="V49" s="78">
        <v>4</v>
      </c>
      <c r="W49" s="78">
        <v>4</v>
      </c>
      <c r="X49" s="78">
        <v>4</v>
      </c>
      <c r="Y49" s="78">
        <v>4</v>
      </c>
      <c r="Z49" s="78">
        <v>4</v>
      </c>
      <c r="AA49" s="78">
        <v>4</v>
      </c>
      <c r="AB49" s="78">
        <v>4</v>
      </c>
      <c r="AC49" s="78" t="s">
        <v>21</v>
      </c>
      <c r="AD49" s="78">
        <v>4</v>
      </c>
      <c r="AE49" s="78">
        <v>4</v>
      </c>
      <c r="AF49" s="78">
        <v>4</v>
      </c>
      <c r="AG49" s="78">
        <v>4</v>
      </c>
      <c r="AH49" s="78"/>
      <c r="AI49" s="106"/>
      <c r="AJ49" s="107"/>
      <c r="AK49" s="107"/>
      <c r="AL49" s="107"/>
      <c r="AM49" s="107"/>
    </row>
    <row r="50" s="167" customFormat="1" ht="30" customHeight="1" spans="1:39">
      <c r="A50" s="174" t="s">
        <v>257</v>
      </c>
      <c r="B50" s="131"/>
      <c r="C50" s="179" t="s">
        <v>10</v>
      </c>
      <c r="D50" s="81">
        <v>5</v>
      </c>
      <c r="E50" s="81">
        <v>5</v>
      </c>
      <c r="F50" s="81">
        <v>5</v>
      </c>
      <c r="G50" s="81">
        <v>5</v>
      </c>
      <c r="H50" s="81">
        <v>0.5</v>
      </c>
      <c r="I50" s="81">
        <v>5</v>
      </c>
      <c r="J50" s="81">
        <v>5</v>
      </c>
      <c r="K50" s="81">
        <v>4</v>
      </c>
      <c r="L50" s="81">
        <v>5</v>
      </c>
      <c r="M50" s="81">
        <v>5</v>
      </c>
      <c r="N50" s="81">
        <v>5</v>
      </c>
      <c r="O50" s="81">
        <v>3</v>
      </c>
      <c r="P50" s="81">
        <v>5</v>
      </c>
      <c r="Q50" s="81">
        <v>5</v>
      </c>
      <c r="R50" s="81">
        <v>5</v>
      </c>
      <c r="S50" s="81">
        <v>5</v>
      </c>
      <c r="T50" s="81">
        <v>5</v>
      </c>
      <c r="U50" s="81">
        <v>5</v>
      </c>
      <c r="V50" s="81">
        <v>3</v>
      </c>
      <c r="W50" s="81">
        <v>5</v>
      </c>
      <c r="X50" s="81">
        <v>5</v>
      </c>
      <c r="Y50" s="81">
        <v>5</v>
      </c>
      <c r="Z50" s="81">
        <v>5</v>
      </c>
      <c r="AA50" s="81">
        <v>5</v>
      </c>
      <c r="AB50" s="81">
        <v>5</v>
      </c>
      <c r="AC50" s="78" t="s">
        <v>21</v>
      </c>
      <c r="AD50" s="81">
        <v>5</v>
      </c>
      <c r="AE50" s="81">
        <v>5</v>
      </c>
      <c r="AF50" s="81">
        <v>5</v>
      </c>
      <c r="AG50" s="81">
        <v>5</v>
      </c>
      <c r="AH50" s="81"/>
      <c r="AI50" s="108"/>
      <c r="AJ50" s="109"/>
      <c r="AK50" s="109"/>
      <c r="AL50" s="109"/>
      <c r="AM50" s="109"/>
    </row>
    <row r="51" s="167" customFormat="1" ht="30" customHeight="1" spans="1:39">
      <c r="A51" s="174" t="s">
        <v>259</v>
      </c>
      <c r="B51" s="133" t="s">
        <v>260</v>
      </c>
      <c r="C51" s="178" t="s">
        <v>17</v>
      </c>
      <c r="D51" s="78">
        <v>4</v>
      </c>
      <c r="E51" s="78">
        <v>4</v>
      </c>
      <c r="F51" s="78">
        <v>4</v>
      </c>
      <c r="G51" s="78">
        <v>4</v>
      </c>
      <c r="H51" s="78">
        <v>4</v>
      </c>
      <c r="I51" s="78">
        <v>4</v>
      </c>
      <c r="J51" s="78">
        <v>4</v>
      </c>
      <c r="K51" s="78">
        <v>4</v>
      </c>
      <c r="L51" s="78">
        <v>4</v>
      </c>
      <c r="M51" s="78">
        <v>4</v>
      </c>
      <c r="N51" s="78">
        <v>4</v>
      </c>
      <c r="O51" s="78">
        <v>4</v>
      </c>
      <c r="P51" s="78">
        <v>4</v>
      </c>
      <c r="Q51" s="78">
        <v>4</v>
      </c>
      <c r="R51" s="78">
        <v>4</v>
      </c>
      <c r="S51" s="78">
        <v>4</v>
      </c>
      <c r="T51" s="78">
        <v>4</v>
      </c>
      <c r="U51" s="78">
        <v>4</v>
      </c>
      <c r="V51" s="78">
        <v>4</v>
      </c>
      <c r="W51" s="78">
        <v>4</v>
      </c>
      <c r="X51" s="78">
        <v>4</v>
      </c>
      <c r="Y51" s="78">
        <v>4</v>
      </c>
      <c r="Z51" s="78">
        <v>4</v>
      </c>
      <c r="AA51" s="78">
        <v>4</v>
      </c>
      <c r="AB51" s="78">
        <v>4</v>
      </c>
      <c r="AC51" s="78" t="s">
        <v>21</v>
      </c>
      <c r="AD51" s="78">
        <v>4</v>
      </c>
      <c r="AE51" s="78">
        <v>4</v>
      </c>
      <c r="AF51" s="78">
        <v>4</v>
      </c>
      <c r="AG51" s="78">
        <v>4</v>
      </c>
      <c r="AH51" s="78"/>
      <c r="AI51" s="104"/>
      <c r="AJ51" s="105">
        <f t="shared" ref="AJ51" si="60">SUM(D51:F52,I51:M52,P51:T52,W51:AA52,AD51:AH52)/8</f>
        <v>22</v>
      </c>
      <c r="AK51" s="105">
        <f t="shared" ref="AK51" si="61">SUM(D53:F53,I53:M53,P53:T53,W53:AA53,AD53:AH53)/8</f>
        <v>13.625</v>
      </c>
      <c r="AL51" s="105">
        <f t="shared" ref="AL51" si="62">SUM(G51:H53,N51:O53,U51:V53,AB51:AC53)/8</f>
        <v>10.3125</v>
      </c>
      <c r="AM51" s="105">
        <f t="shared" ref="AM51" si="63">SUM(D51:AH53)/8+(AI51)/8</f>
        <v>45.9375</v>
      </c>
    </row>
    <row r="52" s="167" customFormat="1" ht="30" customHeight="1" spans="1:39">
      <c r="A52" s="174" t="s">
        <v>259</v>
      </c>
      <c r="B52" s="130"/>
      <c r="C52" s="178" t="s">
        <v>18</v>
      </c>
      <c r="D52" s="78">
        <v>4</v>
      </c>
      <c r="E52" s="78">
        <v>4</v>
      </c>
      <c r="F52" s="78">
        <v>4</v>
      </c>
      <c r="G52" s="78">
        <v>4</v>
      </c>
      <c r="H52" s="78">
        <v>4</v>
      </c>
      <c r="I52" s="78">
        <v>4</v>
      </c>
      <c r="J52" s="78">
        <v>4</v>
      </c>
      <c r="K52" s="78">
        <v>4</v>
      </c>
      <c r="L52" s="78">
        <v>4</v>
      </c>
      <c r="M52" s="78">
        <v>4</v>
      </c>
      <c r="N52" s="78">
        <v>4</v>
      </c>
      <c r="O52" s="78">
        <v>4</v>
      </c>
      <c r="P52" s="78">
        <v>4</v>
      </c>
      <c r="Q52" s="78">
        <v>4</v>
      </c>
      <c r="R52" s="78">
        <v>4</v>
      </c>
      <c r="S52" s="78">
        <v>4</v>
      </c>
      <c r="T52" s="78">
        <v>4</v>
      </c>
      <c r="U52" s="78">
        <v>4</v>
      </c>
      <c r="V52" s="78">
        <v>4</v>
      </c>
      <c r="W52" s="78">
        <v>4</v>
      </c>
      <c r="X52" s="78">
        <v>4</v>
      </c>
      <c r="Y52" s="78">
        <v>4</v>
      </c>
      <c r="Z52" s="78">
        <v>4</v>
      </c>
      <c r="AA52" s="78">
        <v>4</v>
      </c>
      <c r="AB52" s="78">
        <v>4</v>
      </c>
      <c r="AC52" s="78" t="s">
        <v>21</v>
      </c>
      <c r="AD52" s="78">
        <v>4</v>
      </c>
      <c r="AE52" s="78">
        <v>4</v>
      </c>
      <c r="AF52" s="78">
        <v>4</v>
      </c>
      <c r="AG52" s="78">
        <v>4</v>
      </c>
      <c r="AH52" s="78"/>
      <c r="AI52" s="106"/>
      <c r="AJ52" s="107"/>
      <c r="AK52" s="107"/>
      <c r="AL52" s="107"/>
      <c r="AM52" s="107"/>
    </row>
    <row r="53" s="167" customFormat="1" ht="30" customHeight="1" spans="1:39">
      <c r="A53" s="174" t="s">
        <v>259</v>
      </c>
      <c r="B53" s="131"/>
      <c r="C53" s="179" t="s">
        <v>10</v>
      </c>
      <c r="D53" s="81">
        <v>5</v>
      </c>
      <c r="E53" s="81">
        <v>5</v>
      </c>
      <c r="F53" s="81">
        <v>5</v>
      </c>
      <c r="G53" s="81">
        <v>5</v>
      </c>
      <c r="H53" s="81">
        <v>0.5</v>
      </c>
      <c r="I53" s="81">
        <v>5</v>
      </c>
      <c r="J53" s="81">
        <v>5</v>
      </c>
      <c r="K53" s="81">
        <v>4</v>
      </c>
      <c r="L53" s="81">
        <v>5</v>
      </c>
      <c r="M53" s="81">
        <v>5</v>
      </c>
      <c r="N53" s="81">
        <v>5</v>
      </c>
      <c r="O53" s="81">
        <v>3</v>
      </c>
      <c r="P53" s="81">
        <v>5</v>
      </c>
      <c r="Q53" s="81">
        <v>5</v>
      </c>
      <c r="R53" s="81">
        <v>5</v>
      </c>
      <c r="S53" s="81">
        <v>5</v>
      </c>
      <c r="T53" s="81">
        <v>5</v>
      </c>
      <c r="U53" s="81">
        <v>5</v>
      </c>
      <c r="V53" s="81">
        <v>3</v>
      </c>
      <c r="W53" s="81">
        <v>5</v>
      </c>
      <c r="X53" s="81">
        <v>5</v>
      </c>
      <c r="Y53" s="81">
        <v>5</v>
      </c>
      <c r="Z53" s="81">
        <v>5</v>
      </c>
      <c r="AA53" s="81">
        <v>5</v>
      </c>
      <c r="AB53" s="81">
        <v>5</v>
      </c>
      <c r="AC53" s="78" t="s">
        <v>21</v>
      </c>
      <c r="AD53" s="81">
        <v>5</v>
      </c>
      <c r="AE53" s="81">
        <v>5</v>
      </c>
      <c r="AF53" s="81">
        <v>5</v>
      </c>
      <c r="AG53" s="81">
        <v>5</v>
      </c>
      <c r="AH53" s="81"/>
      <c r="AI53" s="108"/>
      <c r="AJ53" s="109"/>
      <c r="AK53" s="109"/>
      <c r="AL53" s="109"/>
      <c r="AM53" s="109"/>
    </row>
    <row r="54" s="167" customFormat="1" ht="30" customHeight="1" spans="1:39">
      <c r="A54" s="174" t="s">
        <v>261</v>
      </c>
      <c r="B54" s="133" t="s">
        <v>262</v>
      </c>
      <c r="C54" s="178" t="s">
        <v>17</v>
      </c>
      <c r="D54" s="78">
        <v>4</v>
      </c>
      <c r="E54" s="78">
        <v>4</v>
      </c>
      <c r="F54" s="78">
        <v>4</v>
      </c>
      <c r="G54" s="78">
        <v>4</v>
      </c>
      <c r="H54" s="78">
        <v>4</v>
      </c>
      <c r="I54" s="78">
        <v>4</v>
      </c>
      <c r="J54" s="78">
        <v>4</v>
      </c>
      <c r="K54" s="78">
        <v>4</v>
      </c>
      <c r="L54" s="78">
        <v>4</v>
      </c>
      <c r="M54" s="78">
        <v>4</v>
      </c>
      <c r="N54" s="78">
        <v>4</v>
      </c>
      <c r="O54" s="78">
        <v>4</v>
      </c>
      <c r="P54" s="78">
        <v>4</v>
      </c>
      <c r="Q54" s="78">
        <v>4</v>
      </c>
      <c r="R54" s="78">
        <v>4</v>
      </c>
      <c r="S54" s="78">
        <v>4</v>
      </c>
      <c r="T54" s="78">
        <v>4</v>
      </c>
      <c r="U54" s="78">
        <v>4</v>
      </c>
      <c r="V54" s="78">
        <v>4</v>
      </c>
      <c r="W54" s="78">
        <v>4</v>
      </c>
      <c r="X54" s="78">
        <v>4</v>
      </c>
      <c r="Y54" s="78">
        <v>4</v>
      </c>
      <c r="Z54" s="78">
        <v>4</v>
      </c>
      <c r="AA54" s="78">
        <v>4</v>
      </c>
      <c r="AB54" s="78">
        <v>4</v>
      </c>
      <c r="AC54" s="78" t="s">
        <v>21</v>
      </c>
      <c r="AD54" s="78">
        <v>4</v>
      </c>
      <c r="AE54" s="78">
        <v>4</v>
      </c>
      <c r="AF54" s="78">
        <v>4</v>
      </c>
      <c r="AG54" s="78">
        <v>4</v>
      </c>
      <c r="AH54" s="78"/>
      <c r="AI54" s="104"/>
      <c r="AJ54" s="105">
        <f t="shared" ref="AJ54" si="64">SUM(D54:F55,I54:M55,P54:T55,W54:AA55,AD54:AH55)/8</f>
        <v>22</v>
      </c>
      <c r="AK54" s="105">
        <f t="shared" ref="AK54" si="65">SUM(D56:F56,I56:M56,P56:T56,W56:AA56,AD56:AH56)/8</f>
        <v>13.125</v>
      </c>
      <c r="AL54" s="105">
        <f t="shared" ref="AL54" si="66">SUM(G54:H56,N54:O56,U54:V56,AB54:AC56)/8</f>
        <v>10.3125</v>
      </c>
      <c r="AM54" s="105">
        <f t="shared" ref="AM54" si="67">SUM(D54:AH56)/8+(AI54)/8</f>
        <v>45.4375</v>
      </c>
    </row>
    <row r="55" s="167" customFormat="1" ht="30" customHeight="1" spans="1:39">
      <c r="A55" s="174" t="s">
        <v>261</v>
      </c>
      <c r="B55" s="130"/>
      <c r="C55" s="178" t="s">
        <v>18</v>
      </c>
      <c r="D55" s="78">
        <v>4</v>
      </c>
      <c r="E55" s="78">
        <v>4</v>
      </c>
      <c r="F55" s="78">
        <v>4</v>
      </c>
      <c r="G55" s="78">
        <v>4</v>
      </c>
      <c r="H55" s="78">
        <v>4</v>
      </c>
      <c r="I55" s="78">
        <v>4</v>
      </c>
      <c r="J55" s="78">
        <v>4</v>
      </c>
      <c r="K55" s="78">
        <v>4</v>
      </c>
      <c r="L55" s="78">
        <v>4</v>
      </c>
      <c r="M55" s="78">
        <v>4</v>
      </c>
      <c r="N55" s="78">
        <v>4</v>
      </c>
      <c r="O55" s="78">
        <v>4</v>
      </c>
      <c r="P55" s="78">
        <v>4</v>
      </c>
      <c r="Q55" s="78">
        <v>4</v>
      </c>
      <c r="R55" s="78">
        <v>4</v>
      </c>
      <c r="S55" s="78">
        <v>4</v>
      </c>
      <c r="T55" s="78">
        <v>4</v>
      </c>
      <c r="U55" s="78">
        <v>4</v>
      </c>
      <c r="V55" s="78">
        <v>4</v>
      </c>
      <c r="W55" s="78">
        <v>4</v>
      </c>
      <c r="X55" s="78">
        <v>4</v>
      </c>
      <c r="Y55" s="78">
        <v>4</v>
      </c>
      <c r="Z55" s="78">
        <v>4</v>
      </c>
      <c r="AA55" s="78">
        <v>4</v>
      </c>
      <c r="AB55" s="78">
        <v>4</v>
      </c>
      <c r="AC55" s="78" t="s">
        <v>21</v>
      </c>
      <c r="AD55" s="78">
        <v>4</v>
      </c>
      <c r="AE55" s="78">
        <v>4</v>
      </c>
      <c r="AF55" s="78">
        <v>4</v>
      </c>
      <c r="AG55" s="78">
        <v>4</v>
      </c>
      <c r="AH55" s="78"/>
      <c r="AI55" s="106"/>
      <c r="AJ55" s="107"/>
      <c r="AK55" s="107"/>
      <c r="AL55" s="107"/>
      <c r="AM55" s="107"/>
    </row>
    <row r="56" s="167" customFormat="1" ht="30" customHeight="1" spans="1:39">
      <c r="A56" s="174" t="s">
        <v>261</v>
      </c>
      <c r="B56" s="131"/>
      <c r="C56" s="179" t="s">
        <v>10</v>
      </c>
      <c r="D56" s="81">
        <v>0.5</v>
      </c>
      <c r="E56" s="81">
        <v>5</v>
      </c>
      <c r="F56" s="81">
        <v>5</v>
      </c>
      <c r="G56" s="81">
        <v>5</v>
      </c>
      <c r="H56" s="81">
        <v>0.5</v>
      </c>
      <c r="I56" s="81">
        <v>5</v>
      </c>
      <c r="J56" s="81">
        <v>5</v>
      </c>
      <c r="K56" s="81">
        <v>4</v>
      </c>
      <c r="L56" s="81">
        <v>5</v>
      </c>
      <c r="M56" s="81">
        <v>5</v>
      </c>
      <c r="N56" s="81">
        <v>5</v>
      </c>
      <c r="O56" s="81">
        <v>3</v>
      </c>
      <c r="P56" s="81">
        <v>5</v>
      </c>
      <c r="Q56" s="81">
        <v>5</v>
      </c>
      <c r="R56" s="81">
        <v>5</v>
      </c>
      <c r="S56" s="81">
        <v>5</v>
      </c>
      <c r="T56" s="81">
        <v>5</v>
      </c>
      <c r="U56" s="81">
        <v>5</v>
      </c>
      <c r="V56" s="81">
        <v>3</v>
      </c>
      <c r="W56" s="81">
        <v>5</v>
      </c>
      <c r="X56" s="81">
        <v>5</v>
      </c>
      <c r="Y56" s="81">
        <v>5</v>
      </c>
      <c r="Z56" s="81">
        <v>5</v>
      </c>
      <c r="AA56" s="81">
        <v>5</v>
      </c>
      <c r="AB56" s="81">
        <v>5</v>
      </c>
      <c r="AC56" s="78" t="s">
        <v>21</v>
      </c>
      <c r="AD56" s="81">
        <v>5</v>
      </c>
      <c r="AE56" s="81">
        <v>5</v>
      </c>
      <c r="AF56" s="81">
        <v>5.5</v>
      </c>
      <c r="AG56" s="81">
        <v>5</v>
      </c>
      <c r="AH56" s="81"/>
      <c r="AI56" s="108"/>
      <c r="AJ56" s="109"/>
      <c r="AK56" s="109"/>
      <c r="AL56" s="109"/>
      <c r="AM56" s="109"/>
    </row>
    <row r="57" s="167" customFormat="1" ht="30" customHeight="1" spans="1:39">
      <c r="A57" s="174" t="s">
        <v>263</v>
      </c>
      <c r="B57" s="133" t="s">
        <v>264</v>
      </c>
      <c r="C57" s="178" t="s">
        <v>17</v>
      </c>
      <c r="D57" s="78">
        <v>4</v>
      </c>
      <c r="E57" s="78">
        <v>4</v>
      </c>
      <c r="F57" s="78">
        <v>4</v>
      </c>
      <c r="G57" s="78">
        <v>4</v>
      </c>
      <c r="H57" s="78">
        <v>4</v>
      </c>
      <c r="I57" s="78">
        <v>4</v>
      </c>
      <c r="J57" s="78">
        <v>4</v>
      </c>
      <c r="K57" s="78">
        <v>4</v>
      </c>
      <c r="L57" s="78">
        <v>4</v>
      </c>
      <c r="M57" s="78">
        <v>4</v>
      </c>
      <c r="N57" s="78">
        <v>4</v>
      </c>
      <c r="O57" s="78">
        <v>4</v>
      </c>
      <c r="P57" s="78">
        <v>4</v>
      </c>
      <c r="Q57" s="78">
        <v>4</v>
      </c>
      <c r="R57" s="78">
        <v>4</v>
      </c>
      <c r="S57" s="78">
        <v>4</v>
      </c>
      <c r="T57" s="78">
        <v>4</v>
      </c>
      <c r="U57" s="78">
        <v>4</v>
      </c>
      <c r="V57" s="78">
        <v>4</v>
      </c>
      <c r="W57" s="78">
        <v>4</v>
      </c>
      <c r="X57" s="78">
        <v>4</v>
      </c>
      <c r="Y57" s="78">
        <v>4</v>
      </c>
      <c r="Z57" s="78">
        <v>4</v>
      </c>
      <c r="AA57" s="78">
        <v>4</v>
      </c>
      <c r="AB57" s="78">
        <v>4</v>
      </c>
      <c r="AC57" s="78">
        <v>4</v>
      </c>
      <c r="AD57" s="78">
        <v>4</v>
      </c>
      <c r="AE57" s="78">
        <v>4</v>
      </c>
      <c r="AF57" s="78">
        <v>4</v>
      </c>
      <c r="AG57" s="78">
        <v>4</v>
      </c>
      <c r="AH57" s="78"/>
      <c r="AI57" s="104"/>
      <c r="AJ57" s="105">
        <f t="shared" ref="AJ57" si="68">SUM(D57:F58,I57:M58,P57:T58,W57:AA58,AD57:AH58)/8</f>
        <v>22</v>
      </c>
      <c r="AK57" s="105">
        <f t="shared" ref="AK57" si="69">SUM(D59:F59,I59:M59,P59:T59,W59:AA59,AD59:AH59)/8</f>
        <v>14.75</v>
      </c>
      <c r="AL57" s="105">
        <f t="shared" ref="AL57" si="70">SUM(G57:H59,N57:O59,U57:V59,AB57:AC59)/8</f>
        <v>11.8125</v>
      </c>
      <c r="AM57" s="105">
        <f t="shared" ref="AM57" si="71">SUM(D57:AH59)/8+(AI57)/8</f>
        <v>48.5625</v>
      </c>
    </row>
    <row r="58" s="167" customFormat="1" ht="30" customHeight="1" spans="1:39">
      <c r="A58" s="174" t="s">
        <v>263</v>
      </c>
      <c r="B58" s="130"/>
      <c r="C58" s="178" t="s">
        <v>18</v>
      </c>
      <c r="D58" s="78">
        <v>4</v>
      </c>
      <c r="E58" s="78">
        <v>4</v>
      </c>
      <c r="F58" s="78">
        <v>4</v>
      </c>
      <c r="G58" s="78">
        <v>4</v>
      </c>
      <c r="H58" s="78">
        <v>4</v>
      </c>
      <c r="I58" s="78">
        <v>4</v>
      </c>
      <c r="J58" s="78">
        <v>4</v>
      </c>
      <c r="K58" s="78">
        <v>4</v>
      </c>
      <c r="L58" s="78">
        <v>4</v>
      </c>
      <c r="M58" s="78">
        <v>4</v>
      </c>
      <c r="N58" s="78">
        <v>4</v>
      </c>
      <c r="O58" s="78">
        <v>4</v>
      </c>
      <c r="P58" s="78">
        <v>4</v>
      </c>
      <c r="Q58" s="78">
        <v>4</v>
      </c>
      <c r="R58" s="78">
        <v>4</v>
      </c>
      <c r="S58" s="78">
        <v>4</v>
      </c>
      <c r="T58" s="78">
        <v>4</v>
      </c>
      <c r="U58" s="78">
        <v>4</v>
      </c>
      <c r="V58" s="78">
        <v>4</v>
      </c>
      <c r="W58" s="78">
        <v>4</v>
      </c>
      <c r="X58" s="78">
        <v>4</v>
      </c>
      <c r="Y58" s="78">
        <v>4</v>
      </c>
      <c r="Z58" s="78">
        <v>4</v>
      </c>
      <c r="AA58" s="78">
        <v>4</v>
      </c>
      <c r="AB58" s="78">
        <v>4</v>
      </c>
      <c r="AC58" s="78">
        <v>4</v>
      </c>
      <c r="AD58" s="78">
        <v>4</v>
      </c>
      <c r="AE58" s="78">
        <v>4</v>
      </c>
      <c r="AF58" s="78">
        <v>4</v>
      </c>
      <c r="AG58" s="78">
        <v>4</v>
      </c>
      <c r="AH58" s="78"/>
      <c r="AI58" s="106"/>
      <c r="AJ58" s="107"/>
      <c r="AK58" s="107"/>
      <c r="AL58" s="107"/>
      <c r="AM58" s="107"/>
    </row>
    <row r="59" s="167" customFormat="1" ht="30" customHeight="1" spans="1:39">
      <c r="A59" s="174" t="s">
        <v>263</v>
      </c>
      <c r="B59" s="131"/>
      <c r="C59" s="179" t="s">
        <v>10</v>
      </c>
      <c r="D59" s="81">
        <v>5</v>
      </c>
      <c r="E59" s="81">
        <v>6</v>
      </c>
      <c r="F59" s="81">
        <v>5</v>
      </c>
      <c r="G59" s="81">
        <v>5</v>
      </c>
      <c r="H59" s="81">
        <v>3</v>
      </c>
      <c r="I59" s="81">
        <v>6</v>
      </c>
      <c r="J59" s="81">
        <v>6</v>
      </c>
      <c r="K59" s="81">
        <v>5</v>
      </c>
      <c r="L59" s="81">
        <v>6</v>
      </c>
      <c r="M59" s="81">
        <v>6</v>
      </c>
      <c r="N59" s="81">
        <v>6</v>
      </c>
      <c r="O59" s="81">
        <v>3</v>
      </c>
      <c r="P59" s="81">
        <v>5</v>
      </c>
      <c r="Q59" s="81">
        <v>5</v>
      </c>
      <c r="R59" s="81">
        <v>5</v>
      </c>
      <c r="S59" s="81">
        <v>5</v>
      </c>
      <c r="T59" s="81">
        <v>6</v>
      </c>
      <c r="U59" s="81">
        <v>5</v>
      </c>
      <c r="V59" s="81">
        <v>3</v>
      </c>
      <c r="W59" s="81">
        <v>5</v>
      </c>
      <c r="X59" s="81">
        <v>5</v>
      </c>
      <c r="Y59" s="81">
        <v>6</v>
      </c>
      <c r="Z59" s="81">
        <v>6</v>
      </c>
      <c r="AA59" s="81">
        <v>5</v>
      </c>
      <c r="AB59" s="81">
        <v>5</v>
      </c>
      <c r="AC59" s="78">
        <v>0.5</v>
      </c>
      <c r="AD59" s="81">
        <v>5</v>
      </c>
      <c r="AE59" s="81">
        <v>5</v>
      </c>
      <c r="AF59" s="81">
        <v>5</v>
      </c>
      <c r="AG59" s="81">
        <v>5</v>
      </c>
      <c r="AH59" s="81"/>
      <c r="AI59" s="108"/>
      <c r="AJ59" s="109"/>
      <c r="AK59" s="109"/>
      <c r="AL59" s="109"/>
      <c r="AM59" s="109"/>
    </row>
    <row r="60" ht="21" customHeight="1" spans="2:39">
      <c r="B60" s="86" t="s">
        <v>73</v>
      </c>
      <c r="C60" s="86"/>
      <c r="D60" s="86">
        <f t="shared" ref="D60:AH60" si="72">SUM(D6:D59)</f>
        <v>230.5</v>
      </c>
      <c r="E60" s="86">
        <f t="shared" si="72"/>
        <v>236</v>
      </c>
      <c r="F60" s="86">
        <f t="shared" si="72"/>
        <v>233</v>
      </c>
      <c r="G60" s="86">
        <f t="shared" si="72"/>
        <v>233.5</v>
      </c>
      <c r="H60" s="86">
        <f t="shared" si="72"/>
        <v>168</v>
      </c>
      <c r="I60" s="86">
        <f t="shared" si="72"/>
        <v>236</v>
      </c>
      <c r="J60" s="86">
        <f t="shared" si="72"/>
        <v>236</v>
      </c>
      <c r="K60" s="86">
        <f t="shared" si="72"/>
        <v>223.5</v>
      </c>
      <c r="L60" s="86">
        <f t="shared" si="72"/>
        <v>236</v>
      </c>
      <c r="M60" s="86">
        <f t="shared" si="72"/>
        <v>235</v>
      </c>
      <c r="N60" s="86">
        <f t="shared" si="72"/>
        <v>233.5</v>
      </c>
      <c r="O60" s="86">
        <f t="shared" si="72"/>
        <v>175</v>
      </c>
      <c r="P60" s="86">
        <f t="shared" si="72"/>
        <v>234</v>
      </c>
      <c r="Q60" s="86">
        <f t="shared" si="72"/>
        <v>233</v>
      </c>
      <c r="R60" s="86">
        <f t="shared" si="72"/>
        <v>234.5</v>
      </c>
      <c r="S60" s="86">
        <f t="shared" si="72"/>
        <v>234</v>
      </c>
      <c r="T60" s="86">
        <f t="shared" si="72"/>
        <v>233</v>
      </c>
      <c r="U60" s="86">
        <f t="shared" si="72"/>
        <v>237</v>
      </c>
      <c r="V60" s="86">
        <f t="shared" si="72"/>
        <v>195.5</v>
      </c>
      <c r="W60" s="86">
        <f t="shared" si="72"/>
        <v>234</v>
      </c>
      <c r="X60" s="86">
        <f t="shared" si="72"/>
        <v>234</v>
      </c>
      <c r="Y60" s="86">
        <f t="shared" si="72"/>
        <v>235</v>
      </c>
      <c r="Z60" s="86">
        <f t="shared" si="72"/>
        <v>237</v>
      </c>
      <c r="AA60" s="86">
        <f t="shared" si="72"/>
        <v>230.5</v>
      </c>
      <c r="AB60" s="86">
        <f t="shared" si="72"/>
        <v>234</v>
      </c>
      <c r="AC60" s="86">
        <f t="shared" si="72"/>
        <v>80</v>
      </c>
      <c r="AD60" s="86">
        <f t="shared" si="72"/>
        <v>233.5</v>
      </c>
      <c r="AE60" s="86">
        <f t="shared" si="72"/>
        <v>229</v>
      </c>
      <c r="AF60" s="86">
        <f t="shared" si="72"/>
        <v>233.5</v>
      </c>
      <c r="AG60" s="86">
        <f t="shared" si="72"/>
        <v>231</v>
      </c>
      <c r="AH60" s="86">
        <f t="shared" si="72"/>
        <v>0</v>
      </c>
      <c r="AI60" s="180"/>
      <c r="AJ60" s="110">
        <f>SUM(D60:AF60)</f>
        <v>6457.5</v>
      </c>
      <c r="AK60" s="110"/>
      <c r="AL60" s="110"/>
      <c r="AM60" s="110"/>
    </row>
    <row r="61" s="48" customFormat="1" ht="24" customHeight="1" spans="1:39">
      <c r="A61" s="87"/>
      <c r="B61" s="88"/>
      <c r="C61" s="89"/>
      <c r="D61" s="90">
        <v>18</v>
      </c>
      <c r="E61" s="90">
        <v>18</v>
      </c>
      <c r="F61" s="90">
        <v>18</v>
      </c>
      <c r="G61" s="90">
        <v>18</v>
      </c>
      <c r="H61" s="90">
        <v>18</v>
      </c>
      <c r="I61" s="90">
        <v>18</v>
      </c>
      <c r="J61" s="90">
        <v>18</v>
      </c>
      <c r="K61" s="90">
        <v>18</v>
      </c>
      <c r="L61" s="90">
        <v>18</v>
      </c>
      <c r="M61" s="90">
        <v>18</v>
      </c>
      <c r="N61" s="90">
        <v>18</v>
      </c>
      <c r="O61" s="90">
        <v>18</v>
      </c>
      <c r="P61" s="90">
        <v>18</v>
      </c>
      <c r="Q61" s="90">
        <v>18</v>
      </c>
      <c r="R61" s="90">
        <v>18</v>
      </c>
      <c r="S61" s="90">
        <v>18</v>
      </c>
      <c r="T61" s="90">
        <v>18</v>
      </c>
      <c r="U61" s="90">
        <v>18</v>
      </c>
      <c r="V61" s="90">
        <v>18</v>
      </c>
      <c r="W61" s="90">
        <v>18</v>
      </c>
      <c r="X61" s="90">
        <v>18</v>
      </c>
      <c r="Y61" s="90">
        <v>18</v>
      </c>
      <c r="Z61" s="90">
        <v>18</v>
      </c>
      <c r="AA61" s="90">
        <v>19</v>
      </c>
      <c r="AB61" s="90">
        <v>18</v>
      </c>
      <c r="AC61" s="90">
        <v>7</v>
      </c>
      <c r="AD61" s="90">
        <v>18</v>
      </c>
      <c r="AE61" s="90">
        <v>18</v>
      </c>
      <c r="AF61" s="90">
        <v>18</v>
      </c>
      <c r="AG61" s="90">
        <v>18</v>
      </c>
      <c r="AH61" s="90"/>
      <c r="AI61" s="90"/>
      <c r="AJ61" s="111"/>
      <c r="AK61" s="111"/>
      <c r="AL61" s="111"/>
      <c r="AM61" s="111"/>
    </row>
    <row r="62" ht="21" customHeight="1" spans="2:39">
      <c r="B62" s="91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92"/>
      <c r="AM62" s="112"/>
    </row>
    <row r="63" ht="21" customHeight="1"/>
    <row r="64" ht="21" customHeight="1"/>
    <row r="88" spans="10:10">
      <c r="J88" s="50">
        <f>198*4.905</f>
        <v>971.19</v>
      </c>
    </row>
    <row r="89" spans="8:8">
      <c r="H89" s="50">
        <f>18.625-13.72</f>
        <v>4.905</v>
      </c>
    </row>
  </sheetData>
  <mergeCells count="119">
    <mergeCell ref="H1:AM1"/>
    <mergeCell ref="B62:AM62"/>
    <mergeCell ref="B4:B5"/>
    <mergeCell ref="B6:B8"/>
    <mergeCell ref="B9:B11"/>
    <mergeCell ref="B12:B14"/>
    <mergeCell ref="B15:B17"/>
    <mergeCell ref="B18:B20"/>
    <mergeCell ref="B21:B23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AI4:AI5"/>
    <mergeCell ref="AI6:AI8"/>
    <mergeCell ref="AI9:AI11"/>
    <mergeCell ref="AI12:AI14"/>
    <mergeCell ref="AI15:AI17"/>
    <mergeCell ref="AI18:AI20"/>
    <mergeCell ref="AI21:AI23"/>
    <mergeCell ref="AI24:AI26"/>
    <mergeCell ref="AI27:AI29"/>
    <mergeCell ref="AI30:AI32"/>
    <mergeCell ref="AI33:AI35"/>
    <mergeCell ref="AI36:AI38"/>
    <mergeCell ref="AI39:AI41"/>
    <mergeCell ref="AI42:AI44"/>
    <mergeCell ref="AI45:AI47"/>
    <mergeCell ref="AI48:AI50"/>
    <mergeCell ref="AI51:AI53"/>
    <mergeCell ref="AI54:AI56"/>
    <mergeCell ref="AI57:AI59"/>
    <mergeCell ref="AJ4:AJ5"/>
    <mergeCell ref="AJ6:AJ8"/>
    <mergeCell ref="AJ9:AJ11"/>
    <mergeCell ref="AJ12:AJ14"/>
    <mergeCell ref="AJ15:AJ17"/>
    <mergeCell ref="AJ18:AJ20"/>
    <mergeCell ref="AJ21:AJ23"/>
    <mergeCell ref="AJ24:AJ26"/>
    <mergeCell ref="AJ27:AJ29"/>
    <mergeCell ref="AJ30:AJ32"/>
    <mergeCell ref="AJ33:AJ35"/>
    <mergeCell ref="AJ36:AJ38"/>
    <mergeCell ref="AJ39:AJ41"/>
    <mergeCell ref="AJ42:AJ44"/>
    <mergeCell ref="AJ45:AJ47"/>
    <mergeCell ref="AJ48:AJ50"/>
    <mergeCell ref="AJ51:AJ53"/>
    <mergeCell ref="AJ54:AJ56"/>
    <mergeCell ref="AJ57:AJ59"/>
    <mergeCell ref="AK4:AK5"/>
    <mergeCell ref="AK6:AK8"/>
    <mergeCell ref="AK9:AK11"/>
    <mergeCell ref="AK12:AK14"/>
    <mergeCell ref="AK15:AK17"/>
    <mergeCell ref="AK18:AK20"/>
    <mergeCell ref="AK21:AK23"/>
    <mergeCell ref="AK24:AK26"/>
    <mergeCell ref="AK27:AK29"/>
    <mergeCell ref="AK30:AK32"/>
    <mergeCell ref="AK33:AK35"/>
    <mergeCell ref="AK36:AK38"/>
    <mergeCell ref="AK39:AK41"/>
    <mergeCell ref="AK42:AK44"/>
    <mergeCell ref="AK45:AK47"/>
    <mergeCell ref="AK48:AK50"/>
    <mergeCell ref="AK51:AK53"/>
    <mergeCell ref="AK54:AK56"/>
    <mergeCell ref="AK57:AK59"/>
    <mergeCell ref="AL4:AL5"/>
    <mergeCell ref="AL6:AL8"/>
    <mergeCell ref="AL9:AL11"/>
    <mergeCell ref="AL12:AL14"/>
    <mergeCell ref="AL15:AL17"/>
    <mergeCell ref="AL18:AL20"/>
    <mergeCell ref="AL21:AL23"/>
    <mergeCell ref="AL24:AL26"/>
    <mergeCell ref="AL27:AL29"/>
    <mergeCell ref="AL30:AL32"/>
    <mergeCell ref="AL33:AL35"/>
    <mergeCell ref="AL36:AL38"/>
    <mergeCell ref="AL39:AL41"/>
    <mergeCell ref="AL42:AL44"/>
    <mergeCell ref="AL45:AL47"/>
    <mergeCell ref="AL48:AL50"/>
    <mergeCell ref="AL51:AL53"/>
    <mergeCell ref="AL54:AL56"/>
    <mergeCell ref="AL57:AL59"/>
    <mergeCell ref="AM4:AM5"/>
    <mergeCell ref="AM6:AM8"/>
    <mergeCell ref="AM9:AM11"/>
    <mergeCell ref="AM12:AM14"/>
    <mergeCell ref="AM15:AM17"/>
    <mergeCell ref="AM18:AM20"/>
    <mergeCell ref="AM21:AM23"/>
    <mergeCell ref="AM24:AM26"/>
    <mergeCell ref="AM27:AM29"/>
    <mergeCell ref="AM30:AM32"/>
    <mergeCell ref="AM33:AM35"/>
    <mergeCell ref="AM36:AM38"/>
    <mergeCell ref="AM39:AM41"/>
    <mergeCell ref="AM42:AM44"/>
    <mergeCell ref="AM45:AM47"/>
    <mergeCell ref="AM48:AM50"/>
    <mergeCell ref="AM51:AM53"/>
    <mergeCell ref="AM54:AM56"/>
    <mergeCell ref="AM57:AM59"/>
    <mergeCell ref="B2:C3"/>
    <mergeCell ref="D2:X3"/>
    <mergeCell ref="Y2:AM3"/>
  </mergeCells>
  <conditionalFormatting sqref="J17:M17">
    <cfRule type="expression" dxfId="0" priority="1">
      <formula>weeday(J$4,2)&gt;5</formula>
    </cfRule>
  </conditionalFormatting>
  <conditionalFormatting sqref="D4:AH59">
    <cfRule type="expression" dxfId="0" priority="8">
      <formula>WEEKDAY(D$4,2)&gt;5</formula>
    </cfRule>
  </conditionalFormatting>
  <conditionalFormatting sqref="D6:D59 I6:I59">
    <cfRule type="expression" dxfId="0" priority="90">
      <formula>weeday(D$4,2)&gt;5</formula>
    </cfRule>
  </conditionalFormatting>
  <printOptions horizontalCentered="1"/>
  <pageMargins left="0" right="0" top="0" bottom="0" header="0" footer="0"/>
  <pageSetup paperSize="9" scale="55" fitToHeight="0" orientation="landscape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name="Spinner 1" r:id="rId3">
              <controlPr defaultSize="0">
                <anchor moveWithCells="1" sizeWithCells="1">
                  <from>
                    <xdr:col>2</xdr:col>
                    <xdr:colOff>203200</xdr:colOff>
                    <xdr:row>0</xdr:row>
                    <xdr:rowOff>50800</xdr:rowOff>
                  </from>
                  <to>
                    <xdr:col>2</xdr:col>
                    <xdr:colOff>508000</xdr:colOff>
                    <xdr:row>0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name="Spinner 2" r:id="rId4">
              <controlPr defaultSize="0">
                <anchor moveWithCells="1" sizeWithCells="1">
                  <from>
                    <xdr:col>4</xdr:col>
                    <xdr:colOff>146050</xdr:colOff>
                    <xdr:row>0</xdr:row>
                    <xdr:rowOff>0</xdr:rowOff>
                  </from>
                  <to>
                    <xdr:col>5</xdr:col>
                    <xdr:colOff>31750</xdr:colOff>
                    <xdr:row>0</xdr:row>
                    <xdr:rowOff>412750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M115"/>
  <sheetViews>
    <sheetView zoomScale="90" zoomScaleNormal="90" workbookViewId="0">
      <pane xSplit="3" ySplit="5" topLeftCell="D6" activePane="bottomRight" state="frozen"/>
      <selection/>
      <selection pane="topRight"/>
      <selection pane="bottomLeft"/>
      <selection pane="bottomRight" activeCell="G10" sqref="G10"/>
    </sheetView>
  </sheetViews>
  <sheetFormatPr defaultColWidth="9.83333333333333" defaultRowHeight="15.75"/>
  <cols>
    <col min="1" max="1" width="9.83333333333333" style="53" customWidth="1"/>
    <col min="2" max="2" width="9.83333333333333" style="119"/>
    <col min="3" max="3" width="8.83333333333333" style="50" customWidth="1"/>
    <col min="4" max="4" width="7.25" style="50" customWidth="1"/>
    <col min="5" max="5" width="6.5" style="50" customWidth="1"/>
    <col min="6" max="25" width="6.58333333333333" style="50" customWidth="1"/>
    <col min="26" max="26" width="6.08333333333333" style="50" customWidth="1"/>
    <col min="27" max="33" width="6.58333333333333" style="50" customWidth="1"/>
    <col min="34" max="34" width="6.58333333333333" style="50" hidden="1" customWidth="1"/>
    <col min="35" max="35" width="7.25" style="50" customWidth="1"/>
    <col min="36" max="39" width="9.83333333333333" style="52"/>
    <col min="40" max="16384" width="9.83333333333333" style="51"/>
  </cols>
  <sheetData>
    <row r="1" ht="32.25" customHeight="1" spans="1:39">
      <c r="A1" s="53">
        <v>2032</v>
      </c>
      <c r="B1" s="54">
        <v>2023</v>
      </c>
      <c r="C1" s="55" t="s">
        <v>1</v>
      </c>
      <c r="D1" s="56"/>
      <c r="E1" s="55">
        <v>11</v>
      </c>
      <c r="F1" s="54" t="s">
        <v>2</v>
      </c>
      <c r="G1" s="57" t="s">
        <v>3</v>
      </c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99"/>
    </row>
    <row r="2" ht="14.25" customHeight="1" spans="2:39">
      <c r="B2" s="59" t="s">
        <v>4</v>
      </c>
      <c r="C2" s="60"/>
      <c r="D2" s="61" t="s">
        <v>265</v>
      </c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93"/>
      <c r="Y2" s="95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100"/>
    </row>
    <row r="3" ht="14.25" customHeight="1" spans="2:39">
      <c r="B3" s="63"/>
      <c r="C3" s="64"/>
      <c r="D3" s="65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94"/>
      <c r="Y3" s="97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101"/>
    </row>
    <row r="4" s="46" customFormat="1" ht="34.5" customHeight="1" spans="2:39">
      <c r="B4" s="82" t="s">
        <v>6</v>
      </c>
      <c r="C4" s="122" t="s">
        <v>7</v>
      </c>
      <c r="D4" s="70">
        <f>DATE(B1,E1,1)</f>
        <v>45231</v>
      </c>
      <c r="E4" s="70">
        <f t="shared" ref="E4:AH4" si="0">D4+1</f>
        <v>45232</v>
      </c>
      <c r="F4" s="70">
        <f t="shared" si="0"/>
        <v>45233</v>
      </c>
      <c r="G4" s="70">
        <f t="shared" si="0"/>
        <v>45234</v>
      </c>
      <c r="H4" s="70">
        <f t="shared" si="0"/>
        <v>45235</v>
      </c>
      <c r="I4" s="70">
        <f t="shared" si="0"/>
        <v>45236</v>
      </c>
      <c r="J4" s="70">
        <f t="shared" si="0"/>
        <v>45237</v>
      </c>
      <c r="K4" s="70">
        <f t="shared" si="0"/>
        <v>45238</v>
      </c>
      <c r="L4" s="70">
        <f t="shared" si="0"/>
        <v>45239</v>
      </c>
      <c r="M4" s="70">
        <f t="shared" si="0"/>
        <v>45240</v>
      </c>
      <c r="N4" s="70">
        <f t="shared" si="0"/>
        <v>45241</v>
      </c>
      <c r="O4" s="70">
        <f t="shared" si="0"/>
        <v>45242</v>
      </c>
      <c r="P4" s="70">
        <f t="shared" si="0"/>
        <v>45243</v>
      </c>
      <c r="Q4" s="70">
        <f t="shared" si="0"/>
        <v>45244</v>
      </c>
      <c r="R4" s="70">
        <f t="shared" si="0"/>
        <v>45245</v>
      </c>
      <c r="S4" s="70">
        <f t="shared" si="0"/>
        <v>45246</v>
      </c>
      <c r="T4" s="70">
        <f t="shared" si="0"/>
        <v>45247</v>
      </c>
      <c r="U4" s="70">
        <f t="shared" si="0"/>
        <v>45248</v>
      </c>
      <c r="V4" s="70">
        <f t="shared" si="0"/>
        <v>45249</v>
      </c>
      <c r="W4" s="70">
        <f t="shared" si="0"/>
        <v>45250</v>
      </c>
      <c r="X4" s="70">
        <f t="shared" si="0"/>
        <v>45251</v>
      </c>
      <c r="Y4" s="70">
        <f t="shared" si="0"/>
        <v>45252</v>
      </c>
      <c r="Z4" s="70">
        <f t="shared" si="0"/>
        <v>45253</v>
      </c>
      <c r="AA4" s="70">
        <f t="shared" si="0"/>
        <v>45254</v>
      </c>
      <c r="AB4" s="70">
        <f t="shared" si="0"/>
        <v>45255</v>
      </c>
      <c r="AC4" s="70">
        <f t="shared" si="0"/>
        <v>45256</v>
      </c>
      <c r="AD4" s="70">
        <f t="shared" si="0"/>
        <v>45257</v>
      </c>
      <c r="AE4" s="70">
        <f t="shared" si="0"/>
        <v>45258</v>
      </c>
      <c r="AF4" s="70">
        <f t="shared" si="0"/>
        <v>45259</v>
      </c>
      <c r="AG4" s="70">
        <f t="shared" si="0"/>
        <v>45260</v>
      </c>
      <c r="AH4" s="70">
        <f t="shared" si="0"/>
        <v>45261</v>
      </c>
      <c r="AI4" s="85" t="s">
        <v>8</v>
      </c>
      <c r="AJ4" s="137" t="s">
        <v>9</v>
      </c>
      <c r="AK4" s="137" t="s">
        <v>10</v>
      </c>
      <c r="AL4" s="137" t="s">
        <v>11</v>
      </c>
      <c r="AM4" s="137" t="s">
        <v>12</v>
      </c>
    </row>
    <row r="5" s="47" customFormat="1" ht="34.5" customHeight="1" spans="2:39">
      <c r="B5" s="84"/>
      <c r="C5" s="123" t="s">
        <v>13</v>
      </c>
      <c r="D5" s="74">
        <f t="shared" ref="D5:AH5" si="1">D4</f>
        <v>45231</v>
      </c>
      <c r="E5" s="74">
        <f t="shared" si="1"/>
        <v>45232</v>
      </c>
      <c r="F5" s="74">
        <f t="shared" si="1"/>
        <v>45233</v>
      </c>
      <c r="G5" s="74">
        <f t="shared" si="1"/>
        <v>45234</v>
      </c>
      <c r="H5" s="74">
        <f t="shared" si="1"/>
        <v>45235</v>
      </c>
      <c r="I5" s="74">
        <f t="shared" si="1"/>
        <v>45236</v>
      </c>
      <c r="J5" s="74">
        <f t="shared" si="1"/>
        <v>45237</v>
      </c>
      <c r="K5" s="74">
        <f t="shared" si="1"/>
        <v>45238</v>
      </c>
      <c r="L5" s="74">
        <f t="shared" si="1"/>
        <v>45239</v>
      </c>
      <c r="M5" s="74">
        <f t="shared" si="1"/>
        <v>45240</v>
      </c>
      <c r="N5" s="74">
        <f t="shared" si="1"/>
        <v>45241</v>
      </c>
      <c r="O5" s="74">
        <f t="shared" si="1"/>
        <v>45242</v>
      </c>
      <c r="P5" s="74">
        <f t="shared" si="1"/>
        <v>45243</v>
      </c>
      <c r="Q5" s="74">
        <f t="shared" si="1"/>
        <v>45244</v>
      </c>
      <c r="R5" s="74">
        <f t="shared" si="1"/>
        <v>45245</v>
      </c>
      <c r="S5" s="74">
        <f t="shared" si="1"/>
        <v>45246</v>
      </c>
      <c r="T5" s="74">
        <f t="shared" si="1"/>
        <v>45247</v>
      </c>
      <c r="U5" s="74">
        <f t="shared" si="1"/>
        <v>45248</v>
      </c>
      <c r="V5" s="74">
        <f t="shared" si="1"/>
        <v>45249</v>
      </c>
      <c r="W5" s="74">
        <f t="shared" si="1"/>
        <v>45250</v>
      </c>
      <c r="X5" s="74">
        <f t="shared" si="1"/>
        <v>45251</v>
      </c>
      <c r="Y5" s="74">
        <f t="shared" si="1"/>
        <v>45252</v>
      </c>
      <c r="Z5" s="74">
        <f t="shared" si="1"/>
        <v>45253</v>
      </c>
      <c r="AA5" s="74">
        <f t="shared" si="1"/>
        <v>45254</v>
      </c>
      <c r="AB5" s="74">
        <f t="shared" si="1"/>
        <v>45255</v>
      </c>
      <c r="AC5" s="74">
        <f t="shared" si="1"/>
        <v>45256</v>
      </c>
      <c r="AD5" s="74">
        <f t="shared" si="1"/>
        <v>45257</v>
      </c>
      <c r="AE5" s="74">
        <f t="shared" si="1"/>
        <v>45258</v>
      </c>
      <c r="AF5" s="74">
        <f t="shared" si="1"/>
        <v>45259</v>
      </c>
      <c r="AG5" s="74">
        <f t="shared" si="1"/>
        <v>45260</v>
      </c>
      <c r="AH5" s="74">
        <f t="shared" si="1"/>
        <v>45261</v>
      </c>
      <c r="AI5" s="72"/>
      <c r="AJ5" s="138"/>
      <c r="AK5" s="138"/>
      <c r="AL5" s="138"/>
      <c r="AM5" s="138"/>
    </row>
    <row r="6" ht="30.75" customHeight="1" spans="1:39">
      <c r="A6" s="75" t="s">
        <v>266</v>
      </c>
      <c r="B6" s="82" t="s">
        <v>267</v>
      </c>
      <c r="C6" s="77" t="s">
        <v>17</v>
      </c>
      <c r="D6" s="78">
        <v>4</v>
      </c>
      <c r="E6" s="78">
        <v>4</v>
      </c>
      <c r="F6" s="78">
        <v>4</v>
      </c>
      <c r="G6" s="78">
        <v>4</v>
      </c>
      <c r="H6" s="78">
        <v>4</v>
      </c>
      <c r="I6" s="78">
        <v>4</v>
      </c>
      <c r="J6" s="78">
        <v>4</v>
      </c>
      <c r="K6" s="78">
        <v>4</v>
      </c>
      <c r="L6" s="78">
        <v>4</v>
      </c>
      <c r="M6" s="78">
        <v>4</v>
      </c>
      <c r="N6" s="78">
        <v>4</v>
      </c>
      <c r="O6" s="78">
        <v>4</v>
      </c>
      <c r="P6" s="78">
        <v>4</v>
      </c>
      <c r="Q6" s="78">
        <v>4</v>
      </c>
      <c r="R6" s="78">
        <v>4</v>
      </c>
      <c r="S6" s="78">
        <v>4</v>
      </c>
      <c r="T6" s="78">
        <v>4</v>
      </c>
      <c r="U6" s="78">
        <v>4</v>
      </c>
      <c r="V6" s="78">
        <v>4</v>
      </c>
      <c r="W6" s="78">
        <v>4</v>
      </c>
      <c r="X6" s="78">
        <v>4</v>
      </c>
      <c r="Y6" s="78">
        <v>4</v>
      </c>
      <c r="Z6" s="78">
        <v>4</v>
      </c>
      <c r="AA6" s="78">
        <v>4</v>
      </c>
      <c r="AB6" s="78">
        <v>4</v>
      </c>
      <c r="AC6" s="78" t="s">
        <v>21</v>
      </c>
      <c r="AD6" s="78">
        <v>4</v>
      </c>
      <c r="AE6" s="78">
        <v>4</v>
      </c>
      <c r="AF6" s="78">
        <v>4</v>
      </c>
      <c r="AG6" s="78">
        <v>4</v>
      </c>
      <c r="AH6" s="78"/>
      <c r="AI6" s="104"/>
      <c r="AJ6" s="105">
        <f>SUM(D6:F7,I6:M7,P6:T7,W6:AA7,AD6:AH7)/8</f>
        <v>21.5</v>
      </c>
      <c r="AK6" s="105">
        <f>SUM(D8:F8,I8:M8,P8:T8,W8:AA8,AD8:AH8)/8</f>
        <v>10.1875</v>
      </c>
      <c r="AL6" s="105">
        <f>SUM(G6:H8,N6:O8,U6:V8,AB6:AC8)/8</f>
        <v>9.5</v>
      </c>
      <c r="AM6" s="105">
        <f>SUM(D6:AH8)/8+(AI6)/8</f>
        <v>41.1875</v>
      </c>
    </row>
    <row r="7" ht="30.75" customHeight="1" spans="1:39">
      <c r="A7" s="75" t="s">
        <v>266</v>
      </c>
      <c r="B7" s="83"/>
      <c r="C7" s="77" t="s">
        <v>18</v>
      </c>
      <c r="D7" s="78">
        <v>4</v>
      </c>
      <c r="E7" s="78">
        <v>4</v>
      </c>
      <c r="F7" s="78">
        <v>4</v>
      </c>
      <c r="G7" s="78">
        <v>4</v>
      </c>
      <c r="H7" s="78">
        <v>4</v>
      </c>
      <c r="I7" s="78">
        <v>4</v>
      </c>
      <c r="J7" s="78">
        <v>4</v>
      </c>
      <c r="K7" s="78">
        <v>4</v>
      </c>
      <c r="L7" s="78" t="s">
        <v>21</v>
      </c>
      <c r="M7" s="78">
        <v>4</v>
      </c>
      <c r="N7" s="78">
        <v>4</v>
      </c>
      <c r="O7" s="78">
        <v>4</v>
      </c>
      <c r="P7" s="78">
        <v>4</v>
      </c>
      <c r="Q7" s="78">
        <v>4</v>
      </c>
      <c r="R7" s="78">
        <v>4</v>
      </c>
      <c r="S7" s="78">
        <v>4</v>
      </c>
      <c r="T7" s="78">
        <v>4</v>
      </c>
      <c r="U7" s="78">
        <v>4</v>
      </c>
      <c r="V7" s="78">
        <v>4</v>
      </c>
      <c r="W7" s="78">
        <v>4</v>
      </c>
      <c r="X7" s="78">
        <v>4</v>
      </c>
      <c r="Y7" s="78">
        <v>4</v>
      </c>
      <c r="Z7" s="78">
        <v>4</v>
      </c>
      <c r="AA7" s="78">
        <v>4</v>
      </c>
      <c r="AB7" s="78">
        <v>4</v>
      </c>
      <c r="AC7" s="78" t="s">
        <v>21</v>
      </c>
      <c r="AD7" s="78">
        <v>4</v>
      </c>
      <c r="AE7" s="78">
        <v>4</v>
      </c>
      <c r="AF7" s="78">
        <v>4</v>
      </c>
      <c r="AG7" s="78">
        <v>4</v>
      </c>
      <c r="AH7" s="78"/>
      <c r="AI7" s="106"/>
      <c r="AJ7" s="107"/>
      <c r="AK7" s="107"/>
      <c r="AL7" s="107"/>
      <c r="AM7" s="107"/>
    </row>
    <row r="8" ht="30.75" customHeight="1" spans="1:39">
      <c r="A8" s="75" t="s">
        <v>266</v>
      </c>
      <c r="B8" s="84"/>
      <c r="C8" s="81" t="s">
        <v>10</v>
      </c>
      <c r="D8" s="81">
        <v>6</v>
      </c>
      <c r="E8" s="81">
        <v>6</v>
      </c>
      <c r="F8" s="81">
        <v>4</v>
      </c>
      <c r="G8" s="81">
        <v>5</v>
      </c>
      <c r="H8" s="81">
        <v>3</v>
      </c>
      <c r="I8" s="81">
        <v>4</v>
      </c>
      <c r="J8" s="81">
        <v>0.5</v>
      </c>
      <c r="K8" s="81">
        <v>0.5</v>
      </c>
      <c r="L8" s="81" t="s">
        <v>21</v>
      </c>
      <c r="M8" s="81">
        <v>0.5</v>
      </c>
      <c r="N8" s="81">
        <v>3</v>
      </c>
      <c r="O8" s="78">
        <v>0.5</v>
      </c>
      <c r="P8" s="81">
        <v>6</v>
      </c>
      <c r="Q8" s="81">
        <v>4</v>
      </c>
      <c r="R8" s="81">
        <v>6</v>
      </c>
      <c r="S8" s="81">
        <v>6</v>
      </c>
      <c r="T8" s="81">
        <v>5</v>
      </c>
      <c r="U8" s="81">
        <v>5</v>
      </c>
      <c r="V8" s="78">
        <v>0.5</v>
      </c>
      <c r="W8" s="81">
        <v>5</v>
      </c>
      <c r="X8" s="81">
        <v>5</v>
      </c>
      <c r="Y8" s="81">
        <v>5</v>
      </c>
      <c r="Z8" s="81">
        <v>6</v>
      </c>
      <c r="AA8" s="81">
        <v>3</v>
      </c>
      <c r="AB8" s="81">
        <v>3</v>
      </c>
      <c r="AC8" s="78" t="s">
        <v>21</v>
      </c>
      <c r="AD8" s="81">
        <v>3</v>
      </c>
      <c r="AE8" s="81">
        <v>0.5</v>
      </c>
      <c r="AF8" s="81">
        <v>0.5</v>
      </c>
      <c r="AG8" s="81">
        <v>5</v>
      </c>
      <c r="AH8" s="81"/>
      <c r="AI8" s="108"/>
      <c r="AJ8" s="109"/>
      <c r="AK8" s="109"/>
      <c r="AL8" s="109"/>
      <c r="AM8" s="109"/>
    </row>
    <row r="9" ht="30.75" customHeight="1" spans="1:39">
      <c r="A9" s="75" t="s">
        <v>268</v>
      </c>
      <c r="B9" s="82" t="s">
        <v>269</v>
      </c>
      <c r="C9" s="77" t="s">
        <v>17</v>
      </c>
      <c r="D9" s="78">
        <v>4</v>
      </c>
      <c r="E9" s="78">
        <v>4</v>
      </c>
      <c r="F9" s="78">
        <v>4</v>
      </c>
      <c r="G9" s="78">
        <v>4</v>
      </c>
      <c r="H9" s="78">
        <v>4</v>
      </c>
      <c r="I9" s="78">
        <v>4</v>
      </c>
      <c r="J9" s="78">
        <v>4</v>
      </c>
      <c r="K9" s="78">
        <v>4</v>
      </c>
      <c r="L9" s="78">
        <v>4</v>
      </c>
      <c r="M9" s="78">
        <v>4</v>
      </c>
      <c r="N9" s="78">
        <v>4</v>
      </c>
      <c r="O9" s="78" t="s">
        <v>21</v>
      </c>
      <c r="P9" s="78">
        <v>4</v>
      </c>
      <c r="Q9" s="78">
        <v>4</v>
      </c>
      <c r="R9" s="78">
        <v>4</v>
      </c>
      <c r="S9" s="78">
        <v>4</v>
      </c>
      <c r="T9" s="78">
        <v>4</v>
      </c>
      <c r="U9" s="78">
        <v>4</v>
      </c>
      <c r="V9" s="78" t="s">
        <v>21</v>
      </c>
      <c r="W9" s="78">
        <v>4</v>
      </c>
      <c r="X9" s="78">
        <v>4</v>
      </c>
      <c r="Y9" s="78">
        <v>4</v>
      </c>
      <c r="Z9" s="78">
        <v>4</v>
      </c>
      <c r="AA9" s="78">
        <v>4</v>
      </c>
      <c r="AB9" s="78">
        <v>4</v>
      </c>
      <c r="AC9" s="78" t="s">
        <v>21</v>
      </c>
      <c r="AD9" s="78">
        <v>4</v>
      </c>
      <c r="AE9" s="78">
        <v>3</v>
      </c>
      <c r="AF9" s="78">
        <v>4</v>
      </c>
      <c r="AG9" s="78">
        <v>4</v>
      </c>
      <c r="AH9" s="78"/>
      <c r="AI9" s="104"/>
      <c r="AJ9" s="105">
        <f>SUM(D9:F10,I9:M10,P9:T10,W9:AA10,AD9:AH10)/8</f>
        <v>21.875</v>
      </c>
      <c r="AK9" s="105">
        <f>SUM(D11:F11,I11:M11,P11:T11,W11:AA11,AD11:AH11)/8</f>
        <v>8.9375</v>
      </c>
      <c r="AL9" s="105">
        <f>SUM(G9:H11,N9:O11,U9:V11,AB9:AC11)/8</f>
        <v>7.5625</v>
      </c>
      <c r="AM9" s="105">
        <f>SUM(D9:AH11)/8+(AI9)/8</f>
        <v>38.375</v>
      </c>
    </row>
    <row r="10" ht="30.75" customHeight="1" spans="1:39">
      <c r="A10" s="75" t="s">
        <v>268</v>
      </c>
      <c r="B10" s="83"/>
      <c r="C10" s="77" t="s">
        <v>18</v>
      </c>
      <c r="D10" s="78">
        <v>4</v>
      </c>
      <c r="E10" s="78">
        <v>4</v>
      </c>
      <c r="F10" s="78">
        <v>4</v>
      </c>
      <c r="G10" s="78">
        <v>4</v>
      </c>
      <c r="H10" s="78">
        <v>4</v>
      </c>
      <c r="I10" s="78">
        <v>4</v>
      </c>
      <c r="J10" s="78">
        <v>4</v>
      </c>
      <c r="K10" s="78">
        <v>4</v>
      </c>
      <c r="L10" s="78">
        <v>4</v>
      </c>
      <c r="M10" s="78">
        <v>4</v>
      </c>
      <c r="N10" s="78">
        <v>4</v>
      </c>
      <c r="O10" s="78" t="s">
        <v>21</v>
      </c>
      <c r="P10" s="78">
        <v>4</v>
      </c>
      <c r="Q10" s="78">
        <v>4</v>
      </c>
      <c r="R10" s="78">
        <v>4</v>
      </c>
      <c r="S10" s="78">
        <v>4</v>
      </c>
      <c r="T10" s="78">
        <v>4</v>
      </c>
      <c r="U10" s="78">
        <v>4</v>
      </c>
      <c r="V10" s="78" t="s">
        <v>21</v>
      </c>
      <c r="W10" s="78">
        <v>4</v>
      </c>
      <c r="X10" s="78">
        <v>4</v>
      </c>
      <c r="Y10" s="78">
        <v>4</v>
      </c>
      <c r="Z10" s="78">
        <v>4</v>
      </c>
      <c r="AA10" s="78">
        <v>4</v>
      </c>
      <c r="AB10" s="78">
        <v>4</v>
      </c>
      <c r="AC10" s="78" t="s">
        <v>21</v>
      </c>
      <c r="AD10" s="78">
        <v>4</v>
      </c>
      <c r="AE10" s="78">
        <v>4</v>
      </c>
      <c r="AF10" s="78">
        <v>4</v>
      </c>
      <c r="AG10" s="78">
        <v>4</v>
      </c>
      <c r="AH10" s="78"/>
      <c r="AI10" s="106"/>
      <c r="AJ10" s="107"/>
      <c r="AK10" s="107"/>
      <c r="AL10" s="107"/>
      <c r="AM10" s="107"/>
    </row>
    <row r="11" ht="30.75" customHeight="1" spans="1:39">
      <c r="A11" s="75" t="s">
        <v>268</v>
      </c>
      <c r="B11" s="84"/>
      <c r="C11" s="81" t="s">
        <v>10</v>
      </c>
      <c r="D11" s="81">
        <v>5</v>
      </c>
      <c r="E11" s="81">
        <v>6</v>
      </c>
      <c r="F11" s="81">
        <v>6</v>
      </c>
      <c r="G11" s="81">
        <v>6</v>
      </c>
      <c r="H11" s="81">
        <v>3</v>
      </c>
      <c r="I11" s="81">
        <v>6</v>
      </c>
      <c r="J11" s="81">
        <v>5</v>
      </c>
      <c r="K11" s="81">
        <v>3</v>
      </c>
      <c r="L11" s="81">
        <v>4</v>
      </c>
      <c r="M11" s="81">
        <v>0.5</v>
      </c>
      <c r="N11" s="81">
        <v>4</v>
      </c>
      <c r="O11" s="78" t="s">
        <v>21</v>
      </c>
      <c r="P11" s="81">
        <v>2</v>
      </c>
      <c r="Q11" s="81">
        <v>3</v>
      </c>
      <c r="R11" s="81">
        <v>2.5</v>
      </c>
      <c r="S11" s="81">
        <v>3</v>
      </c>
      <c r="T11" s="81">
        <v>3</v>
      </c>
      <c r="U11" s="81">
        <v>4</v>
      </c>
      <c r="V11" s="78" t="s">
        <v>21</v>
      </c>
      <c r="W11" s="81">
        <v>4</v>
      </c>
      <c r="X11" s="81">
        <v>5</v>
      </c>
      <c r="Y11" s="81">
        <v>4</v>
      </c>
      <c r="Z11" s="81">
        <v>3</v>
      </c>
      <c r="AA11" s="81">
        <v>3</v>
      </c>
      <c r="AB11" s="81">
        <v>3.5</v>
      </c>
      <c r="AC11" s="78" t="s">
        <v>21</v>
      </c>
      <c r="AD11" s="81">
        <v>0.5</v>
      </c>
      <c r="AE11" s="81">
        <v>2</v>
      </c>
      <c r="AF11" s="81">
        <v>0.5</v>
      </c>
      <c r="AG11" s="81">
        <v>0.5</v>
      </c>
      <c r="AH11" s="81"/>
      <c r="AI11" s="108"/>
      <c r="AJ11" s="109"/>
      <c r="AK11" s="109"/>
      <c r="AL11" s="109"/>
      <c r="AM11" s="109"/>
    </row>
    <row r="12" ht="30" customHeight="1" spans="1:39">
      <c r="A12" s="53" t="s">
        <v>270</v>
      </c>
      <c r="B12" s="82" t="s">
        <v>271</v>
      </c>
      <c r="C12" s="77" t="s">
        <v>17</v>
      </c>
      <c r="D12" s="78">
        <v>4</v>
      </c>
      <c r="E12" s="78">
        <v>4</v>
      </c>
      <c r="F12" s="78">
        <v>4</v>
      </c>
      <c r="G12" s="78">
        <v>4</v>
      </c>
      <c r="H12" s="78">
        <v>4</v>
      </c>
      <c r="I12" s="78">
        <v>4</v>
      </c>
      <c r="J12" s="78">
        <v>4</v>
      </c>
      <c r="K12" s="78">
        <v>4</v>
      </c>
      <c r="L12" s="78">
        <v>4</v>
      </c>
      <c r="M12" s="78">
        <v>0</v>
      </c>
      <c r="N12" s="78">
        <v>3</v>
      </c>
      <c r="O12" s="78" t="s">
        <v>21</v>
      </c>
      <c r="P12" s="78">
        <v>4</v>
      </c>
      <c r="Q12" s="78">
        <v>4</v>
      </c>
      <c r="R12" s="78">
        <v>4</v>
      </c>
      <c r="S12" s="78">
        <v>4</v>
      </c>
      <c r="T12" s="78">
        <v>4</v>
      </c>
      <c r="U12" s="78">
        <v>4</v>
      </c>
      <c r="V12" s="78" t="s">
        <v>21</v>
      </c>
      <c r="W12" s="78">
        <v>4</v>
      </c>
      <c r="X12" s="78">
        <v>4</v>
      </c>
      <c r="Y12" s="78">
        <v>4</v>
      </c>
      <c r="Z12" s="78">
        <v>4</v>
      </c>
      <c r="AA12" s="78">
        <v>4</v>
      </c>
      <c r="AB12" s="78">
        <v>4</v>
      </c>
      <c r="AC12" s="78" t="s">
        <v>21</v>
      </c>
      <c r="AD12" s="78">
        <v>1</v>
      </c>
      <c r="AE12" s="78">
        <v>4</v>
      </c>
      <c r="AF12" s="78">
        <v>4</v>
      </c>
      <c r="AG12" s="78">
        <v>4</v>
      </c>
      <c r="AH12" s="78"/>
      <c r="AI12" s="104"/>
      <c r="AJ12" s="105">
        <f>SUM(D12:F13,I12:M13,P12:T13,W12:AA13,AD12:AH13)/8</f>
        <v>20.125</v>
      </c>
      <c r="AK12" s="105">
        <f>SUM(D14:F14,I14:M14,P14:T14,W14:AA14,AD14:AH14)/8</f>
        <v>8.125</v>
      </c>
      <c r="AL12" s="105">
        <f>SUM(G12:H14,N12:O14,U12:V14,AB12:AC14)/8</f>
        <v>6.0625</v>
      </c>
      <c r="AM12" s="105">
        <f>SUM(D12:AH14)/8+(AI12)/8</f>
        <v>34.3125</v>
      </c>
    </row>
    <row r="13" ht="30" customHeight="1" spans="1:39">
      <c r="A13" s="53" t="s">
        <v>270</v>
      </c>
      <c r="B13" s="83"/>
      <c r="C13" s="77" t="s">
        <v>18</v>
      </c>
      <c r="D13" s="78">
        <v>4</v>
      </c>
      <c r="E13" s="78">
        <v>4</v>
      </c>
      <c r="F13" s="78">
        <v>4</v>
      </c>
      <c r="G13" s="78">
        <v>4</v>
      </c>
      <c r="H13" s="78">
        <v>4</v>
      </c>
      <c r="I13" s="78">
        <v>4</v>
      </c>
      <c r="J13" s="78">
        <v>4</v>
      </c>
      <c r="K13" s="78">
        <v>4</v>
      </c>
      <c r="L13" s="78" t="s">
        <v>21</v>
      </c>
      <c r="M13" s="78">
        <v>0</v>
      </c>
      <c r="N13" s="78">
        <v>4</v>
      </c>
      <c r="O13" s="78" t="s">
        <v>21</v>
      </c>
      <c r="P13" s="78">
        <v>4</v>
      </c>
      <c r="Q13" s="78">
        <v>4</v>
      </c>
      <c r="R13" s="78">
        <v>4</v>
      </c>
      <c r="S13" s="78">
        <v>4</v>
      </c>
      <c r="T13" s="78">
        <v>4</v>
      </c>
      <c r="U13" s="78">
        <v>4</v>
      </c>
      <c r="V13" s="78" t="s">
        <v>21</v>
      </c>
      <c r="W13" s="78">
        <v>4</v>
      </c>
      <c r="X13" s="78">
        <v>4</v>
      </c>
      <c r="Y13" s="78">
        <v>4</v>
      </c>
      <c r="Z13" s="78">
        <v>4</v>
      </c>
      <c r="AA13" s="78">
        <v>4</v>
      </c>
      <c r="AB13" s="78">
        <v>4</v>
      </c>
      <c r="AC13" s="78" t="s">
        <v>21</v>
      </c>
      <c r="AD13" s="78">
        <v>4</v>
      </c>
      <c r="AE13" s="78">
        <v>4</v>
      </c>
      <c r="AF13" s="78">
        <v>4</v>
      </c>
      <c r="AG13" s="78">
        <v>4</v>
      </c>
      <c r="AH13" s="78"/>
      <c r="AI13" s="106"/>
      <c r="AJ13" s="107"/>
      <c r="AK13" s="107"/>
      <c r="AL13" s="107"/>
      <c r="AM13" s="107"/>
    </row>
    <row r="14" ht="30" customHeight="1" spans="1:39">
      <c r="A14" s="53" t="s">
        <v>270</v>
      </c>
      <c r="B14" s="84"/>
      <c r="C14" s="81" t="s">
        <v>10</v>
      </c>
      <c r="D14" s="81">
        <v>6</v>
      </c>
      <c r="E14" s="81">
        <v>6</v>
      </c>
      <c r="F14" s="81">
        <v>4</v>
      </c>
      <c r="G14" s="81">
        <v>5</v>
      </c>
      <c r="H14" s="81">
        <v>0.5</v>
      </c>
      <c r="I14" s="81">
        <v>4</v>
      </c>
      <c r="J14" s="81">
        <v>0.5</v>
      </c>
      <c r="K14" s="81">
        <v>0.5</v>
      </c>
      <c r="L14" s="81" t="s">
        <v>21</v>
      </c>
      <c r="M14" s="81">
        <v>0</v>
      </c>
      <c r="N14" s="81">
        <v>3</v>
      </c>
      <c r="O14" s="78" t="s">
        <v>21</v>
      </c>
      <c r="P14" s="81">
        <v>4</v>
      </c>
      <c r="Q14" s="81">
        <v>4</v>
      </c>
      <c r="R14" s="81">
        <v>4</v>
      </c>
      <c r="S14" s="81">
        <v>6</v>
      </c>
      <c r="T14" s="81">
        <v>3</v>
      </c>
      <c r="U14" s="81">
        <v>0.5</v>
      </c>
      <c r="V14" s="78" t="s">
        <v>21</v>
      </c>
      <c r="W14" s="81">
        <v>5</v>
      </c>
      <c r="X14" s="81">
        <v>0.5</v>
      </c>
      <c r="Y14" s="81">
        <v>5</v>
      </c>
      <c r="Z14" s="81">
        <v>3</v>
      </c>
      <c r="AA14" s="81">
        <v>3</v>
      </c>
      <c r="AB14" s="81">
        <v>0.5</v>
      </c>
      <c r="AC14" s="78" t="s">
        <v>21</v>
      </c>
      <c r="AD14" s="81">
        <v>0.5</v>
      </c>
      <c r="AE14" s="81">
        <v>0.5</v>
      </c>
      <c r="AF14" s="81">
        <v>0.5</v>
      </c>
      <c r="AG14" s="81">
        <v>5</v>
      </c>
      <c r="AH14" s="81"/>
      <c r="AI14" s="108"/>
      <c r="AJ14" s="109"/>
      <c r="AK14" s="109"/>
      <c r="AL14" s="109"/>
      <c r="AM14" s="109"/>
    </row>
    <row r="15" ht="30.75" customHeight="1" spans="1:39">
      <c r="A15" s="53" t="s">
        <v>272</v>
      </c>
      <c r="B15" s="181" t="s">
        <v>273</v>
      </c>
      <c r="C15" s="182" t="s">
        <v>17</v>
      </c>
      <c r="D15" s="78">
        <v>4</v>
      </c>
      <c r="E15" s="78">
        <v>4</v>
      </c>
      <c r="F15" s="78">
        <v>4</v>
      </c>
      <c r="G15" s="78">
        <v>4</v>
      </c>
      <c r="H15" s="78">
        <v>4</v>
      </c>
      <c r="I15" s="78">
        <v>4</v>
      </c>
      <c r="J15" s="78">
        <v>4</v>
      </c>
      <c r="K15" s="78">
        <v>4</v>
      </c>
      <c r="L15" s="78">
        <v>4</v>
      </c>
      <c r="M15" s="78">
        <v>2.5</v>
      </c>
      <c r="N15" s="78">
        <v>4</v>
      </c>
      <c r="O15" s="78" t="s">
        <v>21</v>
      </c>
      <c r="P15" s="78">
        <v>3.5</v>
      </c>
      <c r="Q15" s="78">
        <v>4</v>
      </c>
      <c r="R15" s="78">
        <v>4</v>
      </c>
      <c r="S15" s="78">
        <v>4</v>
      </c>
      <c r="T15" s="78">
        <v>4</v>
      </c>
      <c r="U15" s="78">
        <v>4</v>
      </c>
      <c r="V15" s="78">
        <v>4</v>
      </c>
      <c r="W15" s="78">
        <v>4</v>
      </c>
      <c r="X15" s="78">
        <v>4</v>
      </c>
      <c r="Y15" s="78">
        <v>4</v>
      </c>
      <c r="Z15" s="78">
        <v>4</v>
      </c>
      <c r="AA15" s="78">
        <v>4</v>
      </c>
      <c r="AB15" s="78">
        <v>4</v>
      </c>
      <c r="AC15" s="78">
        <v>4</v>
      </c>
      <c r="AD15" s="78">
        <v>4</v>
      </c>
      <c r="AE15" s="78">
        <v>4</v>
      </c>
      <c r="AF15" s="78">
        <v>4</v>
      </c>
      <c r="AG15" s="78">
        <v>4</v>
      </c>
      <c r="AH15" s="78"/>
      <c r="AI15" s="104"/>
      <c r="AJ15" s="105">
        <f>SUM(D15:F16,I15:M16,P15:T16,W15:AA16,AD15:AH16)/8</f>
        <v>21.25</v>
      </c>
      <c r="AK15" s="105">
        <f>SUM(D17:F17,I17:M17,P17:T17,W17:AA17,AD17:AH17)/8</f>
        <v>11.1875</v>
      </c>
      <c r="AL15" s="105">
        <f>SUM(G15:H17,N15:O17,U15:V17,AB15:AC17)/8</f>
        <v>9.3125</v>
      </c>
      <c r="AM15" s="105">
        <f>SUM(D15:AH17)/8+(AI15)/8</f>
        <v>41.75</v>
      </c>
    </row>
    <row r="16" ht="30.75" customHeight="1" spans="1:39">
      <c r="A16" s="53" t="s">
        <v>272</v>
      </c>
      <c r="B16" s="183"/>
      <c r="C16" s="182" t="s">
        <v>18</v>
      </c>
      <c r="D16" s="78">
        <v>4</v>
      </c>
      <c r="E16" s="78">
        <v>4</v>
      </c>
      <c r="F16" s="78">
        <v>4</v>
      </c>
      <c r="G16" s="78">
        <v>4</v>
      </c>
      <c r="H16" s="78">
        <v>4</v>
      </c>
      <c r="I16" s="78">
        <v>4</v>
      </c>
      <c r="J16" s="78">
        <v>4</v>
      </c>
      <c r="K16" s="78">
        <v>4</v>
      </c>
      <c r="L16" s="78" t="s">
        <v>21</v>
      </c>
      <c r="M16" s="78">
        <v>4</v>
      </c>
      <c r="N16" s="78">
        <v>4</v>
      </c>
      <c r="O16" s="78" t="s">
        <v>21</v>
      </c>
      <c r="P16" s="78">
        <v>4</v>
      </c>
      <c r="Q16" s="78">
        <v>4</v>
      </c>
      <c r="R16" s="78">
        <v>4</v>
      </c>
      <c r="S16" s="78">
        <v>4</v>
      </c>
      <c r="T16" s="78">
        <v>4</v>
      </c>
      <c r="U16" s="78">
        <v>4</v>
      </c>
      <c r="V16" s="78">
        <v>4</v>
      </c>
      <c r="W16" s="78">
        <v>4</v>
      </c>
      <c r="X16" s="78">
        <v>4</v>
      </c>
      <c r="Y16" s="78">
        <v>4</v>
      </c>
      <c r="Z16" s="78">
        <v>4</v>
      </c>
      <c r="AA16" s="78">
        <v>4</v>
      </c>
      <c r="AB16" s="78">
        <v>4</v>
      </c>
      <c r="AC16" s="78">
        <v>4</v>
      </c>
      <c r="AD16" s="78">
        <v>4</v>
      </c>
      <c r="AE16" s="78">
        <v>4</v>
      </c>
      <c r="AF16" s="78">
        <v>4</v>
      </c>
      <c r="AG16" s="78">
        <v>4</v>
      </c>
      <c r="AH16" s="78"/>
      <c r="AI16" s="106"/>
      <c r="AJ16" s="107"/>
      <c r="AK16" s="107"/>
      <c r="AL16" s="107"/>
      <c r="AM16" s="107"/>
    </row>
    <row r="17" ht="30.75" customHeight="1" spans="1:39">
      <c r="A17" s="53" t="s">
        <v>272</v>
      </c>
      <c r="B17" s="184"/>
      <c r="C17" s="185" t="s">
        <v>10</v>
      </c>
      <c r="D17" s="81">
        <v>6</v>
      </c>
      <c r="E17" s="81">
        <v>6</v>
      </c>
      <c r="F17" s="81">
        <v>4</v>
      </c>
      <c r="G17" s="81">
        <v>5</v>
      </c>
      <c r="H17" s="81">
        <v>0.5</v>
      </c>
      <c r="I17" s="81">
        <v>4</v>
      </c>
      <c r="J17" s="81">
        <v>0.5</v>
      </c>
      <c r="K17" s="81">
        <v>0.5</v>
      </c>
      <c r="L17" s="81" t="s">
        <v>21</v>
      </c>
      <c r="M17" s="81">
        <v>0.5</v>
      </c>
      <c r="N17" s="81">
        <v>3</v>
      </c>
      <c r="O17" s="78" t="s">
        <v>21</v>
      </c>
      <c r="P17" s="81">
        <v>4</v>
      </c>
      <c r="Q17" s="81">
        <v>4</v>
      </c>
      <c r="R17" s="81">
        <v>4</v>
      </c>
      <c r="S17" s="81">
        <v>6</v>
      </c>
      <c r="T17" s="81">
        <v>5</v>
      </c>
      <c r="U17" s="81">
        <v>5</v>
      </c>
      <c r="V17" s="78">
        <v>0.5</v>
      </c>
      <c r="W17" s="81">
        <v>5</v>
      </c>
      <c r="X17" s="81">
        <v>5</v>
      </c>
      <c r="Y17" s="81">
        <v>6</v>
      </c>
      <c r="Z17" s="81">
        <v>7</v>
      </c>
      <c r="AA17" s="81">
        <v>6</v>
      </c>
      <c r="AB17" s="81">
        <v>4</v>
      </c>
      <c r="AC17" s="78">
        <v>0.5</v>
      </c>
      <c r="AD17" s="81">
        <v>3</v>
      </c>
      <c r="AE17" s="81">
        <v>3</v>
      </c>
      <c r="AF17" s="81">
        <v>5</v>
      </c>
      <c r="AG17" s="81">
        <v>5</v>
      </c>
      <c r="AH17" s="81"/>
      <c r="AI17" s="108"/>
      <c r="AJ17" s="109"/>
      <c r="AK17" s="109"/>
      <c r="AL17" s="109"/>
      <c r="AM17" s="109"/>
    </row>
    <row r="18" ht="30.75" customHeight="1" spans="1:39">
      <c r="A18" s="53">
        <v>2003396</v>
      </c>
      <c r="B18" s="181" t="s">
        <v>274</v>
      </c>
      <c r="C18" s="182" t="s">
        <v>17</v>
      </c>
      <c r="D18" s="78">
        <v>4</v>
      </c>
      <c r="E18" s="78">
        <v>4</v>
      </c>
      <c r="F18" s="78">
        <v>4</v>
      </c>
      <c r="G18" s="78">
        <v>4</v>
      </c>
      <c r="H18" s="78">
        <v>4</v>
      </c>
      <c r="I18" s="78">
        <v>4</v>
      </c>
      <c r="J18" s="78">
        <v>4</v>
      </c>
      <c r="K18" s="78">
        <v>4</v>
      </c>
      <c r="L18" s="78">
        <v>4</v>
      </c>
      <c r="M18" s="78">
        <v>4</v>
      </c>
      <c r="N18" s="78">
        <v>4</v>
      </c>
      <c r="O18" s="78" t="s">
        <v>21</v>
      </c>
      <c r="P18" s="78">
        <v>4</v>
      </c>
      <c r="Q18" s="78">
        <v>4</v>
      </c>
      <c r="R18" s="78">
        <v>4</v>
      </c>
      <c r="S18" s="78">
        <v>4</v>
      </c>
      <c r="T18" s="78">
        <v>4</v>
      </c>
      <c r="U18" s="78">
        <v>4</v>
      </c>
      <c r="V18" s="78" t="s">
        <v>21</v>
      </c>
      <c r="W18" s="78">
        <v>4</v>
      </c>
      <c r="X18" s="78">
        <v>4</v>
      </c>
      <c r="Y18" s="78">
        <v>4</v>
      </c>
      <c r="Z18" s="78">
        <v>4</v>
      </c>
      <c r="AA18" s="78">
        <v>4</v>
      </c>
      <c r="AB18" s="78">
        <v>4</v>
      </c>
      <c r="AC18" s="78" t="s">
        <v>21</v>
      </c>
      <c r="AD18" s="78">
        <v>4</v>
      </c>
      <c r="AE18" s="78">
        <v>0</v>
      </c>
      <c r="AF18" s="78">
        <v>4</v>
      </c>
      <c r="AG18" s="78">
        <v>4</v>
      </c>
      <c r="AH18" s="78"/>
      <c r="AI18" s="104"/>
      <c r="AJ18" s="105">
        <f>SUM(D18:F19,I18:M19,P18:T19,W18:AA19,AD18:AH19)/8</f>
        <v>20.5</v>
      </c>
      <c r="AK18" s="105">
        <f>SUM(D20:F20,I20:M20,P20:T20,W20:AA20,AD20:AH20)/8</f>
        <v>9.3125</v>
      </c>
      <c r="AL18" s="105">
        <f>SUM(G18:H20,N18:O20,U18:V20,AB18:AC20)/8</f>
        <v>7.0625</v>
      </c>
      <c r="AM18" s="105">
        <f>SUM(D18:AH20)/8+(AI18)/8</f>
        <v>36.875</v>
      </c>
    </row>
    <row r="19" ht="30.75" customHeight="1" spans="1:39">
      <c r="A19" s="53">
        <v>2003396</v>
      </c>
      <c r="B19" s="183"/>
      <c r="C19" s="182" t="s">
        <v>18</v>
      </c>
      <c r="D19" s="78">
        <v>4</v>
      </c>
      <c r="E19" s="78">
        <v>4</v>
      </c>
      <c r="F19" s="78">
        <v>4</v>
      </c>
      <c r="G19" s="78">
        <v>4</v>
      </c>
      <c r="H19" s="78">
        <v>4</v>
      </c>
      <c r="I19" s="78">
        <v>4</v>
      </c>
      <c r="J19" s="78">
        <v>4</v>
      </c>
      <c r="K19" s="78">
        <v>4</v>
      </c>
      <c r="L19" s="78" t="s">
        <v>21</v>
      </c>
      <c r="M19" s="78">
        <v>4</v>
      </c>
      <c r="N19" s="78">
        <v>4</v>
      </c>
      <c r="O19" s="78" t="s">
        <v>21</v>
      </c>
      <c r="P19" s="78">
        <v>4</v>
      </c>
      <c r="Q19" s="78">
        <v>4</v>
      </c>
      <c r="R19" s="78">
        <v>4</v>
      </c>
      <c r="S19" s="78">
        <v>4</v>
      </c>
      <c r="T19" s="78">
        <v>4</v>
      </c>
      <c r="U19" s="78">
        <v>4</v>
      </c>
      <c r="V19" s="78" t="s">
        <v>21</v>
      </c>
      <c r="W19" s="78">
        <v>4</v>
      </c>
      <c r="X19" s="78">
        <v>4</v>
      </c>
      <c r="Y19" s="78">
        <v>4</v>
      </c>
      <c r="Z19" s="78">
        <v>4</v>
      </c>
      <c r="AA19" s="78">
        <v>4</v>
      </c>
      <c r="AB19" s="78">
        <v>4</v>
      </c>
      <c r="AC19" s="78" t="s">
        <v>21</v>
      </c>
      <c r="AD19" s="78">
        <v>4</v>
      </c>
      <c r="AE19" s="78">
        <v>0</v>
      </c>
      <c r="AF19" s="78">
        <v>4</v>
      </c>
      <c r="AG19" s="78">
        <v>4</v>
      </c>
      <c r="AH19" s="78"/>
      <c r="AI19" s="106"/>
      <c r="AJ19" s="107"/>
      <c r="AK19" s="107"/>
      <c r="AL19" s="107"/>
      <c r="AM19" s="107"/>
    </row>
    <row r="20" ht="30.75" customHeight="1" spans="1:39">
      <c r="A20" s="53">
        <v>2003396</v>
      </c>
      <c r="B20" s="184"/>
      <c r="C20" s="185" t="s">
        <v>10</v>
      </c>
      <c r="D20" s="81">
        <v>5</v>
      </c>
      <c r="E20" s="81">
        <v>6</v>
      </c>
      <c r="F20" s="81">
        <v>6</v>
      </c>
      <c r="G20" s="81">
        <v>6</v>
      </c>
      <c r="H20" s="81">
        <v>3</v>
      </c>
      <c r="I20" s="81">
        <v>6</v>
      </c>
      <c r="J20" s="81">
        <v>5</v>
      </c>
      <c r="K20" s="81">
        <v>3</v>
      </c>
      <c r="L20" s="81" t="s">
        <v>21</v>
      </c>
      <c r="M20" s="81">
        <v>3</v>
      </c>
      <c r="N20" s="81">
        <v>4</v>
      </c>
      <c r="O20" s="78" t="s">
        <v>21</v>
      </c>
      <c r="P20" s="81">
        <v>4</v>
      </c>
      <c r="Q20" s="81">
        <v>3</v>
      </c>
      <c r="R20" s="81">
        <v>4</v>
      </c>
      <c r="S20" s="81">
        <v>4</v>
      </c>
      <c r="T20" s="81">
        <v>3</v>
      </c>
      <c r="U20" s="81">
        <v>3</v>
      </c>
      <c r="V20" s="78" t="s">
        <v>21</v>
      </c>
      <c r="W20" s="81">
        <v>4</v>
      </c>
      <c r="X20" s="81">
        <v>5</v>
      </c>
      <c r="Y20" s="81">
        <v>6</v>
      </c>
      <c r="Z20" s="81">
        <v>3</v>
      </c>
      <c r="AA20" s="81">
        <v>3</v>
      </c>
      <c r="AB20" s="81">
        <v>0.5</v>
      </c>
      <c r="AC20" s="78" t="s">
        <v>21</v>
      </c>
      <c r="AD20" s="81">
        <v>0.5</v>
      </c>
      <c r="AE20" s="81">
        <v>0</v>
      </c>
      <c r="AF20" s="81">
        <v>0.5</v>
      </c>
      <c r="AG20" s="81">
        <v>0.5</v>
      </c>
      <c r="AH20" s="81"/>
      <c r="AI20" s="108"/>
      <c r="AJ20" s="109"/>
      <c r="AK20" s="109"/>
      <c r="AL20" s="109"/>
      <c r="AM20" s="109"/>
    </row>
    <row r="21" ht="30.75" customHeight="1" spans="1:39">
      <c r="A21" s="53">
        <v>2009212</v>
      </c>
      <c r="B21" s="181" t="s">
        <v>275</v>
      </c>
      <c r="C21" s="182" t="s">
        <v>17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4</v>
      </c>
      <c r="J21" s="78">
        <v>4</v>
      </c>
      <c r="K21" s="78">
        <v>4</v>
      </c>
      <c r="L21" s="78">
        <v>4</v>
      </c>
      <c r="M21" s="78">
        <v>0</v>
      </c>
      <c r="N21" s="78">
        <v>3.5</v>
      </c>
      <c r="O21" s="78" t="s">
        <v>21</v>
      </c>
      <c r="P21" s="78">
        <v>4</v>
      </c>
      <c r="Q21" s="78">
        <v>4</v>
      </c>
      <c r="R21" s="78">
        <v>4</v>
      </c>
      <c r="S21" s="78">
        <v>4</v>
      </c>
      <c r="T21" s="78">
        <v>4</v>
      </c>
      <c r="U21" s="78">
        <v>4</v>
      </c>
      <c r="V21" s="78" t="s">
        <v>21</v>
      </c>
      <c r="W21" s="78">
        <v>4</v>
      </c>
      <c r="X21" s="78">
        <v>4</v>
      </c>
      <c r="Y21" s="78">
        <v>4</v>
      </c>
      <c r="Z21" s="78">
        <v>4</v>
      </c>
      <c r="AA21" s="78">
        <v>4</v>
      </c>
      <c r="AB21" s="78">
        <v>4</v>
      </c>
      <c r="AC21" s="78" t="s">
        <v>21</v>
      </c>
      <c r="AD21" s="78">
        <v>4</v>
      </c>
      <c r="AE21" s="78">
        <v>4</v>
      </c>
      <c r="AF21" s="78">
        <v>0</v>
      </c>
      <c r="AG21" s="78">
        <v>4</v>
      </c>
      <c r="AH21" s="78"/>
      <c r="AI21" s="104"/>
      <c r="AJ21" s="105">
        <f>SUM(D21:F22,I21:M22,P21:T22,W21:AA22,AD21:AH22)/8</f>
        <v>16.5</v>
      </c>
      <c r="AK21" s="105">
        <f>SUM(D23:F23,I23:M23,P23:T23,W23:AA23,AD23:AH23)/8</f>
        <v>6.9375</v>
      </c>
      <c r="AL21" s="105">
        <f>SUM(G21:H23,N21:O23,U21:V23,AB21:AC23)/8</f>
        <v>3.4375</v>
      </c>
      <c r="AM21" s="105">
        <f>SUM(D21:AH23)/8+(AI21)/8</f>
        <v>26.875</v>
      </c>
    </row>
    <row r="22" ht="30.75" customHeight="1" spans="1:39">
      <c r="A22" s="53">
        <v>2009212</v>
      </c>
      <c r="B22" s="183"/>
      <c r="C22" s="182" t="s">
        <v>18</v>
      </c>
      <c r="D22" s="78">
        <v>0</v>
      </c>
      <c r="E22" s="78">
        <v>0</v>
      </c>
      <c r="F22" s="78">
        <v>0</v>
      </c>
      <c r="G22" s="78">
        <v>0</v>
      </c>
      <c r="H22" s="78">
        <v>0</v>
      </c>
      <c r="I22" s="78">
        <v>4</v>
      </c>
      <c r="J22" s="78">
        <v>4</v>
      </c>
      <c r="K22" s="78">
        <v>4</v>
      </c>
      <c r="L22" s="78" t="s">
        <v>21</v>
      </c>
      <c r="M22" s="78">
        <v>0</v>
      </c>
      <c r="N22" s="78">
        <v>4</v>
      </c>
      <c r="O22" s="78" t="s">
        <v>21</v>
      </c>
      <c r="P22" s="78">
        <v>4</v>
      </c>
      <c r="Q22" s="78">
        <v>4</v>
      </c>
      <c r="R22" s="78">
        <v>4</v>
      </c>
      <c r="S22" s="78">
        <v>4</v>
      </c>
      <c r="T22" s="78">
        <v>4</v>
      </c>
      <c r="U22" s="78">
        <v>4</v>
      </c>
      <c r="V22" s="78" t="s">
        <v>21</v>
      </c>
      <c r="W22" s="78">
        <v>4</v>
      </c>
      <c r="X22" s="78">
        <v>4</v>
      </c>
      <c r="Y22" s="78">
        <v>4</v>
      </c>
      <c r="Z22" s="78">
        <v>4</v>
      </c>
      <c r="AA22" s="78">
        <v>4</v>
      </c>
      <c r="AB22" s="78">
        <v>4</v>
      </c>
      <c r="AC22" s="78" t="s">
        <v>21</v>
      </c>
      <c r="AD22" s="78">
        <v>4</v>
      </c>
      <c r="AE22" s="78">
        <v>4</v>
      </c>
      <c r="AF22" s="78">
        <v>0</v>
      </c>
      <c r="AG22" s="78">
        <v>4</v>
      </c>
      <c r="AH22" s="78"/>
      <c r="AI22" s="106"/>
      <c r="AJ22" s="107"/>
      <c r="AK22" s="107"/>
      <c r="AL22" s="107"/>
      <c r="AM22" s="107"/>
    </row>
    <row r="23" ht="30.75" customHeight="1" spans="1:39">
      <c r="A23" s="53">
        <v>2009212</v>
      </c>
      <c r="B23" s="184"/>
      <c r="C23" s="185" t="s">
        <v>10</v>
      </c>
      <c r="D23" s="81">
        <v>0</v>
      </c>
      <c r="E23" s="81">
        <v>0</v>
      </c>
      <c r="F23" s="81">
        <v>0</v>
      </c>
      <c r="G23" s="81">
        <v>0</v>
      </c>
      <c r="H23" s="81">
        <v>0</v>
      </c>
      <c r="I23" s="81">
        <v>4</v>
      </c>
      <c r="J23" s="81">
        <v>0.5</v>
      </c>
      <c r="K23" s="81">
        <v>0.5</v>
      </c>
      <c r="L23" s="81" t="s">
        <v>21</v>
      </c>
      <c r="M23" s="81">
        <v>0</v>
      </c>
      <c r="N23" s="81">
        <v>3</v>
      </c>
      <c r="O23" s="78" t="s">
        <v>21</v>
      </c>
      <c r="P23" s="81">
        <v>4</v>
      </c>
      <c r="Q23" s="81">
        <v>4</v>
      </c>
      <c r="R23" s="81">
        <v>4</v>
      </c>
      <c r="S23" s="81">
        <v>6</v>
      </c>
      <c r="T23" s="81">
        <v>3</v>
      </c>
      <c r="U23" s="81">
        <v>0.5</v>
      </c>
      <c r="V23" s="78" t="s">
        <v>21</v>
      </c>
      <c r="W23" s="81">
        <v>5</v>
      </c>
      <c r="X23" s="81">
        <v>0.5</v>
      </c>
      <c r="Y23" s="81">
        <v>5</v>
      </c>
      <c r="Z23" s="81">
        <v>7</v>
      </c>
      <c r="AA23" s="81">
        <v>6</v>
      </c>
      <c r="AB23" s="81">
        <v>0.5</v>
      </c>
      <c r="AC23" s="78" t="s">
        <v>21</v>
      </c>
      <c r="AD23" s="81">
        <v>0.5</v>
      </c>
      <c r="AE23" s="81">
        <v>0.5</v>
      </c>
      <c r="AF23" s="81">
        <v>0</v>
      </c>
      <c r="AG23" s="81">
        <v>5</v>
      </c>
      <c r="AH23" s="81"/>
      <c r="AI23" s="108"/>
      <c r="AJ23" s="109"/>
      <c r="AK23" s="109"/>
      <c r="AL23" s="109"/>
      <c r="AM23" s="109"/>
    </row>
    <row r="24" ht="30.75" customHeight="1" spans="1:39">
      <c r="A24" s="49" t="s">
        <v>276</v>
      </c>
      <c r="B24" s="82" t="s">
        <v>277</v>
      </c>
      <c r="C24" s="77" t="s">
        <v>17</v>
      </c>
      <c r="D24" s="78">
        <v>4</v>
      </c>
      <c r="E24" s="78">
        <v>4</v>
      </c>
      <c r="F24" s="78">
        <v>4</v>
      </c>
      <c r="G24" s="78">
        <v>4</v>
      </c>
      <c r="H24" s="78">
        <v>4</v>
      </c>
      <c r="I24" s="78">
        <v>4</v>
      </c>
      <c r="J24" s="78">
        <v>4</v>
      </c>
      <c r="K24" s="78">
        <v>4</v>
      </c>
      <c r="L24" s="78">
        <v>4</v>
      </c>
      <c r="M24" s="78">
        <v>4</v>
      </c>
      <c r="N24" s="78">
        <v>4</v>
      </c>
      <c r="O24" s="78" t="s">
        <v>21</v>
      </c>
      <c r="P24" s="78">
        <v>4</v>
      </c>
      <c r="Q24" s="78">
        <v>4</v>
      </c>
      <c r="R24" s="78">
        <v>4</v>
      </c>
      <c r="S24" s="78">
        <v>4</v>
      </c>
      <c r="T24" s="78">
        <v>4</v>
      </c>
      <c r="U24" s="78">
        <v>4</v>
      </c>
      <c r="V24" s="78" t="s">
        <v>21</v>
      </c>
      <c r="W24" s="78">
        <v>4</v>
      </c>
      <c r="X24" s="78">
        <v>4</v>
      </c>
      <c r="Y24" s="78">
        <v>4</v>
      </c>
      <c r="Z24" s="78">
        <v>4</v>
      </c>
      <c r="AA24" s="78">
        <v>4</v>
      </c>
      <c r="AB24" s="78">
        <v>4</v>
      </c>
      <c r="AC24" s="78" t="s">
        <v>21</v>
      </c>
      <c r="AD24" s="78">
        <v>4</v>
      </c>
      <c r="AE24" s="78">
        <v>4</v>
      </c>
      <c r="AF24" s="78">
        <v>4</v>
      </c>
      <c r="AG24" s="78">
        <v>4</v>
      </c>
      <c r="AH24" s="78"/>
      <c r="AI24" s="104"/>
      <c r="AJ24" s="105">
        <f>SUM(D24:F25,I24:M25,P24:T25,W24:AA25,AD24:AH25)/8</f>
        <v>21.5</v>
      </c>
      <c r="AK24" s="105">
        <f>SUM(D26:F26,I26:M26,P26:T26,W26:AA26,AD26:AH26)/8</f>
        <v>7.0625</v>
      </c>
      <c r="AL24" s="105">
        <f>SUM(G24:H26,N24:O26,U24:V26,AB24:AC26)/8</f>
        <v>6.1875</v>
      </c>
      <c r="AM24" s="105">
        <f>SUM(D24:AH26)/8+(AI24)/8</f>
        <v>34.75</v>
      </c>
    </row>
    <row r="25" ht="30.75" customHeight="1" spans="1:39">
      <c r="A25" s="49" t="s">
        <v>276</v>
      </c>
      <c r="B25" s="83"/>
      <c r="C25" s="77" t="s">
        <v>18</v>
      </c>
      <c r="D25" s="78">
        <v>4</v>
      </c>
      <c r="E25" s="78">
        <v>4</v>
      </c>
      <c r="F25" s="78">
        <v>4</v>
      </c>
      <c r="G25" s="78">
        <v>4</v>
      </c>
      <c r="H25" s="78">
        <v>4</v>
      </c>
      <c r="I25" s="78">
        <v>4</v>
      </c>
      <c r="J25" s="78">
        <v>4</v>
      </c>
      <c r="K25" s="78">
        <v>4</v>
      </c>
      <c r="L25" s="78" t="s">
        <v>21</v>
      </c>
      <c r="M25" s="78">
        <v>4</v>
      </c>
      <c r="N25" s="78">
        <v>4</v>
      </c>
      <c r="O25" s="78" t="s">
        <v>21</v>
      </c>
      <c r="P25" s="78">
        <v>4</v>
      </c>
      <c r="Q25" s="78">
        <v>4</v>
      </c>
      <c r="R25" s="78">
        <v>4</v>
      </c>
      <c r="S25" s="78">
        <v>4</v>
      </c>
      <c r="T25" s="78">
        <v>4</v>
      </c>
      <c r="U25" s="78">
        <v>4</v>
      </c>
      <c r="V25" s="78" t="s">
        <v>21</v>
      </c>
      <c r="W25" s="78">
        <v>4</v>
      </c>
      <c r="X25" s="78">
        <v>4</v>
      </c>
      <c r="Y25" s="78">
        <v>4</v>
      </c>
      <c r="Z25" s="78">
        <v>4</v>
      </c>
      <c r="AA25" s="78">
        <v>4</v>
      </c>
      <c r="AB25" s="78">
        <v>4</v>
      </c>
      <c r="AC25" s="78" t="s">
        <v>21</v>
      </c>
      <c r="AD25" s="78">
        <v>4</v>
      </c>
      <c r="AE25" s="78">
        <v>4</v>
      </c>
      <c r="AF25" s="78">
        <v>4</v>
      </c>
      <c r="AG25" s="78">
        <v>4</v>
      </c>
      <c r="AH25" s="78"/>
      <c r="AI25" s="106"/>
      <c r="AJ25" s="107"/>
      <c r="AK25" s="107"/>
      <c r="AL25" s="107"/>
      <c r="AM25" s="107"/>
    </row>
    <row r="26" ht="30.75" customHeight="1" spans="1:39">
      <c r="A26" s="49" t="s">
        <v>276</v>
      </c>
      <c r="B26" s="84"/>
      <c r="C26" s="81" t="s">
        <v>10</v>
      </c>
      <c r="D26" s="81">
        <v>6</v>
      </c>
      <c r="E26" s="81">
        <v>6</v>
      </c>
      <c r="F26" s="81">
        <v>4</v>
      </c>
      <c r="G26" s="81">
        <v>5</v>
      </c>
      <c r="H26" s="81">
        <v>0.5</v>
      </c>
      <c r="I26" s="81">
        <v>4</v>
      </c>
      <c r="J26" s="81">
        <v>0.5</v>
      </c>
      <c r="K26" s="81">
        <v>0.5</v>
      </c>
      <c r="L26" s="81" t="s">
        <v>21</v>
      </c>
      <c r="M26" s="81">
        <v>0.5</v>
      </c>
      <c r="N26" s="81">
        <v>3</v>
      </c>
      <c r="O26" s="78" t="s">
        <v>21</v>
      </c>
      <c r="P26" s="81">
        <v>4</v>
      </c>
      <c r="Q26" s="81">
        <v>4</v>
      </c>
      <c r="R26" s="81">
        <v>4</v>
      </c>
      <c r="S26" s="81">
        <v>6</v>
      </c>
      <c r="T26" s="81">
        <v>3</v>
      </c>
      <c r="U26" s="81">
        <v>0.5</v>
      </c>
      <c r="V26" s="78" t="s">
        <v>21</v>
      </c>
      <c r="W26" s="81">
        <v>0.5</v>
      </c>
      <c r="X26" s="81">
        <v>0.5</v>
      </c>
      <c r="Y26" s="81">
        <v>5</v>
      </c>
      <c r="Z26" s="81">
        <v>3</v>
      </c>
      <c r="AA26" s="81">
        <v>3</v>
      </c>
      <c r="AB26" s="81">
        <v>0.5</v>
      </c>
      <c r="AC26" s="78" t="s">
        <v>21</v>
      </c>
      <c r="AD26" s="81">
        <v>0.5</v>
      </c>
      <c r="AE26" s="81">
        <v>0.5</v>
      </c>
      <c r="AF26" s="81">
        <v>0.5</v>
      </c>
      <c r="AG26" s="81">
        <v>0.5</v>
      </c>
      <c r="AH26" s="81"/>
      <c r="AI26" s="108"/>
      <c r="AJ26" s="109"/>
      <c r="AK26" s="109"/>
      <c r="AL26" s="109"/>
      <c r="AM26" s="109"/>
    </row>
    <row r="27" ht="30.75" customHeight="1" spans="1:39">
      <c r="A27" s="75" t="s">
        <v>278</v>
      </c>
      <c r="B27" s="82" t="s">
        <v>279</v>
      </c>
      <c r="C27" s="182" t="s">
        <v>17</v>
      </c>
      <c r="D27" s="78">
        <v>4</v>
      </c>
      <c r="E27" s="78">
        <v>4</v>
      </c>
      <c r="F27" s="78">
        <v>4</v>
      </c>
      <c r="G27" s="78">
        <v>4</v>
      </c>
      <c r="H27" s="78">
        <v>4</v>
      </c>
      <c r="I27" s="78">
        <v>4</v>
      </c>
      <c r="J27" s="78">
        <v>4</v>
      </c>
      <c r="K27" s="78">
        <v>4</v>
      </c>
      <c r="L27" s="78">
        <v>4</v>
      </c>
      <c r="M27" s="78">
        <v>4</v>
      </c>
      <c r="N27" s="78">
        <v>4</v>
      </c>
      <c r="O27" s="78">
        <v>4</v>
      </c>
      <c r="P27" s="78">
        <v>4</v>
      </c>
      <c r="Q27" s="78">
        <v>4</v>
      </c>
      <c r="R27" s="78">
        <v>4</v>
      </c>
      <c r="S27" s="78">
        <v>4</v>
      </c>
      <c r="T27" s="78">
        <v>4</v>
      </c>
      <c r="U27" s="78">
        <v>4</v>
      </c>
      <c r="V27" s="78">
        <v>4</v>
      </c>
      <c r="W27" s="78">
        <v>4</v>
      </c>
      <c r="X27" s="78">
        <v>4</v>
      </c>
      <c r="Y27" s="78">
        <v>4</v>
      </c>
      <c r="Z27" s="78">
        <v>4</v>
      </c>
      <c r="AA27" s="78">
        <v>4</v>
      </c>
      <c r="AB27" s="78">
        <v>4</v>
      </c>
      <c r="AC27" s="78">
        <v>4</v>
      </c>
      <c r="AD27" s="78">
        <v>4</v>
      </c>
      <c r="AE27" s="78">
        <v>4</v>
      </c>
      <c r="AF27" s="78">
        <v>4</v>
      </c>
      <c r="AG27" s="78">
        <v>4</v>
      </c>
      <c r="AH27" s="78"/>
      <c r="AI27" s="104"/>
      <c r="AJ27" s="105">
        <f>SUM(D27:F28,I27:M28,P27:T28,W27:AA28,AD27:AH28)/8</f>
        <v>22</v>
      </c>
      <c r="AK27" s="105">
        <f>SUM(D29:F29,I29:M29,P29:T29,W29:AA29,AD29:AH29)/8</f>
        <v>11.1875</v>
      </c>
      <c r="AL27" s="105">
        <f>SUM(G27:H29,N27:O29,U27:V29,AB27:AC29)/8</f>
        <v>10.9375</v>
      </c>
      <c r="AM27" s="105">
        <f>SUM(D27:AH29)/8+(AI27)/8</f>
        <v>44.125</v>
      </c>
    </row>
    <row r="28" ht="30.75" customHeight="1" spans="1:39">
      <c r="A28" s="75" t="s">
        <v>278</v>
      </c>
      <c r="B28" s="83"/>
      <c r="C28" s="182" t="s">
        <v>18</v>
      </c>
      <c r="D28" s="78">
        <v>4</v>
      </c>
      <c r="E28" s="78">
        <v>4</v>
      </c>
      <c r="F28" s="78">
        <v>4</v>
      </c>
      <c r="G28" s="78">
        <v>4</v>
      </c>
      <c r="H28" s="78">
        <v>4</v>
      </c>
      <c r="I28" s="78">
        <v>4</v>
      </c>
      <c r="J28" s="78">
        <v>4</v>
      </c>
      <c r="K28" s="78">
        <v>4</v>
      </c>
      <c r="L28" s="78">
        <v>4</v>
      </c>
      <c r="M28" s="78">
        <v>4</v>
      </c>
      <c r="N28" s="78">
        <v>4</v>
      </c>
      <c r="O28" s="78">
        <v>4</v>
      </c>
      <c r="P28" s="78">
        <v>4</v>
      </c>
      <c r="Q28" s="78">
        <v>4</v>
      </c>
      <c r="R28" s="78">
        <v>4</v>
      </c>
      <c r="S28" s="78">
        <v>4</v>
      </c>
      <c r="T28" s="78">
        <v>4</v>
      </c>
      <c r="U28" s="78">
        <v>4</v>
      </c>
      <c r="V28" s="78">
        <v>4</v>
      </c>
      <c r="W28" s="78">
        <v>4</v>
      </c>
      <c r="X28" s="78">
        <v>4</v>
      </c>
      <c r="Y28" s="78">
        <v>4</v>
      </c>
      <c r="Z28" s="78">
        <v>4</v>
      </c>
      <c r="AA28" s="78">
        <v>4</v>
      </c>
      <c r="AB28" s="78">
        <v>4</v>
      </c>
      <c r="AC28" s="78">
        <v>4</v>
      </c>
      <c r="AD28" s="78">
        <v>4</v>
      </c>
      <c r="AE28" s="78">
        <v>4</v>
      </c>
      <c r="AF28" s="78">
        <v>4</v>
      </c>
      <c r="AG28" s="78">
        <v>4</v>
      </c>
      <c r="AH28" s="78"/>
      <c r="AI28" s="106"/>
      <c r="AJ28" s="107"/>
      <c r="AK28" s="107"/>
      <c r="AL28" s="107"/>
      <c r="AM28" s="107"/>
    </row>
    <row r="29" ht="30.75" customHeight="1" spans="1:39">
      <c r="A29" s="75" t="s">
        <v>278</v>
      </c>
      <c r="B29" s="84"/>
      <c r="C29" s="185" t="s">
        <v>10</v>
      </c>
      <c r="D29" s="81">
        <v>6</v>
      </c>
      <c r="E29" s="81">
        <v>6</v>
      </c>
      <c r="F29" s="81">
        <v>4</v>
      </c>
      <c r="G29" s="81">
        <v>5</v>
      </c>
      <c r="H29" s="81">
        <v>3</v>
      </c>
      <c r="I29" s="81">
        <v>4</v>
      </c>
      <c r="J29" s="81">
        <v>0.5</v>
      </c>
      <c r="K29" s="81">
        <v>0.5</v>
      </c>
      <c r="L29" s="81">
        <v>4</v>
      </c>
      <c r="M29" s="81">
        <v>5</v>
      </c>
      <c r="N29" s="81">
        <v>5</v>
      </c>
      <c r="O29" s="78">
        <v>0.5</v>
      </c>
      <c r="P29" s="81">
        <v>5</v>
      </c>
      <c r="Q29" s="81">
        <v>5</v>
      </c>
      <c r="R29" s="81">
        <v>6</v>
      </c>
      <c r="S29" s="81">
        <v>6</v>
      </c>
      <c r="T29" s="81">
        <v>5</v>
      </c>
      <c r="U29" s="81">
        <v>5</v>
      </c>
      <c r="V29" s="78">
        <v>0.5</v>
      </c>
      <c r="W29" s="81">
        <v>5</v>
      </c>
      <c r="X29" s="81">
        <v>5</v>
      </c>
      <c r="Y29" s="81">
        <v>5</v>
      </c>
      <c r="Z29" s="81">
        <v>7</v>
      </c>
      <c r="AA29" s="81">
        <v>6</v>
      </c>
      <c r="AB29" s="81">
        <v>4</v>
      </c>
      <c r="AC29" s="78">
        <v>0.5</v>
      </c>
      <c r="AD29" s="81">
        <v>3</v>
      </c>
      <c r="AE29" s="81">
        <v>0.5</v>
      </c>
      <c r="AF29" s="81">
        <v>0.5</v>
      </c>
      <c r="AG29" s="81">
        <v>0.5</v>
      </c>
      <c r="AH29" s="81"/>
      <c r="AI29" s="108"/>
      <c r="AJ29" s="109"/>
      <c r="AK29" s="109"/>
      <c r="AL29" s="109"/>
      <c r="AM29" s="109"/>
    </row>
    <row r="30" ht="30.75" customHeight="1" spans="1:39">
      <c r="A30" s="53" t="s">
        <v>280</v>
      </c>
      <c r="B30" s="181" t="s">
        <v>281</v>
      </c>
      <c r="C30" s="182" t="s">
        <v>17</v>
      </c>
      <c r="D30" s="78">
        <v>4</v>
      </c>
      <c r="E30" s="78">
        <v>4</v>
      </c>
      <c r="F30" s="78">
        <v>4</v>
      </c>
      <c r="G30" s="78">
        <v>4</v>
      </c>
      <c r="H30" s="78">
        <v>4</v>
      </c>
      <c r="I30" s="78">
        <v>4</v>
      </c>
      <c r="J30" s="78">
        <v>4</v>
      </c>
      <c r="K30" s="78">
        <v>4</v>
      </c>
      <c r="L30" s="78">
        <v>4</v>
      </c>
      <c r="M30" s="78">
        <v>4</v>
      </c>
      <c r="N30" s="78">
        <v>4</v>
      </c>
      <c r="O30" s="78" t="s">
        <v>21</v>
      </c>
      <c r="P30" s="78">
        <v>4</v>
      </c>
      <c r="Q30" s="78">
        <v>4</v>
      </c>
      <c r="R30" s="78">
        <v>4</v>
      </c>
      <c r="S30" s="78">
        <v>4</v>
      </c>
      <c r="T30" s="78">
        <v>4</v>
      </c>
      <c r="U30" s="78">
        <v>4</v>
      </c>
      <c r="V30" s="78" t="s">
        <v>21</v>
      </c>
      <c r="W30" s="78">
        <v>4</v>
      </c>
      <c r="X30" s="78">
        <v>4</v>
      </c>
      <c r="Y30" s="78">
        <v>4</v>
      </c>
      <c r="Z30" s="78">
        <v>4</v>
      </c>
      <c r="AA30" s="78">
        <v>4</v>
      </c>
      <c r="AB30" s="78">
        <v>4</v>
      </c>
      <c r="AC30" s="78" t="s">
        <v>21</v>
      </c>
      <c r="AD30" s="78">
        <v>4</v>
      </c>
      <c r="AE30" s="78">
        <v>4</v>
      </c>
      <c r="AF30" s="78">
        <v>4</v>
      </c>
      <c r="AG30" s="78">
        <v>4</v>
      </c>
      <c r="AH30" s="78"/>
      <c r="AI30" s="104"/>
      <c r="AJ30" s="105">
        <f>SUM(D30:F31,I30:M31,P30:T31,W30:AA31,AD30:AH31)/8</f>
        <v>21.375</v>
      </c>
      <c r="AK30" s="105">
        <f>SUM(D32:F32,I32:M32,P32:T32,W32:AA32,AD32:AH32)/8</f>
        <v>8.0625</v>
      </c>
      <c r="AL30" s="105">
        <f>SUM(G30:H32,N30:O32,U30:V32,AB30:AC32)/8</f>
        <v>6.1875</v>
      </c>
      <c r="AM30" s="105">
        <f>SUM(D30:AH32)/8+(AI30)/8</f>
        <v>35.625</v>
      </c>
    </row>
    <row r="31" ht="30.75" customHeight="1" spans="1:39">
      <c r="A31" s="53" t="s">
        <v>280</v>
      </c>
      <c r="B31" s="183"/>
      <c r="C31" s="182" t="s">
        <v>18</v>
      </c>
      <c r="D31" s="78">
        <v>4</v>
      </c>
      <c r="E31" s="78">
        <v>4</v>
      </c>
      <c r="F31" s="78">
        <v>4</v>
      </c>
      <c r="G31" s="78">
        <v>4</v>
      </c>
      <c r="H31" s="78">
        <v>4</v>
      </c>
      <c r="I31" s="78">
        <v>4</v>
      </c>
      <c r="J31" s="78">
        <v>4</v>
      </c>
      <c r="K31" s="78">
        <v>4</v>
      </c>
      <c r="L31" s="78" t="s">
        <v>21</v>
      </c>
      <c r="M31" s="78">
        <v>4</v>
      </c>
      <c r="N31" s="78">
        <v>4</v>
      </c>
      <c r="O31" s="78" t="s">
        <v>21</v>
      </c>
      <c r="P31" s="78">
        <v>4</v>
      </c>
      <c r="Q31" s="78">
        <v>4</v>
      </c>
      <c r="R31" s="78">
        <v>4</v>
      </c>
      <c r="S31" s="78">
        <v>4</v>
      </c>
      <c r="T31" s="78">
        <v>4</v>
      </c>
      <c r="U31" s="78">
        <v>4</v>
      </c>
      <c r="V31" s="78" t="s">
        <v>21</v>
      </c>
      <c r="W31" s="78">
        <v>4</v>
      </c>
      <c r="X31" s="78">
        <v>4</v>
      </c>
      <c r="Y31" s="78">
        <v>4</v>
      </c>
      <c r="Z31" s="78">
        <v>4</v>
      </c>
      <c r="AA31" s="78">
        <v>4</v>
      </c>
      <c r="AB31" s="78">
        <v>4</v>
      </c>
      <c r="AC31" s="78" t="s">
        <v>21</v>
      </c>
      <c r="AD31" s="78">
        <v>3</v>
      </c>
      <c r="AE31" s="78">
        <v>4</v>
      </c>
      <c r="AF31" s="78">
        <v>4</v>
      </c>
      <c r="AG31" s="78">
        <v>4</v>
      </c>
      <c r="AH31" s="78"/>
      <c r="AI31" s="106"/>
      <c r="AJ31" s="107"/>
      <c r="AK31" s="107"/>
      <c r="AL31" s="107"/>
      <c r="AM31" s="107"/>
    </row>
    <row r="32" ht="30.75" customHeight="1" spans="1:39">
      <c r="A32" s="53" t="s">
        <v>280</v>
      </c>
      <c r="B32" s="184"/>
      <c r="C32" s="185" t="s">
        <v>10</v>
      </c>
      <c r="D32" s="81">
        <v>6</v>
      </c>
      <c r="E32" s="81">
        <v>6</v>
      </c>
      <c r="F32" s="81">
        <v>4</v>
      </c>
      <c r="G32" s="81">
        <v>5</v>
      </c>
      <c r="H32" s="81">
        <v>0.5</v>
      </c>
      <c r="I32" s="81">
        <v>4</v>
      </c>
      <c r="J32" s="81">
        <v>0.5</v>
      </c>
      <c r="K32" s="81">
        <v>0.5</v>
      </c>
      <c r="L32" s="81" t="s">
        <v>21</v>
      </c>
      <c r="M32" s="81">
        <v>0.5</v>
      </c>
      <c r="N32" s="81">
        <v>3</v>
      </c>
      <c r="O32" s="78" t="s">
        <v>21</v>
      </c>
      <c r="P32" s="81">
        <v>4</v>
      </c>
      <c r="Q32" s="81">
        <v>4</v>
      </c>
      <c r="R32" s="81">
        <v>4</v>
      </c>
      <c r="S32" s="81">
        <v>6</v>
      </c>
      <c r="T32" s="81">
        <v>3</v>
      </c>
      <c r="U32" s="81">
        <v>0.5</v>
      </c>
      <c r="V32" s="78" t="s">
        <v>21</v>
      </c>
      <c r="W32" s="81">
        <v>5</v>
      </c>
      <c r="X32" s="81">
        <v>0.5</v>
      </c>
      <c r="Y32" s="81">
        <v>5</v>
      </c>
      <c r="Z32" s="81">
        <v>7</v>
      </c>
      <c r="AA32" s="81">
        <v>3</v>
      </c>
      <c r="AB32" s="81">
        <v>0.5</v>
      </c>
      <c r="AC32" s="78" t="s">
        <v>21</v>
      </c>
      <c r="AD32" s="81" t="s">
        <v>21</v>
      </c>
      <c r="AE32" s="81">
        <v>0.5</v>
      </c>
      <c r="AF32" s="81">
        <v>0.5</v>
      </c>
      <c r="AG32" s="81">
        <v>0.5</v>
      </c>
      <c r="AH32" s="81"/>
      <c r="AI32" s="108"/>
      <c r="AJ32" s="109"/>
      <c r="AK32" s="109"/>
      <c r="AL32" s="109"/>
      <c r="AM32" s="109"/>
    </row>
    <row r="33" ht="30.75" customHeight="1" spans="1:39">
      <c r="A33" s="53" t="s">
        <v>282</v>
      </c>
      <c r="B33" s="181" t="s">
        <v>283</v>
      </c>
      <c r="C33" s="182" t="s">
        <v>17</v>
      </c>
      <c r="D33" s="78">
        <v>4</v>
      </c>
      <c r="E33" s="78">
        <v>4</v>
      </c>
      <c r="F33" s="78">
        <v>4</v>
      </c>
      <c r="G33" s="78">
        <v>4</v>
      </c>
      <c r="H33" s="78">
        <v>4</v>
      </c>
      <c r="I33" s="78">
        <v>4</v>
      </c>
      <c r="J33" s="78">
        <v>4</v>
      </c>
      <c r="K33" s="78">
        <v>4</v>
      </c>
      <c r="L33" s="78">
        <v>4</v>
      </c>
      <c r="M33" s="78">
        <v>4</v>
      </c>
      <c r="N33" s="78">
        <v>4</v>
      </c>
      <c r="O33" s="78" t="s">
        <v>21</v>
      </c>
      <c r="P33" s="78">
        <v>4</v>
      </c>
      <c r="Q33" s="78">
        <v>4</v>
      </c>
      <c r="R33" s="78">
        <v>4</v>
      </c>
      <c r="S33" s="78">
        <v>4</v>
      </c>
      <c r="T33" s="78">
        <v>4</v>
      </c>
      <c r="U33" s="78">
        <v>4</v>
      </c>
      <c r="V33" s="78" t="s">
        <v>21</v>
      </c>
      <c r="W33" s="78">
        <v>4</v>
      </c>
      <c r="X33" s="78">
        <v>4</v>
      </c>
      <c r="Y33" s="78">
        <v>4</v>
      </c>
      <c r="Z33" s="78">
        <v>4</v>
      </c>
      <c r="AA33" s="78">
        <v>4</v>
      </c>
      <c r="AB33" s="78">
        <v>4</v>
      </c>
      <c r="AC33" s="78" t="s">
        <v>21</v>
      </c>
      <c r="AD33" s="78">
        <v>4</v>
      </c>
      <c r="AE33" s="78">
        <v>4</v>
      </c>
      <c r="AF33" s="78">
        <v>4</v>
      </c>
      <c r="AG33" s="78">
        <v>4</v>
      </c>
      <c r="AH33" s="78"/>
      <c r="AI33" s="104"/>
      <c r="AJ33" s="105">
        <f>SUM(D33:F34,I33:M34,P33:T34,W33:AA34,AD33:AH34)/8</f>
        <v>21.5</v>
      </c>
      <c r="AK33" s="105">
        <f>SUM(D35:F35,I35:M35,P35:T35,W35:AA35,AD35:AH35)/8</f>
        <v>8.1875</v>
      </c>
      <c r="AL33" s="105">
        <f>SUM(G33:H35,N33:O35,U33:V35,AB33:AC35)/8</f>
        <v>6.1875</v>
      </c>
      <c r="AM33" s="105">
        <f>SUM(D33:AH35)/8+(AI33)/8</f>
        <v>35.875</v>
      </c>
    </row>
    <row r="34" ht="30.75" customHeight="1" spans="1:39">
      <c r="A34" s="53" t="s">
        <v>282</v>
      </c>
      <c r="B34" s="183"/>
      <c r="C34" s="182" t="s">
        <v>18</v>
      </c>
      <c r="D34" s="78">
        <v>4</v>
      </c>
      <c r="E34" s="78">
        <v>4</v>
      </c>
      <c r="F34" s="78">
        <v>4</v>
      </c>
      <c r="G34" s="78">
        <v>4</v>
      </c>
      <c r="H34" s="78">
        <v>4</v>
      </c>
      <c r="I34" s="78">
        <v>4</v>
      </c>
      <c r="J34" s="78">
        <v>4</v>
      </c>
      <c r="K34" s="78">
        <v>4</v>
      </c>
      <c r="L34" s="78" t="s">
        <v>21</v>
      </c>
      <c r="M34" s="78">
        <v>4</v>
      </c>
      <c r="N34" s="78">
        <v>4</v>
      </c>
      <c r="O34" s="78" t="s">
        <v>21</v>
      </c>
      <c r="P34" s="78">
        <v>4</v>
      </c>
      <c r="Q34" s="78">
        <v>4</v>
      </c>
      <c r="R34" s="78">
        <v>4</v>
      </c>
      <c r="S34" s="78">
        <v>4</v>
      </c>
      <c r="T34" s="78">
        <v>4</v>
      </c>
      <c r="U34" s="78">
        <v>4</v>
      </c>
      <c r="V34" s="78" t="s">
        <v>21</v>
      </c>
      <c r="W34" s="78">
        <v>4</v>
      </c>
      <c r="X34" s="78">
        <v>4</v>
      </c>
      <c r="Y34" s="78">
        <v>4</v>
      </c>
      <c r="Z34" s="78">
        <v>4</v>
      </c>
      <c r="AA34" s="78">
        <v>4</v>
      </c>
      <c r="AB34" s="78">
        <v>4</v>
      </c>
      <c r="AC34" s="78" t="s">
        <v>21</v>
      </c>
      <c r="AD34" s="78">
        <v>4</v>
      </c>
      <c r="AE34" s="78">
        <v>4</v>
      </c>
      <c r="AF34" s="78">
        <v>4</v>
      </c>
      <c r="AG34" s="78">
        <v>4</v>
      </c>
      <c r="AH34" s="78"/>
      <c r="AI34" s="106"/>
      <c r="AJ34" s="107"/>
      <c r="AK34" s="107"/>
      <c r="AL34" s="107"/>
      <c r="AM34" s="107"/>
    </row>
    <row r="35" ht="30.75" customHeight="1" spans="1:39">
      <c r="A35" s="53" t="s">
        <v>282</v>
      </c>
      <c r="B35" s="184"/>
      <c r="C35" s="185" t="s">
        <v>10</v>
      </c>
      <c r="D35" s="81">
        <v>6</v>
      </c>
      <c r="E35" s="81">
        <v>6</v>
      </c>
      <c r="F35" s="81">
        <v>4</v>
      </c>
      <c r="G35" s="81">
        <v>5</v>
      </c>
      <c r="H35" s="81">
        <v>0.5</v>
      </c>
      <c r="I35" s="81">
        <v>4</v>
      </c>
      <c r="J35" s="81">
        <v>0.5</v>
      </c>
      <c r="K35" s="81">
        <v>0.5</v>
      </c>
      <c r="L35" s="81" t="s">
        <v>21</v>
      </c>
      <c r="M35" s="81">
        <v>0.5</v>
      </c>
      <c r="N35" s="81">
        <v>3</v>
      </c>
      <c r="O35" s="78" t="s">
        <v>21</v>
      </c>
      <c r="P35" s="81">
        <v>4</v>
      </c>
      <c r="Q35" s="81">
        <v>4</v>
      </c>
      <c r="R35" s="81">
        <v>4</v>
      </c>
      <c r="S35" s="81">
        <v>6</v>
      </c>
      <c r="T35" s="81">
        <v>3</v>
      </c>
      <c r="U35" s="81">
        <v>0.5</v>
      </c>
      <c r="V35" s="78" t="s">
        <v>21</v>
      </c>
      <c r="W35" s="81">
        <v>5</v>
      </c>
      <c r="X35" s="81">
        <v>5</v>
      </c>
      <c r="Y35" s="81">
        <v>5</v>
      </c>
      <c r="Z35" s="81">
        <v>3</v>
      </c>
      <c r="AA35" s="81">
        <v>3</v>
      </c>
      <c r="AB35" s="81">
        <v>0.5</v>
      </c>
      <c r="AC35" s="78" t="s">
        <v>21</v>
      </c>
      <c r="AD35" s="81">
        <v>0.5</v>
      </c>
      <c r="AE35" s="81">
        <v>0.5</v>
      </c>
      <c r="AF35" s="81">
        <v>0.5</v>
      </c>
      <c r="AG35" s="81">
        <v>0.5</v>
      </c>
      <c r="AH35" s="81"/>
      <c r="AI35" s="108"/>
      <c r="AJ35" s="109"/>
      <c r="AK35" s="109"/>
      <c r="AL35" s="109"/>
      <c r="AM35" s="109"/>
    </row>
    <row r="36" ht="30.75" customHeight="1" spans="1:39">
      <c r="A36" s="53" t="s">
        <v>284</v>
      </c>
      <c r="B36" s="181" t="s">
        <v>285</v>
      </c>
      <c r="C36" s="182" t="s">
        <v>17</v>
      </c>
      <c r="D36" s="78">
        <v>4</v>
      </c>
      <c r="E36" s="78">
        <v>5</v>
      </c>
      <c r="F36" s="78">
        <v>4</v>
      </c>
      <c r="G36" s="78">
        <v>4</v>
      </c>
      <c r="H36" s="78">
        <v>4</v>
      </c>
      <c r="I36" s="78">
        <v>5</v>
      </c>
      <c r="J36" s="78">
        <v>5</v>
      </c>
      <c r="K36" s="78">
        <v>4</v>
      </c>
      <c r="L36" s="78">
        <v>4</v>
      </c>
      <c r="M36" s="78">
        <v>4</v>
      </c>
      <c r="N36" s="78">
        <v>4</v>
      </c>
      <c r="O36" s="78">
        <v>4</v>
      </c>
      <c r="P36" s="78">
        <v>4</v>
      </c>
      <c r="Q36" s="78">
        <v>4</v>
      </c>
      <c r="R36" s="78">
        <v>4</v>
      </c>
      <c r="S36" s="78">
        <v>5</v>
      </c>
      <c r="T36" s="78">
        <v>4</v>
      </c>
      <c r="U36" s="78">
        <v>4</v>
      </c>
      <c r="V36" s="78" t="s">
        <v>21</v>
      </c>
      <c r="W36" s="78">
        <v>4</v>
      </c>
      <c r="X36" s="78">
        <v>5</v>
      </c>
      <c r="Y36" s="78">
        <v>4</v>
      </c>
      <c r="Z36" s="78">
        <v>4</v>
      </c>
      <c r="AA36" s="78" t="s">
        <v>21</v>
      </c>
      <c r="AB36" s="78">
        <v>4</v>
      </c>
      <c r="AC36" s="78">
        <v>4</v>
      </c>
      <c r="AD36" s="78">
        <v>4</v>
      </c>
      <c r="AE36" s="78">
        <v>5</v>
      </c>
      <c r="AF36" s="78">
        <v>4</v>
      </c>
      <c r="AG36" s="78">
        <v>4</v>
      </c>
      <c r="AH36" s="78"/>
      <c r="AI36" s="104"/>
      <c r="AJ36" s="105">
        <f>SUM(D36:F37,I36:M37,P36:T37,W36:AA37,AD36:AH37)/8</f>
        <v>20.75</v>
      </c>
      <c r="AK36" s="105">
        <f>SUM(D38:F38,I38:M38,P38:T38,W38:AA38,AD38:AH38)/8</f>
        <v>11.5625</v>
      </c>
      <c r="AL36" s="105">
        <f>SUM(G36:H38,N36:O38,U36:V38,AB36:AC38)/8</f>
        <v>9.8125</v>
      </c>
      <c r="AM36" s="105">
        <f>SUM(D36:AH38)/8+(AI36)/8</f>
        <v>42.125</v>
      </c>
    </row>
    <row r="37" ht="30.75" customHeight="1" spans="1:39">
      <c r="A37" s="53" t="s">
        <v>284</v>
      </c>
      <c r="B37" s="183"/>
      <c r="C37" s="182" t="s">
        <v>18</v>
      </c>
      <c r="D37" s="78">
        <v>4</v>
      </c>
      <c r="E37" s="78">
        <v>4</v>
      </c>
      <c r="F37" s="78">
        <v>0</v>
      </c>
      <c r="G37" s="78">
        <v>4</v>
      </c>
      <c r="H37" s="78">
        <v>4</v>
      </c>
      <c r="I37" s="78">
        <v>4</v>
      </c>
      <c r="J37" s="78">
        <v>4</v>
      </c>
      <c r="K37" s="78">
        <v>4</v>
      </c>
      <c r="L37" s="78" t="s">
        <v>21</v>
      </c>
      <c r="M37" s="78">
        <v>4</v>
      </c>
      <c r="N37" s="78">
        <v>4</v>
      </c>
      <c r="O37" s="78">
        <v>4</v>
      </c>
      <c r="P37" s="78">
        <v>4</v>
      </c>
      <c r="Q37" s="78">
        <v>4</v>
      </c>
      <c r="R37" s="78">
        <v>4</v>
      </c>
      <c r="S37" s="78">
        <v>4</v>
      </c>
      <c r="T37" s="78">
        <v>4</v>
      </c>
      <c r="U37" s="78">
        <v>4</v>
      </c>
      <c r="V37" s="78" t="s">
        <v>21</v>
      </c>
      <c r="W37" s="78">
        <v>4</v>
      </c>
      <c r="X37" s="78">
        <v>4</v>
      </c>
      <c r="Y37" s="78">
        <v>4</v>
      </c>
      <c r="Z37" s="78">
        <v>4</v>
      </c>
      <c r="AA37" s="78" t="s">
        <v>21</v>
      </c>
      <c r="AB37" s="78">
        <v>4</v>
      </c>
      <c r="AC37" s="78">
        <v>4</v>
      </c>
      <c r="AD37" s="78">
        <v>4</v>
      </c>
      <c r="AE37" s="78">
        <v>4</v>
      </c>
      <c r="AF37" s="78">
        <v>4</v>
      </c>
      <c r="AG37" s="78">
        <v>4</v>
      </c>
      <c r="AH37" s="78"/>
      <c r="AI37" s="106"/>
      <c r="AJ37" s="107"/>
      <c r="AK37" s="107"/>
      <c r="AL37" s="107"/>
      <c r="AM37" s="107"/>
    </row>
    <row r="38" ht="30.75" customHeight="1" spans="1:39">
      <c r="A38" s="53" t="s">
        <v>284</v>
      </c>
      <c r="B38" s="184"/>
      <c r="C38" s="185" t="s">
        <v>10</v>
      </c>
      <c r="D38" s="81">
        <v>5</v>
      </c>
      <c r="E38" s="81">
        <v>6</v>
      </c>
      <c r="F38" s="81">
        <v>0</v>
      </c>
      <c r="G38" s="81">
        <v>5</v>
      </c>
      <c r="H38" s="81">
        <v>2</v>
      </c>
      <c r="I38" s="81">
        <v>4</v>
      </c>
      <c r="J38" s="81">
        <v>3</v>
      </c>
      <c r="K38" s="81">
        <v>0.5</v>
      </c>
      <c r="L38" s="81">
        <v>12</v>
      </c>
      <c r="M38" s="81">
        <v>12.5</v>
      </c>
      <c r="N38" s="81">
        <v>4</v>
      </c>
      <c r="O38" s="78">
        <v>4</v>
      </c>
      <c r="P38" s="81">
        <v>3</v>
      </c>
      <c r="Q38" s="81">
        <v>0.5</v>
      </c>
      <c r="R38" s="81">
        <v>4</v>
      </c>
      <c r="S38" s="81">
        <v>6</v>
      </c>
      <c r="T38" s="81">
        <v>3</v>
      </c>
      <c r="U38" s="81">
        <v>3</v>
      </c>
      <c r="V38" s="78" t="s">
        <v>21</v>
      </c>
      <c r="W38" s="81">
        <v>5</v>
      </c>
      <c r="X38" s="81">
        <v>4</v>
      </c>
      <c r="Y38" s="81">
        <v>5</v>
      </c>
      <c r="Z38" s="81">
        <v>7.5</v>
      </c>
      <c r="AA38" s="81" t="s">
        <v>21</v>
      </c>
      <c r="AB38" s="81">
        <v>4</v>
      </c>
      <c r="AC38" s="78">
        <v>0.5</v>
      </c>
      <c r="AD38" s="81">
        <v>3</v>
      </c>
      <c r="AE38" s="81">
        <v>5</v>
      </c>
      <c r="AF38" s="81">
        <v>3</v>
      </c>
      <c r="AG38" s="81">
        <v>0.5</v>
      </c>
      <c r="AH38" s="81"/>
      <c r="AI38" s="108"/>
      <c r="AJ38" s="109"/>
      <c r="AK38" s="109"/>
      <c r="AL38" s="109"/>
      <c r="AM38" s="109"/>
    </row>
    <row r="39" ht="30" customHeight="1" spans="1:39">
      <c r="A39" s="53" t="s">
        <v>286</v>
      </c>
      <c r="B39" s="129" t="s">
        <v>287</v>
      </c>
      <c r="C39" s="77" t="s">
        <v>17</v>
      </c>
      <c r="D39" s="78">
        <v>0</v>
      </c>
      <c r="E39" s="78">
        <v>4</v>
      </c>
      <c r="F39" s="78">
        <v>4</v>
      </c>
      <c r="G39" s="78">
        <v>4</v>
      </c>
      <c r="H39" s="78">
        <v>4</v>
      </c>
      <c r="I39" s="78">
        <v>0</v>
      </c>
      <c r="J39" s="78">
        <v>0</v>
      </c>
      <c r="K39" s="78">
        <v>4</v>
      </c>
      <c r="L39" s="78">
        <v>4</v>
      </c>
      <c r="M39" s="78">
        <v>2</v>
      </c>
      <c r="N39" s="78">
        <v>3</v>
      </c>
      <c r="O39" s="78" t="s">
        <v>21</v>
      </c>
      <c r="P39" s="78">
        <v>4</v>
      </c>
      <c r="Q39" s="78">
        <v>0</v>
      </c>
      <c r="R39" s="78">
        <v>0</v>
      </c>
      <c r="S39" s="78">
        <v>0</v>
      </c>
      <c r="T39" s="78">
        <v>0</v>
      </c>
      <c r="U39" s="78">
        <v>0</v>
      </c>
      <c r="V39" s="78" t="s">
        <v>21</v>
      </c>
      <c r="W39" s="78">
        <v>0</v>
      </c>
      <c r="X39" s="78">
        <v>0</v>
      </c>
      <c r="Y39" s="78">
        <v>0</v>
      </c>
      <c r="Z39" s="78">
        <v>0</v>
      </c>
      <c r="AA39" s="78">
        <v>0</v>
      </c>
      <c r="AB39" s="78">
        <v>0</v>
      </c>
      <c r="AC39" s="78" t="s">
        <v>21</v>
      </c>
      <c r="AD39" s="78">
        <v>0</v>
      </c>
      <c r="AE39" s="78">
        <v>0</v>
      </c>
      <c r="AF39" s="78">
        <v>0</v>
      </c>
      <c r="AG39" s="78">
        <v>0</v>
      </c>
      <c r="AH39" s="78"/>
      <c r="AI39" s="104"/>
      <c r="AJ39" s="105">
        <f>SUM(D39:F40,I39:M40,P39:T40,W39:AA40,AD39:AH40)/8</f>
        <v>5.25</v>
      </c>
      <c r="AK39" s="105">
        <f>SUM(D41:F41,I41:M41,P41:T41,W41:AA41,AD41:AH41)/8</f>
        <v>1.4375</v>
      </c>
      <c r="AL39" s="105">
        <f>SUM(G39:H41,N39:O41,U39:V41,AB39:AC41)/8</f>
        <v>3.375</v>
      </c>
      <c r="AM39" s="105">
        <f>SUM(D39:AH41)/8+(AI39)/8</f>
        <v>10.0625</v>
      </c>
    </row>
    <row r="40" ht="30" customHeight="1" spans="1:39">
      <c r="A40" s="53" t="s">
        <v>286</v>
      </c>
      <c r="B40" s="130"/>
      <c r="C40" s="77" t="s">
        <v>18</v>
      </c>
      <c r="D40" s="78">
        <v>0</v>
      </c>
      <c r="E40" s="78">
        <v>4</v>
      </c>
      <c r="F40" s="78">
        <v>4</v>
      </c>
      <c r="G40" s="78">
        <v>4</v>
      </c>
      <c r="H40" s="78">
        <v>0</v>
      </c>
      <c r="I40" s="78">
        <v>0</v>
      </c>
      <c r="J40" s="78">
        <v>0</v>
      </c>
      <c r="K40" s="78">
        <v>4</v>
      </c>
      <c r="L40" s="78">
        <v>4</v>
      </c>
      <c r="M40" s="78">
        <v>4</v>
      </c>
      <c r="N40" s="78">
        <v>4</v>
      </c>
      <c r="O40" s="78" t="s">
        <v>21</v>
      </c>
      <c r="P40" s="78">
        <v>0</v>
      </c>
      <c r="Q40" s="78">
        <v>0</v>
      </c>
      <c r="R40" s="78">
        <v>0</v>
      </c>
      <c r="S40" s="78">
        <v>0</v>
      </c>
      <c r="T40" s="78">
        <v>0</v>
      </c>
      <c r="U40" s="78">
        <v>0</v>
      </c>
      <c r="V40" s="78" t="s">
        <v>21</v>
      </c>
      <c r="W40" s="78">
        <v>0</v>
      </c>
      <c r="X40" s="78">
        <v>0</v>
      </c>
      <c r="Y40" s="78">
        <v>0</v>
      </c>
      <c r="Z40" s="78">
        <v>0</v>
      </c>
      <c r="AA40" s="78">
        <v>0</v>
      </c>
      <c r="AB40" s="78">
        <v>0</v>
      </c>
      <c r="AC40" s="78" t="s">
        <v>21</v>
      </c>
      <c r="AD40" s="78">
        <v>0</v>
      </c>
      <c r="AE40" s="78">
        <v>0</v>
      </c>
      <c r="AF40" s="78">
        <v>0</v>
      </c>
      <c r="AG40" s="78">
        <v>0</v>
      </c>
      <c r="AH40" s="78"/>
      <c r="AI40" s="106"/>
      <c r="AJ40" s="107"/>
      <c r="AK40" s="107"/>
      <c r="AL40" s="107"/>
      <c r="AM40" s="107"/>
    </row>
    <row r="41" ht="30" customHeight="1" spans="1:39">
      <c r="A41" s="53" t="s">
        <v>286</v>
      </c>
      <c r="B41" s="131"/>
      <c r="C41" s="81" t="s">
        <v>10</v>
      </c>
      <c r="D41" s="81">
        <v>0</v>
      </c>
      <c r="E41" s="81">
        <v>6</v>
      </c>
      <c r="F41" s="81">
        <v>4</v>
      </c>
      <c r="G41" s="81">
        <v>5</v>
      </c>
      <c r="H41" s="81">
        <v>0</v>
      </c>
      <c r="I41" s="81">
        <v>0</v>
      </c>
      <c r="J41" s="81">
        <v>0</v>
      </c>
      <c r="K41" s="81">
        <v>0.5</v>
      </c>
      <c r="L41" s="81">
        <v>0.5</v>
      </c>
      <c r="M41" s="81">
        <v>0.5</v>
      </c>
      <c r="N41" s="81">
        <v>3</v>
      </c>
      <c r="O41" s="78" t="s">
        <v>21</v>
      </c>
      <c r="P41" s="81">
        <v>0</v>
      </c>
      <c r="Q41" s="81">
        <v>0</v>
      </c>
      <c r="R41" s="81">
        <v>0</v>
      </c>
      <c r="S41" s="81">
        <v>0</v>
      </c>
      <c r="T41" s="81">
        <v>0</v>
      </c>
      <c r="U41" s="81">
        <v>0</v>
      </c>
      <c r="V41" s="78" t="s">
        <v>21</v>
      </c>
      <c r="W41" s="81">
        <v>0</v>
      </c>
      <c r="X41" s="81">
        <v>0</v>
      </c>
      <c r="Y41" s="81">
        <v>0</v>
      </c>
      <c r="Z41" s="81">
        <v>0</v>
      </c>
      <c r="AA41" s="81">
        <v>0</v>
      </c>
      <c r="AB41" s="81">
        <v>0</v>
      </c>
      <c r="AC41" s="78" t="s">
        <v>21</v>
      </c>
      <c r="AD41" s="81">
        <v>0</v>
      </c>
      <c r="AE41" s="81">
        <v>0</v>
      </c>
      <c r="AF41" s="81">
        <v>0</v>
      </c>
      <c r="AG41" s="81">
        <v>0</v>
      </c>
      <c r="AH41" s="81"/>
      <c r="AI41" s="108"/>
      <c r="AJ41" s="109"/>
      <c r="AK41" s="109"/>
      <c r="AL41" s="109"/>
      <c r="AM41" s="109"/>
    </row>
    <row r="42" ht="30.75" customHeight="1" spans="1:39">
      <c r="A42" s="49">
        <v>2009130</v>
      </c>
      <c r="B42" s="82" t="s">
        <v>288</v>
      </c>
      <c r="C42" s="77" t="s">
        <v>17</v>
      </c>
      <c r="D42" s="78">
        <v>0</v>
      </c>
      <c r="E42" s="78">
        <v>0</v>
      </c>
      <c r="F42" s="78">
        <v>0</v>
      </c>
      <c r="G42" s="78">
        <v>0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 t="s">
        <v>21</v>
      </c>
      <c r="P42" s="78">
        <v>0</v>
      </c>
      <c r="Q42" s="78">
        <v>0</v>
      </c>
      <c r="R42" s="78">
        <v>0</v>
      </c>
      <c r="S42" s="78">
        <v>0</v>
      </c>
      <c r="T42" s="78">
        <v>0</v>
      </c>
      <c r="U42" s="78">
        <v>0</v>
      </c>
      <c r="V42" s="78" t="s">
        <v>21</v>
      </c>
      <c r="W42" s="78">
        <v>0</v>
      </c>
      <c r="X42" s="78">
        <v>0</v>
      </c>
      <c r="Y42" s="78">
        <v>0</v>
      </c>
      <c r="Z42" s="78">
        <v>4</v>
      </c>
      <c r="AA42" s="78">
        <v>4</v>
      </c>
      <c r="AB42" s="78">
        <v>4</v>
      </c>
      <c r="AC42" s="78">
        <v>4</v>
      </c>
      <c r="AD42" s="78">
        <v>4</v>
      </c>
      <c r="AE42" s="78">
        <v>4</v>
      </c>
      <c r="AF42" s="78">
        <v>4</v>
      </c>
      <c r="AG42" s="78">
        <v>4</v>
      </c>
      <c r="AH42" s="78"/>
      <c r="AI42" s="104"/>
      <c r="AJ42" s="105">
        <f>SUM(D42:F43,I42:M43,P42:T43,W42:AA43,AD42:AH43)/8</f>
        <v>6</v>
      </c>
      <c r="AK42" s="105">
        <f>SUM(D44:F44,I44:M44,P44:T44,W44:AA44,AD44:AH44)/8</f>
        <v>2.1875</v>
      </c>
      <c r="AL42" s="105">
        <f>SUM(G42:H44,N42:O44,U42:V44,AB42:AC44)/8</f>
        <v>2.5625</v>
      </c>
      <c r="AM42" s="105">
        <f>SUM(D42:AH44)/8+(AI42)/8</f>
        <v>10.75</v>
      </c>
    </row>
    <row r="43" ht="30.75" customHeight="1" spans="1:39">
      <c r="A43" s="49">
        <v>2009130</v>
      </c>
      <c r="B43" s="83"/>
      <c r="C43" s="77" t="s">
        <v>18</v>
      </c>
      <c r="D43" s="78">
        <v>0</v>
      </c>
      <c r="E43" s="78">
        <v>0</v>
      </c>
      <c r="F43" s="78">
        <v>0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 t="s">
        <v>21</v>
      </c>
      <c r="P43" s="78">
        <v>0</v>
      </c>
      <c r="Q43" s="78">
        <v>0</v>
      </c>
      <c r="R43" s="78">
        <v>0</v>
      </c>
      <c r="S43" s="78">
        <v>0</v>
      </c>
      <c r="T43" s="78">
        <v>0</v>
      </c>
      <c r="U43" s="78">
        <v>0</v>
      </c>
      <c r="V43" s="78" t="s">
        <v>21</v>
      </c>
      <c r="W43" s="78">
        <v>0</v>
      </c>
      <c r="X43" s="78">
        <v>0</v>
      </c>
      <c r="Y43" s="78">
        <v>0</v>
      </c>
      <c r="Z43" s="78">
        <v>4</v>
      </c>
      <c r="AA43" s="78">
        <v>4</v>
      </c>
      <c r="AB43" s="78">
        <v>4</v>
      </c>
      <c r="AC43" s="78">
        <v>4</v>
      </c>
      <c r="AD43" s="78">
        <v>4</v>
      </c>
      <c r="AE43" s="78">
        <v>4</v>
      </c>
      <c r="AF43" s="78">
        <v>4</v>
      </c>
      <c r="AG43" s="78">
        <v>4</v>
      </c>
      <c r="AH43" s="78"/>
      <c r="AI43" s="106"/>
      <c r="AJ43" s="107"/>
      <c r="AK43" s="107"/>
      <c r="AL43" s="107"/>
      <c r="AM43" s="107"/>
    </row>
    <row r="44" ht="30.75" customHeight="1" spans="1:39">
      <c r="A44" s="49">
        <v>2009130</v>
      </c>
      <c r="B44" s="84"/>
      <c r="C44" s="81" t="s">
        <v>10</v>
      </c>
      <c r="D44" s="81">
        <v>0</v>
      </c>
      <c r="E44" s="81">
        <v>0</v>
      </c>
      <c r="F44" s="81">
        <v>0</v>
      </c>
      <c r="G44" s="81">
        <v>0</v>
      </c>
      <c r="H44" s="81">
        <v>0</v>
      </c>
      <c r="I44" s="81">
        <v>0</v>
      </c>
      <c r="J44" s="81">
        <v>0</v>
      </c>
      <c r="K44" s="81">
        <v>0</v>
      </c>
      <c r="L44" s="81">
        <v>0</v>
      </c>
      <c r="M44" s="81">
        <v>0</v>
      </c>
      <c r="N44" s="81">
        <v>0</v>
      </c>
      <c r="O44" s="78" t="s">
        <v>21</v>
      </c>
      <c r="P44" s="81">
        <v>0</v>
      </c>
      <c r="Q44" s="81">
        <v>0</v>
      </c>
      <c r="R44" s="81">
        <v>0</v>
      </c>
      <c r="S44" s="81">
        <v>0</v>
      </c>
      <c r="T44" s="81">
        <v>0</v>
      </c>
      <c r="U44" s="81">
        <v>0</v>
      </c>
      <c r="V44" s="78" t="s">
        <v>21</v>
      </c>
      <c r="W44" s="81">
        <v>0</v>
      </c>
      <c r="X44" s="81">
        <v>0</v>
      </c>
      <c r="Y44" s="81">
        <v>0</v>
      </c>
      <c r="Z44" s="81">
        <v>7</v>
      </c>
      <c r="AA44" s="81">
        <v>6</v>
      </c>
      <c r="AB44" s="81">
        <v>4</v>
      </c>
      <c r="AC44" s="78">
        <v>0.5</v>
      </c>
      <c r="AD44" s="81">
        <v>3</v>
      </c>
      <c r="AE44" s="81">
        <v>0.5</v>
      </c>
      <c r="AF44" s="81">
        <v>0.5</v>
      </c>
      <c r="AG44" s="81">
        <v>0.5</v>
      </c>
      <c r="AH44" s="81"/>
      <c r="AI44" s="108"/>
      <c r="AJ44" s="109"/>
      <c r="AK44" s="109"/>
      <c r="AL44" s="109"/>
      <c r="AM44" s="109"/>
    </row>
    <row r="45" ht="30" customHeight="1" spans="1:39">
      <c r="A45" s="53" t="s">
        <v>289</v>
      </c>
      <c r="B45" s="82" t="s">
        <v>290</v>
      </c>
      <c r="C45" s="77" t="s">
        <v>17</v>
      </c>
      <c r="D45" s="78">
        <v>4</v>
      </c>
      <c r="E45" s="78">
        <v>4</v>
      </c>
      <c r="F45" s="78">
        <v>4</v>
      </c>
      <c r="G45" s="78">
        <v>4</v>
      </c>
      <c r="H45" s="78">
        <v>4</v>
      </c>
      <c r="I45" s="78">
        <v>4</v>
      </c>
      <c r="J45" s="78">
        <v>4</v>
      </c>
      <c r="K45" s="78">
        <v>4</v>
      </c>
      <c r="L45" s="78">
        <v>4</v>
      </c>
      <c r="M45" s="78" t="s">
        <v>21</v>
      </c>
      <c r="N45" s="78">
        <v>3.5</v>
      </c>
      <c r="O45" s="78" t="s">
        <v>21</v>
      </c>
      <c r="P45" s="78">
        <v>4</v>
      </c>
      <c r="Q45" s="78">
        <v>4</v>
      </c>
      <c r="R45" s="78">
        <v>4</v>
      </c>
      <c r="S45" s="78">
        <v>4</v>
      </c>
      <c r="T45" s="78">
        <v>4</v>
      </c>
      <c r="U45" s="78">
        <v>4</v>
      </c>
      <c r="V45" s="78" t="s">
        <v>21</v>
      </c>
      <c r="W45" s="78">
        <v>4</v>
      </c>
      <c r="X45" s="78">
        <v>4</v>
      </c>
      <c r="Y45" s="78">
        <v>4</v>
      </c>
      <c r="Z45" s="78">
        <v>4</v>
      </c>
      <c r="AA45" s="78">
        <v>4</v>
      </c>
      <c r="AB45" s="78">
        <v>4</v>
      </c>
      <c r="AC45" s="78" t="s">
        <v>21</v>
      </c>
      <c r="AD45" s="78">
        <v>4</v>
      </c>
      <c r="AE45" s="78">
        <v>4</v>
      </c>
      <c r="AF45" s="78">
        <v>4</v>
      </c>
      <c r="AG45" s="78">
        <v>4</v>
      </c>
      <c r="AH45" s="78"/>
      <c r="AI45" s="104"/>
      <c r="AJ45" s="105">
        <f>SUM(D45:F46,I45:M46,P45:T46,W45:AA46,AD45:AH46)/8</f>
        <v>20.5</v>
      </c>
      <c r="AK45" s="105">
        <f>SUM(D47:F47,I47:M47,P47:T47,W47:AA47,AD47:AH47)/8</f>
        <v>7.5625</v>
      </c>
      <c r="AL45" s="105">
        <f>SUM(G45:H47,N45:O47,U45:V47,AB45:AC47)/8</f>
        <v>6.125</v>
      </c>
      <c r="AM45" s="105">
        <f>SUM(D45:AH47)/8+(AI45)/8</f>
        <v>34.1875</v>
      </c>
    </row>
    <row r="46" ht="30" customHeight="1" spans="1:39">
      <c r="A46" s="53" t="s">
        <v>289</v>
      </c>
      <c r="B46" s="83"/>
      <c r="C46" s="77" t="s">
        <v>18</v>
      </c>
      <c r="D46" s="78">
        <v>4</v>
      </c>
      <c r="E46" s="78">
        <v>4</v>
      </c>
      <c r="F46" s="78">
        <v>4</v>
      </c>
      <c r="G46" s="78">
        <v>4</v>
      </c>
      <c r="H46" s="78">
        <v>4</v>
      </c>
      <c r="I46" s="78">
        <v>4</v>
      </c>
      <c r="J46" s="78">
        <v>4</v>
      </c>
      <c r="K46" s="78">
        <v>4</v>
      </c>
      <c r="L46" s="78" t="s">
        <v>21</v>
      </c>
      <c r="M46" s="78" t="s">
        <v>21</v>
      </c>
      <c r="N46" s="78">
        <v>4</v>
      </c>
      <c r="O46" s="78" t="s">
        <v>21</v>
      </c>
      <c r="P46" s="78">
        <v>4</v>
      </c>
      <c r="Q46" s="78">
        <v>4</v>
      </c>
      <c r="R46" s="78">
        <v>4</v>
      </c>
      <c r="S46" s="78">
        <v>4</v>
      </c>
      <c r="T46" s="78">
        <v>4</v>
      </c>
      <c r="U46" s="78">
        <v>4</v>
      </c>
      <c r="V46" s="78" t="s">
        <v>21</v>
      </c>
      <c r="W46" s="78">
        <v>4</v>
      </c>
      <c r="X46" s="78">
        <v>4</v>
      </c>
      <c r="Y46" s="78">
        <v>4</v>
      </c>
      <c r="Z46" s="78">
        <v>4</v>
      </c>
      <c r="AA46" s="78">
        <v>4</v>
      </c>
      <c r="AB46" s="78">
        <v>4</v>
      </c>
      <c r="AC46" s="78" t="s">
        <v>21</v>
      </c>
      <c r="AD46" s="78">
        <v>4</v>
      </c>
      <c r="AE46" s="78">
        <v>4</v>
      </c>
      <c r="AF46" s="78">
        <v>4</v>
      </c>
      <c r="AG46" s="78">
        <v>4</v>
      </c>
      <c r="AH46" s="78"/>
      <c r="AI46" s="106"/>
      <c r="AJ46" s="107"/>
      <c r="AK46" s="107"/>
      <c r="AL46" s="107"/>
      <c r="AM46" s="107"/>
    </row>
    <row r="47" ht="30" customHeight="1" spans="1:39">
      <c r="A47" s="53" t="s">
        <v>289</v>
      </c>
      <c r="B47" s="84"/>
      <c r="C47" s="81" t="s">
        <v>10</v>
      </c>
      <c r="D47" s="81">
        <v>6</v>
      </c>
      <c r="E47" s="81">
        <v>6</v>
      </c>
      <c r="F47" s="81">
        <v>4</v>
      </c>
      <c r="G47" s="81">
        <v>5</v>
      </c>
      <c r="H47" s="81">
        <v>0.5</v>
      </c>
      <c r="I47" s="81">
        <v>4</v>
      </c>
      <c r="J47" s="81">
        <v>0.5</v>
      </c>
      <c r="K47" s="81">
        <v>0.5</v>
      </c>
      <c r="L47" s="81" t="s">
        <v>21</v>
      </c>
      <c r="M47" s="81" t="s">
        <v>21</v>
      </c>
      <c r="N47" s="81">
        <v>3</v>
      </c>
      <c r="O47" s="78" t="s">
        <v>21</v>
      </c>
      <c r="P47" s="81">
        <v>4</v>
      </c>
      <c r="Q47" s="81">
        <v>4</v>
      </c>
      <c r="R47" s="81">
        <v>4</v>
      </c>
      <c r="S47" s="81">
        <v>6</v>
      </c>
      <c r="T47" s="81">
        <v>3</v>
      </c>
      <c r="U47" s="81">
        <v>0.5</v>
      </c>
      <c r="V47" s="78" t="s">
        <v>21</v>
      </c>
      <c r="W47" s="81">
        <v>5</v>
      </c>
      <c r="X47" s="81">
        <v>0.5</v>
      </c>
      <c r="Y47" s="81">
        <v>5</v>
      </c>
      <c r="Z47" s="81">
        <v>3</v>
      </c>
      <c r="AA47" s="81">
        <v>3</v>
      </c>
      <c r="AB47" s="81">
        <v>0.5</v>
      </c>
      <c r="AC47" s="78" t="s">
        <v>21</v>
      </c>
      <c r="AD47" s="81">
        <v>0.5</v>
      </c>
      <c r="AE47" s="81">
        <v>0.5</v>
      </c>
      <c r="AF47" s="81">
        <v>0.5</v>
      </c>
      <c r="AG47" s="81">
        <v>0.5</v>
      </c>
      <c r="AH47" s="81"/>
      <c r="AI47" s="108"/>
      <c r="AJ47" s="109"/>
      <c r="AK47" s="109"/>
      <c r="AL47" s="109"/>
      <c r="AM47" s="109"/>
    </row>
    <row r="48" ht="30" customHeight="1" spans="1:39">
      <c r="A48" s="53" t="s">
        <v>291</v>
      </c>
      <c r="B48" s="129" t="s">
        <v>292</v>
      </c>
      <c r="C48" s="77" t="s">
        <v>17</v>
      </c>
      <c r="D48" s="78">
        <v>4</v>
      </c>
      <c r="E48" s="78">
        <v>4</v>
      </c>
      <c r="F48" s="78">
        <v>4</v>
      </c>
      <c r="G48" s="78">
        <v>4</v>
      </c>
      <c r="H48" s="78">
        <v>4</v>
      </c>
      <c r="I48" s="78">
        <v>4</v>
      </c>
      <c r="J48" s="78">
        <v>4</v>
      </c>
      <c r="K48" s="78">
        <v>4</v>
      </c>
      <c r="L48" s="78">
        <v>4</v>
      </c>
      <c r="M48" s="78">
        <v>4</v>
      </c>
      <c r="N48" s="78">
        <v>4</v>
      </c>
      <c r="O48" s="78" t="s">
        <v>21</v>
      </c>
      <c r="P48" s="78">
        <v>4</v>
      </c>
      <c r="Q48" s="78">
        <v>4</v>
      </c>
      <c r="R48" s="78">
        <v>4</v>
      </c>
      <c r="S48" s="78">
        <v>4</v>
      </c>
      <c r="T48" s="78">
        <v>4</v>
      </c>
      <c r="U48" s="78">
        <v>4</v>
      </c>
      <c r="V48" s="78" t="s">
        <v>21</v>
      </c>
      <c r="W48" s="78">
        <v>4</v>
      </c>
      <c r="X48" s="78">
        <v>4</v>
      </c>
      <c r="Y48" s="78">
        <v>4</v>
      </c>
      <c r="Z48" s="78">
        <v>4</v>
      </c>
      <c r="AA48" s="78">
        <v>4</v>
      </c>
      <c r="AB48" s="78">
        <v>4</v>
      </c>
      <c r="AC48" s="78" t="s">
        <v>21</v>
      </c>
      <c r="AD48" s="78">
        <v>4</v>
      </c>
      <c r="AE48" s="78">
        <v>4</v>
      </c>
      <c r="AF48" s="78">
        <v>4</v>
      </c>
      <c r="AG48" s="78">
        <v>4</v>
      </c>
      <c r="AH48" s="78"/>
      <c r="AI48" s="104"/>
      <c r="AJ48" s="105">
        <f>SUM(D48:F49,I48:M49,P48:T49,W48:AA49,AD48:AH49)/8</f>
        <v>22</v>
      </c>
      <c r="AK48" s="105">
        <f>SUM(D50:F50,I50:M50,P50:T50,W50:AA50,AD50:AH50)/8</f>
        <v>10.875</v>
      </c>
      <c r="AL48" s="105">
        <f>SUM(G48:H50,N48:O50,U48:V50,AB48:AC50)/8</f>
        <v>7.375</v>
      </c>
      <c r="AM48" s="105">
        <f>SUM(D48:AH50)/8+(AI48)/8</f>
        <v>40.25</v>
      </c>
    </row>
    <row r="49" ht="30" customHeight="1" spans="1:39">
      <c r="A49" s="53" t="s">
        <v>291</v>
      </c>
      <c r="B49" s="130"/>
      <c r="C49" s="77" t="s">
        <v>18</v>
      </c>
      <c r="D49" s="78">
        <v>4</v>
      </c>
      <c r="E49" s="78">
        <v>4</v>
      </c>
      <c r="F49" s="78">
        <v>4</v>
      </c>
      <c r="G49" s="78">
        <v>4</v>
      </c>
      <c r="H49" s="78">
        <v>4</v>
      </c>
      <c r="I49" s="78">
        <v>4</v>
      </c>
      <c r="J49" s="78">
        <v>4</v>
      </c>
      <c r="K49" s="78">
        <v>4</v>
      </c>
      <c r="L49" s="78">
        <v>4</v>
      </c>
      <c r="M49" s="78">
        <v>4</v>
      </c>
      <c r="N49" s="78">
        <v>4</v>
      </c>
      <c r="O49" s="78" t="s">
        <v>21</v>
      </c>
      <c r="P49" s="78">
        <v>4</v>
      </c>
      <c r="Q49" s="78">
        <v>4</v>
      </c>
      <c r="R49" s="78">
        <v>4</v>
      </c>
      <c r="S49" s="78">
        <v>4</v>
      </c>
      <c r="T49" s="78">
        <v>4</v>
      </c>
      <c r="U49" s="78">
        <v>4</v>
      </c>
      <c r="V49" s="78" t="s">
        <v>21</v>
      </c>
      <c r="W49" s="78">
        <v>4</v>
      </c>
      <c r="X49" s="78">
        <v>4</v>
      </c>
      <c r="Y49" s="78">
        <v>4</v>
      </c>
      <c r="Z49" s="78">
        <v>4</v>
      </c>
      <c r="AA49" s="78">
        <v>4</v>
      </c>
      <c r="AB49" s="78">
        <v>4</v>
      </c>
      <c r="AC49" s="78" t="s">
        <v>21</v>
      </c>
      <c r="AD49" s="78">
        <v>4</v>
      </c>
      <c r="AE49" s="78">
        <v>4</v>
      </c>
      <c r="AF49" s="78">
        <v>4</v>
      </c>
      <c r="AG49" s="78">
        <v>4</v>
      </c>
      <c r="AH49" s="78"/>
      <c r="AI49" s="106"/>
      <c r="AJ49" s="107"/>
      <c r="AK49" s="107"/>
      <c r="AL49" s="107"/>
      <c r="AM49" s="107"/>
    </row>
    <row r="50" ht="30" customHeight="1" spans="1:39">
      <c r="A50" s="53" t="s">
        <v>291</v>
      </c>
      <c r="B50" s="131"/>
      <c r="C50" s="81" t="s">
        <v>10</v>
      </c>
      <c r="D50" s="81">
        <v>5</v>
      </c>
      <c r="E50" s="81">
        <v>6</v>
      </c>
      <c r="F50" s="81">
        <v>6</v>
      </c>
      <c r="G50" s="81">
        <v>6</v>
      </c>
      <c r="H50" s="81">
        <v>3</v>
      </c>
      <c r="I50" s="81">
        <v>6</v>
      </c>
      <c r="J50" s="81">
        <v>5</v>
      </c>
      <c r="K50" s="81">
        <v>3</v>
      </c>
      <c r="L50" s="81">
        <v>4</v>
      </c>
      <c r="M50" s="81">
        <v>3</v>
      </c>
      <c r="N50" s="81">
        <v>4</v>
      </c>
      <c r="O50" s="78" t="s">
        <v>21</v>
      </c>
      <c r="P50" s="81">
        <v>4</v>
      </c>
      <c r="Q50" s="81">
        <v>3</v>
      </c>
      <c r="R50" s="81">
        <v>3</v>
      </c>
      <c r="S50" s="81">
        <v>4</v>
      </c>
      <c r="T50" s="81">
        <v>3</v>
      </c>
      <c r="U50" s="81">
        <v>3</v>
      </c>
      <c r="V50" s="78" t="s">
        <v>21</v>
      </c>
      <c r="W50" s="81">
        <v>4</v>
      </c>
      <c r="X50" s="81">
        <v>5</v>
      </c>
      <c r="Y50" s="81">
        <v>6</v>
      </c>
      <c r="Z50" s="81">
        <v>3</v>
      </c>
      <c r="AA50" s="81">
        <v>3</v>
      </c>
      <c r="AB50" s="81">
        <v>3</v>
      </c>
      <c r="AC50" s="78" t="s">
        <v>21</v>
      </c>
      <c r="AD50" s="81">
        <v>0.5</v>
      </c>
      <c r="AE50" s="81">
        <v>0.5</v>
      </c>
      <c r="AF50" s="81">
        <v>5</v>
      </c>
      <c r="AG50" s="81">
        <v>5</v>
      </c>
      <c r="AH50" s="81"/>
      <c r="AI50" s="108"/>
      <c r="AJ50" s="109"/>
      <c r="AK50" s="109"/>
      <c r="AL50" s="109"/>
      <c r="AM50" s="109"/>
    </row>
    <row r="51" ht="30.75" customHeight="1" spans="1:39">
      <c r="A51" s="49">
        <v>2003312</v>
      </c>
      <c r="B51" s="82" t="s">
        <v>293</v>
      </c>
      <c r="C51" s="77" t="s">
        <v>17</v>
      </c>
      <c r="D51" s="78">
        <v>4</v>
      </c>
      <c r="E51" s="78">
        <v>4</v>
      </c>
      <c r="F51" s="78">
        <v>4</v>
      </c>
      <c r="G51" s="78">
        <v>4</v>
      </c>
      <c r="H51" s="78">
        <v>4</v>
      </c>
      <c r="I51" s="78">
        <v>4</v>
      </c>
      <c r="J51" s="78">
        <v>4</v>
      </c>
      <c r="K51" s="78">
        <v>4</v>
      </c>
      <c r="L51" s="78">
        <v>4</v>
      </c>
      <c r="M51" s="78">
        <v>4</v>
      </c>
      <c r="N51" s="78">
        <v>4</v>
      </c>
      <c r="O51" s="78">
        <v>4</v>
      </c>
      <c r="P51" s="78">
        <v>4</v>
      </c>
      <c r="Q51" s="78">
        <v>4</v>
      </c>
      <c r="R51" s="78">
        <v>4</v>
      </c>
      <c r="S51" s="78">
        <v>4</v>
      </c>
      <c r="T51" s="78">
        <v>4</v>
      </c>
      <c r="U51" s="78">
        <v>4</v>
      </c>
      <c r="V51" s="78">
        <v>4</v>
      </c>
      <c r="W51" s="78">
        <v>4</v>
      </c>
      <c r="X51" s="78">
        <v>4</v>
      </c>
      <c r="Y51" s="78">
        <v>4</v>
      </c>
      <c r="Z51" s="78">
        <v>4</v>
      </c>
      <c r="AA51" s="78">
        <v>4</v>
      </c>
      <c r="AB51" s="78">
        <v>4</v>
      </c>
      <c r="AC51" s="78">
        <v>4</v>
      </c>
      <c r="AD51" s="78">
        <v>4</v>
      </c>
      <c r="AE51" s="78">
        <v>4</v>
      </c>
      <c r="AF51" s="78">
        <v>4</v>
      </c>
      <c r="AG51" s="78">
        <v>4</v>
      </c>
      <c r="AH51" s="78"/>
      <c r="AI51" s="104"/>
      <c r="AJ51" s="105">
        <f>SUM(D51:F52,I51:M52,P51:T52,W51:AA52,AD51:AH52)/8</f>
        <v>22</v>
      </c>
      <c r="AK51" s="105">
        <f>SUM(D53:F53,I53:M53,P53:T53,W53:AA53,AD53:AH53)/8</f>
        <v>12.625</v>
      </c>
      <c r="AL51" s="105">
        <f>SUM(G51:H53,N51:O53,U51:V53,AB51:AC53)/8</f>
        <v>10.625</v>
      </c>
      <c r="AM51" s="105">
        <f>SUM(D51:AH53)/8+(AI51)/8</f>
        <v>45.25</v>
      </c>
    </row>
    <row r="52" ht="30.75" customHeight="1" spans="1:39">
      <c r="A52" s="49">
        <v>2003312</v>
      </c>
      <c r="B52" s="83"/>
      <c r="C52" s="77" t="s">
        <v>18</v>
      </c>
      <c r="D52" s="78">
        <v>4</v>
      </c>
      <c r="E52" s="78">
        <v>4</v>
      </c>
      <c r="F52" s="78">
        <v>4</v>
      </c>
      <c r="G52" s="78">
        <v>4</v>
      </c>
      <c r="H52" s="78">
        <v>4</v>
      </c>
      <c r="I52" s="78">
        <v>4</v>
      </c>
      <c r="J52" s="78">
        <v>4</v>
      </c>
      <c r="K52" s="78">
        <v>4</v>
      </c>
      <c r="L52" s="78">
        <v>4</v>
      </c>
      <c r="M52" s="78">
        <v>4</v>
      </c>
      <c r="N52" s="78">
        <v>4</v>
      </c>
      <c r="O52" s="78">
        <v>4</v>
      </c>
      <c r="P52" s="78">
        <v>4</v>
      </c>
      <c r="Q52" s="78">
        <v>4</v>
      </c>
      <c r="R52" s="78">
        <v>4</v>
      </c>
      <c r="S52" s="78">
        <v>4</v>
      </c>
      <c r="T52" s="78">
        <v>4</v>
      </c>
      <c r="U52" s="78">
        <v>4</v>
      </c>
      <c r="V52" s="78">
        <v>4</v>
      </c>
      <c r="W52" s="78">
        <v>4</v>
      </c>
      <c r="X52" s="78">
        <v>4</v>
      </c>
      <c r="Y52" s="78">
        <v>4</v>
      </c>
      <c r="Z52" s="78">
        <v>4</v>
      </c>
      <c r="AA52" s="78">
        <v>4</v>
      </c>
      <c r="AB52" s="78">
        <v>4</v>
      </c>
      <c r="AC52" s="78">
        <v>4</v>
      </c>
      <c r="AD52" s="78">
        <v>4</v>
      </c>
      <c r="AE52" s="78">
        <v>4</v>
      </c>
      <c r="AF52" s="78">
        <v>4</v>
      </c>
      <c r="AG52" s="78">
        <v>4</v>
      </c>
      <c r="AH52" s="78"/>
      <c r="AI52" s="106"/>
      <c r="AJ52" s="107"/>
      <c r="AK52" s="107"/>
      <c r="AL52" s="107"/>
      <c r="AM52" s="107"/>
    </row>
    <row r="53" ht="30.75" customHeight="1" spans="1:39">
      <c r="A53" s="49">
        <v>2003312</v>
      </c>
      <c r="B53" s="84"/>
      <c r="C53" s="81" t="s">
        <v>10</v>
      </c>
      <c r="D53" s="81">
        <v>6</v>
      </c>
      <c r="E53" s="81">
        <v>6</v>
      </c>
      <c r="F53" s="81">
        <v>4</v>
      </c>
      <c r="G53" s="81">
        <v>5</v>
      </c>
      <c r="H53" s="81">
        <v>0.5</v>
      </c>
      <c r="I53" s="81">
        <v>4</v>
      </c>
      <c r="J53" s="81">
        <v>5</v>
      </c>
      <c r="K53" s="81">
        <v>0.5</v>
      </c>
      <c r="L53" s="81">
        <v>0.5</v>
      </c>
      <c r="M53" s="81">
        <v>5</v>
      </c>
      <c r="N53" s="81">
        <v>5</v>
      </c>
      <c r="O53" s="78">
        <v>0.5</v>
      </c>
      <c r="P53" s="81">
        <v>6</v>
      </c>
      <c r="Q53" s="81">
        <v>4</v>
      </c>
      <c r="R53" s="81">
        <v>6</v>
      </c>
      <c r="S53" s="81">
        <v>6</v>
      </c>
      <c r="T53" s="81">
        <v>5</v>
      </c>
      <c r="U53" s="81">
        <v>5</v>
      </c>
      <c r="V53" s="78">
        <v>0.5</v>
      </c>
      <c r="W53" s="81">
        <v>5</v>
      </c>
      <c r="X53" s="81">
        <v>5</v>
      </c>
      <c r="Y53" s="81">
        <v>5</v>
      </c>
      <c r="Z53" s="81">
        <v>6</v>
      </c>
      <c r="AA53" s="81">
        <v>6</v>
      </c>
      <c r="AB53" s="81">
        <v>4</v>
      </c>
      <c r="AC53" s="78">
        <v>0.5</v>
      </c>
      <c r="AD53" s="81">
        <v>3</v>
      </c>
      <c r="AE53" s="81">
        <v>3</v>
      </c>
      <c r="AF53" s="81">
        <v>5</v>
      </c>
      <c r="AG53" s="81">
        <v>5</v>
      </c>
      <c r="AH53" s="81"/>
      <c r="AI53" s="108"/>
      <c r="AJ53" s="109"/>
      <c r="AK53" s="109"/>
      <c r="AL53" s="109"/>
      <c r="AM53" s="109"/>
    </row>
    <row r="54" ht="30" customHeight="1" spans="1:39">
      <c r="A54" s="53" t="s">
        <v>294</v>
      </c>
      <c r="B54" s="82" t="s">
        <v>295</v>
      </c>
      <c r="C54" s="77" t="s">
        <v>17</v>
      </c>
      <c r="D54" s="78">
        <v>1</v>
      </c>
      <c r="E54" s="78">
        <v>4</v>
      </c>
      <c r="F54" s="78">
        <v>4</v>
      </c>
      <c r="G54" s="78">
        <v>1</v>
      </c>
      <c r="H54" s="78">
        <v>1</v>
      </c>
      <c r="I54" s="78">
        <v>1</v>
      </c>
      <c r="J54" s="78">
        <v>1</v>
      </c>
      <c r="K54" s="78">
        <v>1</v>
      </c>
      <c r="L54" s="78">
        <v>1</v>
      </c>
      <c r="M54" s="78">
        <v>1</v>
      </c>
      <c r="N54" s="78">
        <v>4</v>
      </c>
      <c r="O54" s="78" t="s">
        <v>21</v>
      </c>
      <c r="P54" s="78">
        <v>4</v>
      </c>
      <c r="Q54" s="78">
        <v>4</v>
      </c>
      <c r="R54" s="78">
        <v>4</v>
      </c>
      <c r="S54" s="78">
        <v>4</v>
      </c>
      <c r="T54" s="78">
        <v>4</v>
      </c>
      <c r="U54" s="78">
        <v>1</v>
      </c>
      <c r="V54" s="78">
        <v>4</v>
      </c>
      <c r="W54" s="78">
        <v>2</v>
      </c>
      <c r="X54" s="78">
        <v>1</v>
      </c>
      <c r="Y54" s="78">
        <v>4</v>
      </c>
      <c r="Z54" s="78">
        <v>1</v>
      </c>
      <c r="AA54" s="78">
        <v>4</v>
      </c>
      <c r="AB54" s="78">
        <v>4</v>
      </c>
      <c r="AC54" s="78" t="s">
        <v>21</v>
      </c>
      <c r="AD54" s="78">
        <v>4</v>
      </c>
      <c r="AE54" s="78">
        <v>0</v>
      </c>
      <c r="AF54" s="78">
        <v>4</v>
      </c>
      <c r="AG54" s="78">
        <v>0</v>
      </c>
      <c r="AH54" s="78"/>
      <c r="AI54" s="104"/>
      <c r="AJ54" s="105">
        <f>SUM(D54:F55,I54:M55,P54:T55,W54:AA55,AD54:AH55)/8</f>
        <v>14.25</v>
      </c>
      <c r="AK54" s="105">
        <f>SUM(D56:F56,I56:M56,P56:T56,W56:AA56,AD56:AH56)/8</f>
        <v>8.5625</v>
      </c>
      <c r="AL54" s="105">
        <f>SUM(G54:H56,N54:O56,U54:V56,AB54:AC56)/8</f>
        <v>7.125</v>
      </c>
      <c r="AM54" s="105">
        <f>SUM(D54:AH56)/8+(AI54)/8</f>
        <v>29.9375</v>
      </c>
    </row>
    <row r="55" ht="30" customHeight="1" spans="1:39">
      <c r="A55" s="53" t="s">
        <v>294</v>
      </c>
      <c r="B55" s="83"/>
      <c r="C55" s="77" t="s">
        <v>18</v>
      </c>
      <c r="D55" s="78">
        <v>4</v>
      </c>
      <c r="E55" s="78">
        <v>4</v>
      </c>
      <c r="F55" s="78">
        <v>4</v>
      </c>
      <c r="G55" s="78">
        <v>4</v>
      </c>
      <c r="H55" s="78">
        <v>4</v>
      </c>
      <c r="I55" s="78">
        <v>4</v>
      </c>
      <c r="J55" s="78">
        <v>4</v>
      </c>
      <c r="K55" s="78">
        <v>4</v>
      </c>
      <c r="L55" s="78" t="s">
        <v>21</v>
      </c>
      <c r="M55" s="78">
        <v>4</v>
      </c>
      <c r="N55" s="78">
        <v>4</v>
      </c>
      <c r="O55" s="78" t="s">
        <v>21</v>
      </c>
      <c r="P55" s="78">
        <v>4</v>
      </c>
      <c r="Q55" s="78">
        <v>0</v>
      </c>
      <c r="R55" s="78">
        <v>0</v>
      </c>
      <c r="S55" s="78">
        <v>4</v>
      </c>
      <c r="T55" s="78">
        <v>4</v>
      </c>
      <c r="U55" s="78">
        <v>4</v>
      </c>
      <c r="V55" s="78">
        <v>4</v>
      </c>
      <c r="W55" s="78">
        <v>4</v>
      </c>
      <c r="X55" s="78">
        <v>4</v>
      </c>
      <c r="Y55" s="78">
        <v>4</v>
      </c>
      <c r="Z55" s="78">
        <v>4</v>
      </c>
      <c r="AA55" s="78">
        <v>4</v>
      </c>
      <c r="AB55" s="78">
        <v>4</v>
      </c>
      <c r="AC55" s="78" t="s">
        <v>21</v>
      </c>
      <c r="AD55" s="78" t="s">
        <v>21</v>
      </c>
      <c r="AE55" s="78">
        <v>0</v>
      </c>
      <c r="AF55" s="78">
        <v>0</v>
      </c>
      <c r="AG55" s="78">
        <v>0</v>
      </c>
      <c r="AH55" s="78"/>
      <c r="AI55" s="106"/>
      <c r="AJ55" s="107"/>
      <c r="AK55" s="107"/>
      <c r="AL55" s="107"/>
      <c r="AM55" s="107"/>
    </row>
    <row r="56" ht="30" customHeight="1" spans="1:39">
      <c r="A56" s="53" t="s">
        <v>294</v>
      </c>
      <c r="B56" s="84"/>
      <c r="C56" s="81" t="s">
        <v>10</v>
      </c>
      <c r="D56" s="81">
        <v>6</v>
      </c>
      <c r="E56" s="81">
        <v>6</v>
      </c>
      <c r="F56" s="81">
        <v>4</v>
      </c>
      <c r="G56" s="81">
        <v>5</v>
      </c>
      <c r="H56" s="81">
        <v>0.5</v>
      </c>
      <c r="I56" s="81">
        <v>4</v>
      </c>
      <c r="J56" s="81">
        <v>0.5</v>
      </c>
      <c r="K56" s="81">
        <v>0.5</v>
      </c>
      <c r="L56" s="81" t="s">
        <v>21</v>
      </c>
      <c r="M56" s="81">
        <v>0.5</v>
      </c>
      <c r="N56" s="81">
        <v>3</v>
      </c>
      <c r="O56" s="78" t="s">
        <v>21</v>
      </c>
      <c r="P56" s="81">
        <v>4</v>
      </c>
      <c r="Q56" s="81">
        <v>3.5</v>
      </c>
      <c r="R56" s="81">
        <v>3.5</v>
      </c>
      <c r="S56" s="81">
        <v>6</v>
      </c>
      <c r="T56" s="81">
        <v>5</v>
      </c>
      <c r="U56" s="81">
        <v>5</v>
      </c>
      <c r="V56" s="78">
        <v>0.5</v>
      </c>
      <c r="W56" s="81">
        <v>5</v>
      </c>
      <c r="X56" s="81">
        <v>5</v>
      </c>
      <c r="Y56" s="81">
        <v>6</v>
      </c>
      <c r="Z56" s="81">
        <v>3</v>
      </c>
      <c r="AA56" s="81">
        <v>6</v>
      </c>
      <c r="AB56" s="81">
        <v>4</v>
      </c>
      <c r="AC56" s="78" t="s">
        <v>21</v>
      </c>
      <c r="AD56" s="81" t="s">
        <v>21</v>
      </c>
      <c r="AE56" s="81">
        <v>0</v>
      </c>
      <c r="AF56" s="81">
        <v>0</v>
      </c>
      <c r="AG56" s="81">
        <v>0</v>
      </c>
      <c r="AH56" s="81"/>
      <c r="AI56" s="108"/>
      <c r="AJ56" s="109"/>
      <c r="AK56" s="109"/>
      <c r="AL56" s="109"/>
      <c r="AM56" s="109"/>
    </row>
    <row r="57" ht="30" customHeight="1" spans="1:39">
      <c r="A57" s="53" t="s">
        <v>296</v>
      </c>
      <c r="B57" s="82" t="s">
        <v>297</v>
      </c>
      <c r="C57" s="77" t="s">
        <v>17</v>
      </c>
      <c r="D57" s="78">
        <v>0</v>
      </c>
      <c r="E57" s="78">
        <v>0</v>
      </c>
      <c r="F57" s="78">
        <v>0</v>
      </c>
      <c r="G57" s="78">
        <v>4</v>
      </c>
      <c r="H57" s="78">
        <v>4</v>
      </c>
      <c r="I57" s="78">
        <v>4</v>
      </c>
      <c r="J57" s="78">
        <v>4</v>
      </c>
      <c r="K57" s="78">
        <v>4</v>
      </c>
      <c r="L57" s="78">
        <v>4</v>
      </c>
      <c r="M57" s="78">
        <v>4</v>
      </c>
      <c r="N57" s="78">
        <v>4</v>
      </c>
      <c r="O57" s="78" t="s">
        <v>21</v>
      </c>
      <c r="P57" s="78">
        <v>4</v>
      </c>
      <c r="Q57" s="78">
        <v>4</v>
      </c>
      <c r="R57" s="78">
        <v>4</v>
      </c>
      <c r="S57" s="78">
        <v>4</v>
      </c>
      <c r="T57" s="78">
        <v>4</v>
      </c>
      <c r="U57" s="78">
        <v>4</v>
      </c>
      <c r="V57" s="78" t="s">
        <v>21</v>
      </c>
      <c r="W57" s="78">
        <v>4</v>
      </c>
      <c r="X57" s="78">
        <v>4</v>
      </c>
      <c r="Y57" s="78">
        <v>4</v>
      </c>
      <c r="Z57" s="78">
        <v>4</v>
      </c>
      <c r="AA57" s="78">
        <v>4</v>
      </c>
      <c r="AB57" s="78">
        <v>4</v>
      </c>
      <c r="AC57" s="78" t="s">
        <v>21</v>
      </c>
      <c r="AD57" s="78">
        <v>4</v>
      </c>
      <c r="AE57" s="78">
        <v>4</v>
      </c>
      <c r="AF57" s="78">
        <v>4</v>
      </c>
      <c r="AG57" s="78">
        <v>4</v>
      </c>
      <c r="AH57" s="78"/>
      <c r="AI57" s="104"/>
      <c r="AJ57" s="105">
        <f>SUM(D57:F58,I57:M58,P57:T58,W57:AA58,AD57:AH58)/8</f>
        <v>18.5</v>
      </c>
      <c r="AK57" s="105">
        <f>SUM(D59:F59,I59:M59,P59:T59,W59:AA59,AD59:AH59)/8</f>
        <v>7.25</v>
      </c>
      <c r="AL57" s="105">
        <f>SUM(G57:H59,N57:O59,U57:V59,AB57:AC59)/8</f>
        <v>7.0625</v>
      </c>
      <c r="AM57" s="105">
        <f>SUM(D57:AH59)/8+(AI57)/8</f>
        <v>32.8125</v>
      </c>
    </row>
    <row r="58" ht="30" customHeight="1" spans="1:39">
      <c r="A58" s="53" t="s">
        <v>296</v>
      </c>
      <c r="B58" s="83"/>
      <c r="C58" s="77" t="s">
        <v>18</v>
      </c>
      <c r="D58" s="78">
        <v>0</v>
      </c>
      <c r="E58" s="78">
        <v>0</v>
      </c>
      <c r="F58" s="78">
        <v>0</v>
      </c>
      <c r="G58" s="78">
        <v>4</v>
      </c>
      <c r="H58" s="78">
        <v>4</v>
      </c>
      <c r="I58" s="78">
        <v>4</v>
      </c>
      <c r="J58" s="78">
        <v>4</v>
      </c>
      <c r="K58" s="78">
        <v>4</v>
      </c>
      <c r="L58" s="78" t="s">
        <v>21</v>
      </c>
      <c r="M58" s="78">
        <v>4</v>
      </c>
      <c r="N58" s="78">
        <v>4</v>
      </c>
      <c r="O58" s="78" t="s">
        <v>21</v>
      </c>
      <c r="P58" s="78">
        <v>4</v>
      </c>
      <c r="Q58" s="78">
        <v>4</v>
      </c>
      <c r="R58" s="78">
        <v>4</v>
      </c>
      <c r="S58" s="78">
        <v>4</v>
      </c>
      <c r="T58" s="78">
        <v>4</v>
      </c>
      <c r="U58" s="78">
        <v>4</v>
      </c>
      <c r="V58" s="78" t="s">
        <v>21</v>
      </c>
      <c r="W58" s="78">
        <v>4</v>
      </c>
      <c r="X58" s="78">
        <v>4</v>
      </c>
      <c r="Y58" s="78">
        <v>4</v>
      </c>
      <c r="Z58" s="78">
        <v>4</v>
      </c>
      <c r="AA58" s="78">
        <v>4</v>
      </c>
      <c r="AB58" s="78">
        <v>4</v>
      </c>
      <c r="AC58" s="78" t="s">
        <v>21</v>
      </c>
      <c r="AD58" s="78">
        <v>4</v>
      </c>
      <c r="AE58" s="78">
        <v>4</v>
      </c>
      <c r="AF58" s="78">
        <v>4</v>
      </c>
      <c r="AG58" s="78">
        <v>4</v>
      </c>
      <c r="AH58" s="78"/>
      <c r="AI58" s="106"/>
      <c r="AJ58" s="107"/>
      <c r="AK58" s="107"/>
      <c r="AL58" s="107"/>
      <c r="AM58" s="107"/>
    </row>
    <row r="59" ht="30" customHeight="1" spans="1:39">
      <c r="A59" s="53" t="s">
        <v>296</v>
      </c>
      <c r="B59" s="84"/>
      <c r="C59" s="81" t="s">
        <v>10</v>
      </c>
      <c r="D59" s="81">
        <v>0</v>
      </c>
      <c r="E59" s="81">
        <v>0</v>
      </c>
      <c r="F59" s="81">
        <v>0</v>
      </c>
      <c r="G59" s="81">
        <v>6</v>
      </c>
      <c r="H59" s="81">
        <v>3</v>
      </c>
      <c r="I59" s="81">
        <v>6</v>
      </c>
      <c r="J59" s="81">
        <v>5</v>
      </c>
      <c r="K59" s="81">
        <v>3</v>
      </c>
      <c r="L59" s="81" t="s">
        <v>21</v>
      </c>
      <c r="M59" s="81">
        <v>3</v>
      </c>
      <c r="N59" s="81">
        <v>4</v>
      </c>
      <c r="O59" s="78" t="s">
        <v>21</v>
      </c>
      <c r="P59" s="81">
        <v>4</v>
      </c>
      <c r="Q59" s="81">
        <v>3</v>
      </c>
      <c r="R59" s="81">
        <v>4</v>
      </c>
      <c r="S59" s="81">
        <v>4</v>
      </c>
      <c r="T59" s="81">
        <v>3</v>
      </c>
      <c r="U59" s="81">
        <v>3</v>
      </c>
      <c r="V59" s="78" t="s">
        <v>21</v>
      </c>
      <c r="W59" s="81">
        <v>4</v>
      </c>
      <c r="X59" s="81">
        <v>5</v>
      </c>
      <c r="Y59" s="81">
        <v>6</v>
      </c>
      <c r="Z59" s="81">
        <v>3</v>
      </c>
      <c r="AA59" s="81">
        <v>3</v>
      </c>
      <c r="AB59" s="81">
        <v>0.5</v>
      </c>
      <c r="AC59" s="78" t="s">
        <v>21</v>
      </c>
      <c r="AD59" s="81">
        <v>0.5</v>
      </c>
      <c r="AE59" s="81">
        <v>0.5</v>
      </c>
      <c r="AF59" s="81">
        <v>0.5</v>
      </c>
      <c r="AG59" s="81">
        <v>0.5</v>
      </c>
      <c r="AH59" s="81"/>
      <c r="AI59" s="108"/>
      <c r="AJ59" s="109"/>
      <c r="AK59" s="109"/>
      <c r="AL59" s="109"/>
      <c r="AM59" s="109"/>
    </row>
    <row r="60" ht="30.75" customHeight="1" spans="1:39">
      <c r="A60" s="53" t="s">
        <v>298</v>
      </c>
      <c r="B60" s="186" t="s">
        <v>299</v>
      </c>
      <c r="C60" s="77" t="s">
        <v>17</v>
      </c>
      <c r="D60" s="78">
        <v>4</v>
      </c>
      <c r="E60" s="78">
        <v>4</v>
      </c>
      <c r="F60" s="78">
        <v>4</v>
      </c>
      <c r="G60" s="78">
        <v>4</v>
      </c>
      <c r="H60" s="78">
        <v>4</v>
      </c>
      <c r="I60" s="78">
        <v>4</v>
      </c>
      <c r="J60" s="78">
        <v>4</v>
      </c>
      <c r="K60" s="78">
        <v>4</v>
      </c>
      <c r="L60" s="78">
        <v>4</v>
      </c>
      <c r="M60" s="78">
        <v>4</v>
      </c>
      <c r="N60" s="78">
        <v>4</v>
      </c>
      <c r="O60" s="78" t="s">
        <v>21</v>
      </c>
      <c r="P60" s="78">
        <v>4</v>
      </c>
      <c r="Q60" s="78">
        <v>4</v>
      </c>
      <c r="R60" s="78">
        <v>4</v>
      </c>
      <c r="S60" s="78">
        <v>4</v>
      </c>
      <c r="T60" s="78">
        <v>4</v>
      </c>
      <c r="U60" s="78">
        <v>4</v>
      </c>
      <c r="V60" s="78" t="s">
        <v>21</v>
      </c>
      <c r="W60" s="78">
        <v>4</v>
      </c>
      <c r="X60" s="78">
        <v>4</v>
      </c>
      <c r="Y60" s="78">
        <v>4</v>
      </c>
      <c r="Z60" s="78">
        <v>4</v>
      </c>
      <c r="AA60" s="78">
        <v>4</v>
      </c>
      <c r="AB60" s="78">
        <v>4</v>
      </c>
      <c r="AC60" s="78">
        <v>4</v>
      </c>
      <c r="AD60" s="78">
        <v>4</v>
      </c>
      <c r="AE60" s="78">
        <v>4</v>
      </c>
      <c r="AF60" s="78">
        <v>4</v>
      </c>
      <c r="AG60" s="78">
        <v>4</v>
      </c>
      <c r="AH60" s="78"/>
      <c r="AI60" s="104"/>
      <c r="AJ60" s="105">
        <f>SUM(D60:F61,I60:M61,P60:T61,W60:AA61,AD60:AH61)/8</f>
        <v>21.5</v>
      </c>
      <c r="AK60" s="105">
        <f>SUM(D62:F62,I62:M62,P62:T62,W62:AA62,AD62:AH62)/8</f>
        <v>11.25</v>
      </c>
      <c r="AL60" s="105">
        <f>SUM(G60:H62,N60:O62,U60:V62,AB60:AC62)/8</f>
        <v>8.375</v>
      </c>
      <c r="AM60" s="105">
        <f>SUM(D60:AH62)/8+(AI60)/8</f>
        <v>41.125</v>
      </c>
    </row>
    <row r="61" ht="30.75" customHeight="1" spans="1:39">
      <c r="A61" s="53" t="s">
        <v>298</v>
      </c>
      <c r="B61" s="187"/>
      <c r="C61" s="77" t="s">
        <v>18</v>
      </c>
      <c r="D61" s="78">
        <v>4</v>
      </c>
      <c r="E61" s="78">
        <v>4</v>
      </c>
      <c r="F61" s="78">
        <v>4</v>
      </c>
      <c r="G61" s="78">
        <v>4</v>
      </c>
      <c r="H61" s="78">
        <v>4</v>
      </c>
      <c r="I61" s="78">
        <v>4</v>
      </c>
      <c r="J61" s="78">
        <v>4</v>
      </c>
      <c r="K61" s="78">
        <v>4</v>
      </c>
      <c r="L61" s="78" t="s">
        <v>21</v>
      </c>
      <c r="M61" s="78">
        <v>4</v>
      </c>
      <c r="N61" s="78">
        <v>4</v>
      </c>
      <c r="O61" s="78" t="s">
        <v>21</v>
      </c>
      <c r="P61" s="78">
        <v>4</v>
      </c>
      <c r="Q61" s="78">
        <v>4</v>
      </c>
      <c r="R61" s="78">
        <v>4</v>
      </c>
      <c r="S61" s="78">
        <v>4</v>
      </c>
      <c r="T61" s="78">
        <v>4</v>
      </c>
      <c r="U61" s="78">
        <v>4</v>
      </c>
      <c r="V61" s="78" t="s">
        <v>21</v>
      </c>
      <c r="W61" s="78">
        <v>4</v>
      </c>
      <c r="X61" s="78">
        <v>4</v>
      </c>
      <c r="Y61" s="78">
        <v>4</v>
      </c>
      <c r="Z61" s="78">
        <v>4</v>
      </c>
      <c r="AA61" s="78">
        <v>4</v>
      </c>
      <c r="AB61" s="78">
        <v>4</v>
      </c>
      <c r="AC61" s="78">
        <v>4</v>
      </c>
      <c r="AD61" s="78">
        <v>4</v>
      </c>
      <c r="AE61" s="78">
        <v>4</v>
      </c>
      <c r="AF61" s="78">
        <v>4</v>
      </c>
      <c r="AG61" s="78">
        <v>4</v>
      </c>
      <c r="AH61" s="78"/>
      <c r="AI61" s="106"/>
      <c r="AJ61" s="107"/>
      <c r="AK61" s="107"/>
      <c r="AL61" s="107"/>
      <c r="AM61" s="107"/>
    </row>
    <row r="62" ht="30.75" customHeight="1" spans="1:39">
      <c r="A62" s="53" t="s">
        <v>298</v>
      </c>
      <c r="B62" s="188"/>
      <c r="C62" s="81" t="s">
        <v>10</v>
      </c>
      <c r="D62" s="81">
        <v>6</v>
      </c>
      <c r="E62" s="81">
        <v>6</v>
      </c>
      <c r="F62" s="81">
        <v>4</v>
      </c>
      <c r="G62" s="81">
        <v>5</v>
      </c>
      <c r="H62" s="81">
        <v>0.5</v>
      </c>
      <c r="I62" s="81">
        <v>4</v>
      </c>
      <c r="J62" s="81">
        <v>0.5</v>
      </c>
      <c r="K62" s="81">
        <v>0.5</v>
      </c>
      <c r="L62" s="81" t="s">
        <v>21</v>
      </c>
      <c r="M62" s="81">
        <v>0.5</v>
      </c>
      <c r="N62" s="81">
        <v>3</v>
      </c>
      <c r="O62" s="78" t="s">
        <v>21</v>
      </c>
      <c r="P62" s="81">
        <v>4</v>
      </c>
      <c r="Q62" s="81">
        <v>4</v>
      </c>
      <c r="R62" s="81">
        <v>4</v>
      </c>
      <c r="S62" s="81">
        <v>6</v>
      </c>
      <c r="T62" s="81">
        <v>3</v>
      </c>
      <c r="U62" s="81">
        <v>5</v>
      </c>
      <c r="V62" s="78" t="s">
        <v>21</v>
      </c>
      <c r="W62" s="81">
        <v>4.5</v>
      </c>
      <c r="X62" s="81">
        <v>5</v>
      </c>
      <c r="Y62" s="81">
        <v>5</v>
      </c>
      <c r="Z62" s="81">
        <v>7</v>
      </c>
      <c r="AA62" s="81">
        <v>6</v>
      </c>
      <c r="AB62" s="81">
        <v>0.5</v>
      </c>
      <c r="AC62" s="78">
        <v>5</v>
      </c>
      <c r="AD62" s="81">
        <v>5</v>
      </c>
      <c r="AE62" s="81">
        <v>5</v>
      </c>
      <c r="AF62" s="81">
        <v>5</v>
      </c>
      <c r="AG62" s="81">
        <v>5</v>
      </c>
      <c r="AH62" s="81"/>
      <c r="AI62" s="108"/>
      <c r="AJ62" s="109"/>
      <c r="AK62" s="109"/>
      <c r="AL62" s="109"/>
      <c r="AM62" s="109"/>
    </row>
    <row r="63" ht="30.75" customHeight="1" spans="1:39">
      <c r="A63" s="53" t="s">
        <v>300</v>
      </c>
      <c r="B63" s="82" t="s">
        <v>301</v>
      </c>
      <c r="C63" s="77" t="s">
        <v>17</v>
      </c>
      <c r="D63" s="78">
        <v>4</v>
      </c>
      <c r="E63" s="78">
        <v>4</v>
      </c>
      <c r="F63" s="78">
        <v>4</v>
      </c>
      <c r="G63" s="78">
        <v>4</v>
      </c>
      <c r="H63" s="78">
        <v>4</v>
      </c>
      <c r="I63" s="78">
        <v>4</v>
      </c>
      <c r="J63" s="78">
        <v>4</v>
      </c>
      <c r="K63" s="78">
        <v>4</v>
      </c>
      <c r="L63" s="78">
        <v>4</v>
      </c>
      <c r="M63" s="78">
        <v>4</v>
      </c>
      <c r="N63" s="78">
        <v>4</v>
      </c>
      <c r="O63" s="78" t="s">
        <v>21</v>
      </c>
      <c r="P63" s="78">
        <v>4</v>
      </c>
      <c r="Q63" s="78">
        <v>4</v>
      </c>
      <c r="R63" s="78">
        <v>4</v>
      </c>
      <c r="S63" s="78">
        <v>4</v>
      </c>
      <c r="T63" s="78">
        <v>4</v>
      </c>
      <c r="U63" s="78">
        <v>4</v>
      </c>
      <c r="V63" s="78" t="s">
        <v>21</v>
      </c>
      <c r="W63" s="78">
        <v>4</v>
      </c>
      <c r="X63" s="78">
        <v>4</v>
      </c>
      <c r="Y63" s="78">
        <v>4</v>
      </c>
      <c r="Z63" s="78">
        <v>4</v>
      </c>
      <c r="AA63" s="78">
        <v>4</v>
      </c>
      <c r="AB63" s="78">
        <v>4</v>
      </c>
      <c r="AC63" s="78">
        <v>4</v>
      </c>
      <c r="AD63" s="78">
        <v>4</v>
      </c>
      <c r="AE63" s="78">
        <v>4</v>
      </c>
      <c r="AF63" s="78">
        <v>4</v>
      </c>
      <c r="AG63" s="78">
        <v>4</v>
      </c>
      <c r="AH63" s="78"/>
      <c r="AI63" s="104"/>
      <c r="AJ63" s="105">
        <f>SUM(D63:F64,I63:M64,P63:T64,W63:AA64,AD63:AH64)/8</f>
        <v>21.5</v>
      </c>
      <c r="AK63" s="105">
        <f>SUM(D65:F65,I65:M65,P65:T65,W65:AA65,AD65:AH65)/8</f>
        <v>8.5</v>
      </c>
      <c r="AL63" s="105">
        <f>SUM(G63:H65,N63:O65,U63:V65,AB63:AC65)/8</f>
        <v>8.25</v>
      </c>
      <c r="AM63" s="105">
        <f>SUM(D63:AH65)/8+(AI63)/8</f>
        <v>38.25</v>
      </c>
    </row>
    <row r="64" ht="30.75" customHeight="1" spans="1:39">
      <c r="A64" s="53" t="s">
        <v>300</v>
      </c>
      <c r="B64" s="83"/>
      <c r="C64" s="77" t="s">
        <v>18</v>
      </c>
      <c r="D64" s="78">
        <v>4</v>
      </c>
      <c r="E64" s="78">
        <v>4</v>
      </c>
      <c r="F64" s="78">
        <v>4</v>
      </c>
      <c r="G64" s="78">
        <v>4</v>
      </c>
      <c r="H64" s="78">
        <v>4</v>
      </c>
      <c r="I64" s="78">
        <v>4</v>
      </c>
      <c r="J64" s="78">
        <v>4</v>
      </c>
      <c r="K64" s="78">
        <v>4</v>
      </c>
      <c r="L64" s="78" t="s">
        <v>21</v>
      </c>
      <c r="M64" s="78">
        <v>4</v>
      </c>
      <c r="N64" s="78">
        <v>4</v>
      </c>
      <c r="O64" s="78" t="s">
        <v>21</v>
      </c>
      <c r="P64" s="78">
        <v>4</v>
      </c>
      <c r="Q64" s="78">
        <v>4</v>
      </c>
      <c r="R64" s="78">
        <v>4</v>
      </c>
      <c r="S64" s="78">
        <v>4</v>
      </c>
      <c r="T64" s="78">
        <v>4</v>
      </c>
      <c r="U64" s="78">
        <v>4</v>
      </c>
      <c r="V64" s="78" t="s">
        <v>21</v>
      </c>
      <c r="W64" s="78">
        <v>4</v>
      </c>
      <c r="X64" s="78">
        <v>4</v>
      </c>
      <c r="Y64" s="78">
        <v>4</v>
      </c>
      <c r="Z64" s="78">
        <v>4</v>
      </c>
      <c r="AA64" s="78">
        <v>4</v>
      </c>
      <c r="AB64" s="78">
        <v>4</v>
      </c>
      <c r="AC64" s="78">
        <v>4</v>
      </c>
      <c r="AD64" s="78">
        <v>4</v>
      </c>
      <c r="AE64" s="78">
        <v>4</v>
      </c>
      <c r="AF64" s="78">
        <v>4</v>
      </c>
      <c r="AG64" s="78">
        <v>4</v>
      </c>
      <c r="AH64" s="78"/>
      <c r="AI64" s="106"/>
      <c r="AJ64" s="107"/>
      <c r="AK64" s="107"/>
      <c r="AL64" s="107"/>
      <c r="AM64" s="107"/>
    </row>
    <row r="65" ht="30.75" customHeight="1" spans="1:39">
      <c r="A65" s="53" t="s">
        <v>300</v>
      </c>
      <c r="B65" s="84"/>
      <c r="C65" s="81" t="s">
        <v>10</v>
      </c>
      <c r="D65" s="81">
        <v>6</v>
      </c>
      <c r="E65" s="81">
        <v>6</v>
      </c>
      <c r="F65" s="81">
        <v>4</v>
      </c>
      <c r="G65" s="81">
        <v>5</v>
      </c>
      <c r="H65" s="81">
        <v>0.5</v>
      </c>
      <c r="I65" s="81">
        <v>4</v>
      </c>
      <c r="J65" s="81">
        <v>0.5</v>
      </c>
      <c r="K65" s="81">
        <v>0.5</v>
      </c>
      <c r="L65" s="81" t="s">
        <v>21</v>
      </c>
      <c r="M65" s="81">
        <v>0.5</v>
      </c>
      <c r="N65" s="81">
        <v>3</v>
      </c>
      <c r="O65" s="78" t="s">
        <v>21</v>
      </c>
      <c r="P65" s="81">
        <v>4</v>
      </c>
      <c r="Q65" s="81">
        <v>4</v>
      </c>
      <c r="R65" s="81">
        <v>4</v>
      </c>
      <c r="S65" s="81">
        <v>6</v>
      </c>
      <c r="T65" s="81">
        <v>3</v>
      </c>
      <c r="U65" s="81">
        <v>5</v>
      </c>
      <c r="V65" s="78" t="s">
        <v>21</v>
      </c>
      <c r="W65" s="81">
        <v>0.5</v>
      </c>
      <c r="X65" s="81">
        <v>5</v>
      </c>
      <c r="Y65" s="81">
        <v>5</v>
      </c>
      <c r="Z65" s="81">
        <v>7</v>
      </c>
      <c r="AA65" s="81">
        <v>6</v>
      </c>
      <c r="AB65" s="81">
        <v>4</v>
      </c>
      <c r="AC65" s="78">
        <v>0.5</v>
      </c>
      <c r="AD65" s="81">
        <v>0.5</v>
      </c>
      <c r="AE65" s="81">
        <v>0.5</v>
      </c>
      <c r="AF65" s="81">
        <v>0.5</v>
      </c>
      <c r="AG65" s="81">
        <v>0.5</v>
      </c>
      <c r="AH65" s="81"/>
      <c r="AI65" s="108"/>
      <c r="AJ65" s="109"/>
      <c r="AK65" s="109"/>
      <c r="AL65" s="109"/>
      <c r="AM65" s="109"/>
    </row>
    <row r="66" ht="30" customHeight="1" spans="1:39">
      <c r="A66" s="189" t="s">
        <v>302</v>
      </c>
      <c r="B66" s="133" t="s">
        <v>303</v>
      </c>
      <c r="C66" s="77" t="s">
        <v>17</v>
      </c>
      <c r="D66" s="78">
        <v>4</v>
      </c>
      <c r="E66" s="78">
        <v>4</v>
      </c>
      <c r="F66" s="78">
        <v>4</v>
      </c>
      <c r="G66" s="78">
        <v>4</v>
      </c>
      <c r="H66" s="78">
        <v>4</v>
      </c>
      <c r="I66" s="78">
        <v>4</v>
      </c>
      <c r="J66" s="78">
        <v>4</v>
      </c>
      <c r="K66" s="78">
        <v>4</v>
      </c>
      <c r="L66" s="78">
        <v>4</v>
      </c>
      <c r="M66" s="78" t="s">
        <v>21</v>
      </c>
      <c r="N66" s="78" t="s">
        <v>21</v>
      </c>
      <c r="O66" s="78" t="s">
        <v>21</v>
      </c>
      <c r="P66" s="78">
        <v>4</v>
      </c>
      <c r="Q66" s="78">
        <v>4</v>
      </c>
      <c r="R66" s="78">
        <v>4</v>
      </c>
      <c r="S66" s="78">
        <v>4</v>
      </c>
      <c r="T66" s="78">
        <v>4</v>
      </c>
      <c r="U66" s="78">
        <v>4</v>
      </c>
      <c r="V66" s="78" t="s">
        <v>21</v>
      </c>
      <c r="W66" s="78" t="s">
        <v>21</v>
      </c>
      <c r="X66" s="78" t="s">
        <v>21</v>
      </c>
      <c r="Y66" s="78" t="s">
        <v>21</v>
      </c>
      <c r="Z66" s="78">
        <v>4</v>
      </c>
      <c r="AA66" s="78">
        <v>4</v>
      </c>
      <c r="AB66" s="78">
        <v>4</v>
      </c>
      <c r="AC66" s="78" t="s">
        <v>21</v>
      </c>
      <c r="AD66" s="78">
        <v>4</v>
      </c>
      <c r="AE66" s="78">
        <v>4</v>
      </c>
      <c r="AF66" s="78">
        <v>4</v>
      </c>
      <c r="AG66" s="78" t="s">
        <v>21</v>
      </c>
      <c r="AH66" s="78"/>
      <c r="AI66" s="104"/>
      <c r="AJ66" s="105">
        <f>SUM(D66:F67,I66:M67,P66:T67,W66:AA67,AD66:AH67)/8</f>
        <v>16.5</v>
      </c>
      <c r="AK66" s="105">
        <f>SUM(D68:F68,I68:M68,P68:T68,W68:AA68,AD68:AH68)/8</f>
        <v>5.6875</v>
      </c>
      <c r="AL66" s="105">
        <f>SUM(G66:H68,N66:O68,U66:V68,AB66:AC68)/8</f>
        <v>4.6875</v>
      </c>
      <c r="AM66" s="105">
        <f>SUM(D66:AH68)/8+(AI66)/8</f>
        <v>26.875</v>
      </c>
    </row>
    <row r="67" ht="30" customHeight="1" spans="1:39">
      <c r="A67" s="189" t="s">
        <v>302</v>
      </c>
      <c r="B67" s="134"/>
      <c r="C67" s="77" t="s">
        <v>18</v>
      </c>
      <c r="D67" s="78">
        <v>4</v>
      </c>
      <c r="E67" s="78">
        <v>4</v>
      </c>
      <c r="F67" s="78">
        <v>4</v>
      </c>
      <c r="G67" s="78">
        <v>4</v>
      </c>
      <c r="H67" s="78">
        <v>4</v>
      </c>
      <c r="I67" s="78">
        <v>4</v>
      </c>
      <c r="J67" s="78">
        <v>4</v>
      </c>
      <c r="K67" s="78">
        <v>4</v>
      </c>
      <c r="L67" s="78" t="s">
        <v>21</v>
      </c>
      <c r="M67" s="78" t="s">
        <v>21</v>
      </c>
      <c r="N67" s="78" t="s">
        <v>21</v>
      </c>
      <c r="O67" s="78" t="s">
        <v>21</v>
      </c>
      <c r="P67" s="78">
        <v>4</v>
      </c>
      <c r="Q67" s="78">
        <v>4</v>
      </c>
      <c r="R67" s="78">
        <v>4</v>
      </c>
      <c r="S67" s="78">
        <v>4</v>
      </c>
      <c r="T67" s="78">
        <v>4</v>
      </c>
      <c r="U67" s="78">
        <v>4</v>
      </c>
      <c r="V67" s="78" t="s">
        <v>21</v>
      </c>
      <c r="W67" s="78" t="s">
        <v>21</v>
      </c>
      <c r="X67" s="78" t="s">
        <v>21</v>
      </c>
      <c r="Y67" s="78" t="s">
        <v>21</v>
      </c>
      <c r="Z67" s="78">
        <v>4</v>
      </c>
      <c r="AA67" s="78">
        <v>4</v>
      </c>
      <c r="AB67" s="78">
        <v>4</v>
      </c>
      <c r="AC67" s="78" t="s">
        <v>21</v>
      </c>
      <c r="AD67" s="78">
        <v>4</v>
      </c>
      <c r="AE67" s="78">
        <v>4</v>
      </c>
      <c r="AF67" s="78">
        <v>4</v>
      </c>
      <c r="AG67" s="78" t="s">
        <v>21</v>
      </c>
      <c r="AH67" s="78"/>
      <c r="AI67" s="106"/>
      <c r="AJ67" s="107"/>
      <c r="AK67" s="107"/>
      <c r="AL67" s="107"/>
      <c r="AM67" s="107"/>
    </row>
    <row r="68" ht="30" customHeight="1" spans="1:39">
      <c r="A68" s="189" t="s">
        <v>302</v>
      </c>
      <c r="B68" s="135"/>
      <c r="C68" s="81" t="s">
        <v>10</v>
      </c>
      <c r="D68" s="81">
        <v>4</v>
      </c>
      <c r="E68" s="81">
        <v>4</v>
      </c>
      <c r="F68" s="81">
        <v>4</v>
      </c>
      <c r="G68" s="81">
        <v>4</v>
      </c>
      <c r="H68" s="81">
        <v>0.5</v>
      </c>
      <c r="I68" s="81">
        <v>4</v>
      </c>
      <c r="J68" s="81">
        <v>0.5</v>
      </c>
      <c r="K68" s="81">
        <v>0.5</v>
      </c>
      <c r="L68" s="81" t="s">
        <v>21</v>
      </c>
      <c r="M68" s="81" t="s">
        <v>21</v>
      </c>
      <c r="N68" s="81" t="s">
        <v>21</v>
      </c>
      <c r="O68" s="78" t="s">
        <v>21</v>
      </c>
      <c r="P68" s="81">
        <v>4</v>
      </c>
      <c r="Q68" s="81">
        <v>4</v>
      </c>
      <c r="R68" s="81">
        <v>4</v>
      </c>
      <c r="S68" s="81">
        <v>4</v>
      </c>
      <c r="T68" s="81">
        <v>3</v>
      </c>
      <c r="U68" s="81">
        <v>0.5</v>
      </c>
      <c r="V68" s="78" t="s">
        <v>21</v>
      </c>
      <c r="W68" s="81" t="s">
        <v>21</v>
      </c>
      <c r="X68" s="81" t="s">
        <v>21</v>
      </c>
      <c r="Y68" s="81" t="s">
        <v>21</v>
      </c>
      <c r="Z68" s="81">
        <v>4</v>
      </c>
      <c r="AA68" s="81">
        <v>4</v>
      </c>
      <c r="AB68" s="81">
        <v>0.5</v>
      </c>
      <c r="AC68" s="78" t="s">
        <v>21</v>
      </c>
      <c r="AD68" s="81">
        <v>0.5</v>
      </c>
      <c r="AE68" s="81">
        <v>0.5</v>
      </c>
      <c r="AF68" s="81">
        <v>0.5</v>
      </c>
      <c r="AG68" s="81" t="s">
        <v>21</v>
      </c>
      <c r="AH68" s="81"/>
      <c r="AI68" s="108"/>
      <c r="AJ68" s="109"/>
      <c r="AK68" s="109"/>
      <c r="AL68" s="109"/>
      <c r="AM68" s="109"/>
    </row>
    <row r="69" ht="30.75" customHeight="1" spans="1:39">
      <c r="A69" s="145" t="s">
        <v>304</v>
      </c>
      <c r="B69" s="133" t="s">
        <v>305</v>
      </c>
      <c r="C69" s="77" t="s">
        <v>17</v>
      </c>
      <c r="D69" s="78">
        <v>4</v>
      </c>
      <c r="E69" s="78">
        <v>4</v>
      </c>
      <c r="F69" s="78">
        <v>4</v>
      </c>
      <c r="G69" s="78">
        <v>4</v>
      </c>
      <c r="H69" s="78">
        <v>4</v>
      </c>
      <c r="I69" s="78">
        <v>4</v>
      </c>
      <c r="J69" s="78">
        <v>4</v>
      </c>
      <c r="K69" s="78">
        <v>4</v>
      </c>
      <c r="L69" s="78">
        <v>4</v>
      </c>
      <c r="M69" s="78">
        <v>4</v>
      </c>
      <c r="N69" s="78">
        <v>4</v>
      </c>
      <c r="O69" s="78" t="s">
        <v>21</v>
      </c>
      <c r="P69" s="78">
        <v>4</v>
      </c>
      <c r="Q69" s="78">
        <v>4</v>
      </c>
      <c r="R69" s="78">
        <v>4</v>
      </c>
      <c r="S69" s="78">
        <v>4</v>
      </c>
      <c r="T69" s="78">
        <v>4</v>
      </c>
      <c r="U69" s="78">
        <v>4</v>
      </c>
      <c r="V69" s="78" t="s">
        <v>21</v>
      </c>
      <c r="W69" s="78">
        <v>4</v>
      </c>
      <c r="X69" s="78">
        <v>4</v>
      </c>
      <c r="Y69" s="78">
        <v>4</v>
      </c>
      <c r="Z69" s="78">
        <v>4</v>
      </c>
      <c r="AA69" s="78">
        <v>4</v>
      </c>
      <c r="AB69" s="78">
        <v>4</v>
      </c>
      <c r="AC69" s="78" t="s">
        <v>21</v>
      </c>
      <c r="AD69" s="78">
        <v>4</v>
      </c>
      <c r="AE69" s="78">
        <v>4</v>
      </c>
      <c r="AF69" s="78">
        <v>4</v>
      </c>
      <c r="AG69" s="78">
        <v>4</v>
      </c>
      <c r="AH69" s="78"/>
      <c r="AI69" s="104"/>
      <c r="AJ69" s="105">
        <f>SUM(D69:F70,I69:M70,P69:T70,W69:AA70,AD69:AH70)/8</f>
        <v>21.5</v>
      </c>
      <c r="AK69" s="105">
        <f>SUM(D71:F71,I71:M71,P71:T71,W71:AA71,AD71:AH71)/8</f>
        <v>6.1875</v>
      </c>
      <c r="AL69" s="105">
        <f>SUM(G69:H71,N69:O71,U69:V71,AB69:AC71)/8</f>
        <v>6.0625</v>
      </c>
      <c r="AM69" s="105">
        <f>SUM(D69:AH71)/8+(AI69)/8</f>
        <v>33.75</v>
      </c>
    </row>
    <row r="70" ht="30.75" customHeight="1" spans="1:39">
      <c r="A70" s="145" t="s">
        <v>304</v>
      </c>
      <c r="B70" s="83"/>
      <c r="C70" s="77" t="s">
        <v>18</v>
      </c>
      <c r="D70" s="78">
        <v>4</v>
      </c>
      <c r="E70" s="78">
        <v>4</v>
      </c>
      <c r="F70" s="78">
        <v>4</v>
      </c>
      <c r="G70" s="78">
        <v>4</v>
      </c>
      <c r="H70" s="78">
        <v>4</v>
      </c>
      <c r="I70" s="78">
        <v>4</v>
      </c>
      <c r="J70" s="78">
        <v>4</v>
      </c>
      <c r="K70" s="78">
        <v>4</v>
      </c>
      <c r="L70" s="78" t="s">
        <v>21</v>
      </c>
      <c r="M70" s="78">
        <v>4</v>
      </c>
      <c r="N70" s="78">
        <v>4</v>
      </c>
      <c r="O70" s="78" t="s">
        <v>21</v>
      </c>
      <c r="P70" s="78">
        <v>4</v>
      </c>
      <c r="Q70" s="78">
        <v>4</v>
      </c>
      <c r="R70" s="78">
        <v>4</v>
      </c>
      <c r="S70" s="78">
        <v>4</v>
      </c>
      <c r="T70" s="78">
        <v>4</v>
      </c>
      <c r="U70" s="78">
        <v>4</v>
      </c>
      <c r="V70" s="78" t="s">
        <v>21</v>
      </c>
      <c r="W70" s="78">
        <v>4</v>
      </c>
      <c r="X70" s="78">
        <v>4</v>
      </c>
      <c r="Y70" s="78">
        <v>4</v>
      </c>
      <c r="Z70" s="78">
        <v>4</v>
      </c>
      <c r="AA70" s="78">
        <v>4</v>
      </c>
      <c r="AB70" s="78">
        <v>4</v>
      </c>
      <c r="AC70" s="78" t="s">
        <v>21</v>
      </c>
      <c r="AD70" s="78">
        <v>4</v>
      </c>
      <c r="AE70" s="78">
        <v>4</v>
      </c>
      <c r="AF70" s="78">
        <v>4</v>
      </c>
      <c r="AG70" s="78">
        <v>4</v>
      </c>
      <c r="AH70" s="78"/>
      <c r="AI70" s="106"/>
      <c r="AJ70" s="107"/>
      <c r="AK70" s="107"/>
      <c r="AL70" s="107"/>
      <c r="AM70" s="107"/>
    </row>
    <row r="71" ht="30.75" customHeight="1" spans="1:39">
      <c r="A71" s="145" t="s">
        <v>304</v>
      </c>
      <c r="B71" s="84"/>
      <c r="C71" s="81" t="s">
        <v>10</v>
      </c>
      <c r="D71" s="81">
        <v>4</v>
      </c>
      <c r="E71" s="81">
        <v>4</v>
      </c>
      <c r="F71" s="81">
        <v>4</v>
      </c>
      <c r="G71" s="81">
        <v>4</v>
      </c>
      <c r="H71" s="81">
        <v>0.5</v>
      </c>
      <c r="I71" s="81">
        <v>4</v>
      </c>
      <c r="J71" s="81">
        <v>0.5</v>
      </c>
      <c r="K71" s="81">
        <v>0.5</v>
      </c>
      <c r="L71" s="81" t="s">
        <v>21</v>
      </c>
      <c r="M71" s="81">
        <v>0.5</v>
      </c>
      <c r="N71" s="81">
        <v>3</v>
      </c>
      <c r="O71" s="78" t="s">
        <v>21</v>
      </c>
      <c r="P71" s="81">
        <v>4</v>
      </c>
      <c r="Q71" s="81">
        <v>4</v>
      </c>
      <c r="R71" s="81">
        <v>4</v>
      </c>
      <c r="S71" s="81">
        <v>4</v>
      </c>
      <c r="T71" s="81">
        <v>3</v>
      </c>
      <c r="U71" s="81">
        <v>0.5</v>
      </c>
      <c r="V71" s="78" t="s">
        <v>21</v>
      </c>
      <c r="W71" s="81">
        <v>0.5</v>
      </c>
      <c r="X71" s="81">
        <v>0.5</v>
      </c>
      <c r="Y71" s="81">
        <v>4</v>
      </c>
      <c r="Z71" s="81">
        <v>3</v>
      </c>
      <c r="AA71" s="81">
        <v>3</v>
      </c>
      <c r="AB71" s="81">
        <v>0.5</v>
      </c>
      <c r="AC71" s="78" t="s">
        <v>21</v>
      </c>
      <c r="AD71" s="81">
        <v>0.5</v>
      </c>
      <c r="AE71" s="81">
        <v>0.5</v>
      </c>
      <c r="AF71" s="81">
        <v>0.5</v>
      </c>
      <c r="AG71" s="81">
        <v>0.5</v>
      </c>
      <c r="AH71" s="81"/>
      <c r="AI71" s="108"/>
      <c r="AJ71" s="109"/>
      <c r="AK71" s="109"/>
      <c r="AL71" s="109"/>
      <c r="AM71" s="109"/>
    </row>
    <row r="72" ht="31.5" customHeight="1" spans="1:39">
      <c r="A72" s="145" t="s">
        <v>306</v>
      </c>
      <c r="B72" s="133" t="s">
        <v>307</v>
      </c>
      <c r="C72" s="77" t="s">
        <v>17</v>
      </c>
      <c r="D72" s="78">
        <v>4</v>
      </c>
      <c r="E72" s="78">
        <v>4</v>
      </c>
      <c r="F72" s="78">
        <v>4</v>
      </c>
      <c r="G72" s="78">
        <v>4</v>
      </c>
      <c r="H72" s="78">
        <v>0</v>
      </c>
      <c r="I72" s="78">
        <v>4</v>
      </c>
      <c r="J72" s="78">
        <v>4</v>
      </c>
      <c r="K72" s="78">
        <v>4</v>
      </c>
      <c r="L72" s="78">
        <v>4</v>
      </c>
      <c r="M72" s="78">
        <v>4</v>
      </c>
      <c r="N72" s="78" t="s">
        <v>21</v>
      </c>
      <c r="O72" s="78" t="s">
        <v>21</v>
      </c>
      <c r="P72" s="78">
        <v>4</v>
      </c>
      <c r="Q72" s="78">
        <v>4</v>
      </c>
      <c r="R72" s="78">
        <v>0</v>
      </c>
      <c r="S72" s="78">
        <v>4</v>
      </c>
      <c r="T72" s="78">
        <v>4</v>
      </c>
      <c r="U72" s="78">
        <v>4</v>
      </c>
      <c r="V72" s="78" t="s">
        <v>21</v>
      </c>
      <c r="W72" s="78" t="s">
        <v>21</v>
      </c>
      <c r="X72" s="78" t="s">
        <v>21</v>
      </c>
      <c r="Y72" s="78" t="s">
        <v>21</v>
      </c>
      <c r="Z72" s="78">
        <v>4</v>
      </c>
      <c r="AA72" s="78">
        <v>4</v>
      </c>
      <c r="AB72" s="78">
        <v>4</v>
      </c>
      <c r="AC72" s="78" t="s">
        <v>21</v>
      </c>
      <c r="AD72" s="78">
        <v>0</v>
      </c>
      <c r="AE72" s="78">
        <v>0</v>
      </c>
      <c r="AF72" s="78" t="s">
        <v>21</v>
      </c>
      <c r="AG72" s="78" t="s">
        <v>21</v>
      </c>
      <c r="AH72" s="78"/>
      <c r="AI72" s="104"/>
      <c r="AJ72" s="105">
        <f>SUM(D72:F73,I72:M73,P72:T73,W72:AA73,AD72:AH73)/8</f>
        <v>13.5</v>
      </c>
      <c r="AK72" s="105">
        <f>SUM(D74:F74,I74:M74,P74:T74,W74:AA74,AD74:AH74)/8</f>
        <v>4.8125</v>
      </c>
      <c r="AL72" s="105">
        <f>SUM(G72:H74,N72:O74,U72:V74,AB72:AC74)/8</f>
        <v>3.625</v>
      </c>
      <c r="AM72" s="105">
        <f>SUM(D72:AH74)/8+(AI72)/8</f>
        <v>21.9375</v>
      </c>
    </row>
    <row r="73" ht="30.75" customHeight="1" spans="1:39">
      <c r="A73" s="145" t="s">
        <v>306</v>
      </c>
      <c r="B73" s="83"/>
      <c r="C73" s="77" t="s">
        <v>18</v>
      </c>
      <c r="D73" s="78">
        <v>4</v>
      </c>
      <c r="E73" s="78">
        <v>4</v>
      </c>
      <c r="F73" s="78">
        <v>4</v>
      </c>
      <c r="G73" s="78">
        <v>4</v>
      </c>
      <c r="H73" s="78">
        <v>0</v>
      </c>
      <c r="I73" s="78">
        <v>4</v>
      </c>
      <c r="J73" s="78">
        <v>4</v>
      </c>
      <c r="K73" s="78">
        <v>4</v>
      </c>
      <c r="L73" s="78" t="s">
        <v>21</v>
      </c>
      <c r="M73" s="78">
        <v>4</v>
      </c>
      <c r="N73" s="78" t="s">
        <v>21</v>
      </c>
      <c r="O73" s="78" t="s">
        <v>21</v>
      </c>
      <c r="P73" s="78">
        <v>4</v>
      </c>
      <c r="Q73" s="78">
        <v>4</v>
      </c>
      <c r="R73" s="78">
        <v>0</v>
      </c>
      <c r="S73" s="78">
        <v>4</v>
      </c>
      <c r="T73" s="78">
        <v>4</v>
      </c>
      <c r="U73" s="78">
        <v>4</v>
      </c>
      <c r="V73" s="78" t="s">
        <v>21</v>
      </c>
      <c r="W73" s="78" t="s">
        <v>21</v>
      </c>
      <c r="X73" s="78" t="s">
        <v>21</v>
      </c>
      <c r="Y73" s="78" t="s">
        <v>21</v>
      </c>
      <c r="Z73" s="78">
        <v>4</v>
      </c>
      <c r="AA73" s="78">
        <v>4</v>
      </c>
      <c r="AB73" s="78">
        <v>4</v>
      </c>
      <c r="AC73" s="78" t="s">
        <v>21</v>
      </c>
      <c r="AD73" s="78">
        <v>0</v>
      </c>
      <c r="AE73" s="78">
        <v>0</v>
      </c>
      <c r="AF73" s="78" t="s">
        <v>21</v>
      </c>
      <c r="AG73" s="78" t="s">
        <v>21</v>
      </c>
      <c r="AH73" s="78"/>
      <c r="AI73" s="106"/>
      <c r="AJ73" s="107"/>
      <c r="AK73" s="107"/>
      <c r="AL73" s="107"/>
      <c r="AM73" s="107"/>
    </row>
    <row r="74" ht="30.75" customHeight="1" spans="1:39">
      <c r="A74" s="145" t="s">
        <v>306</v>
      </c>
      <c r="B74" s="84"/>
      <c r="C74" s="81" t="s">
        <v>10</v>
      </c>
      <c r="D74" s="81">
        <v>4</v>
      </c>
      <c r="E74" s="81">
        <v>4</v>
      </c>
      <c r="F74" s="81">
        <v>4</v>
      </c>
      <c r="G74" s="81">
        <v>4</v>
      </c>
      <c r="H74" s="81">
        <v>0</v>
      </c>
      <c r="I74" s="81">
        <v>4</v>
      </c>
      <c r="J74" s="81">
        <v>0.5</v>
      </c>
      <c r="K74" s="81">
        <v>0.5</v>
      </c>
      <c r="L74" s="81" t="s">
        <v>21</v>
      </c>
      <c r="M74" s="81">
        <v>0.5</v>
      </c>
      <c r="N74" s="81" t="s">
        <v>21</v>
      </c>
      <c r="O74" s="78" t="s">
        <v>21</v>
      </c>
      <c r="P74" s="81">
        <v>4</v>
      </c>
      <c r="Q74" s="81">
        <v>4</v>
      </c>
      <c r="R74" s="81">
        <v>0</v>
      </c>
      <c r="S74" s="81">
        <v>4</v>
      </c>
      <c r="T74" s="81">
        <v>3</v>
      </c>
      <c r="U74" s="81">
        <v>0.5</v>
      </c>
      <c r="V74" s="78" t="s">
        <v>21</v>
      </c>
      <c r="W74" s="81" t="s">
        <v>21</v>
      </c>
      <c r="X74" s="81" t="s">
        <v>21</v>
      </c>
      <c r="Y74" s="81" t="s">
        <v>21</v>
      </c>
      <c r="Z74" s="81">
        <v>3</v>
      </c>
      <c r="AA74" s="81">
        <v>3</v>
      </c>
      <c r="AB74" s="81">
        <v>0.5</v>
      </c>
      <c r="AC74" s="78" t="s">
        <v>21</v>
      </c>
      <c r="AD74" s="81">
        <v>0</v>
      </c>
      <c r="AE74" s="81">
        <v>0</v>
      </c>
      <c r="AF74" s="81" t="s">
        <v>21</v>
      </c>
      <c r="AG74" s="81" t="s">
        <v>21</v>
      </c>
      <c r="AH74" s="81"/>
      <c r="AI74" s="108"/>
      <c r="AJ74" s="109"/>
      <c r="AK74" s="109"/>
      <c r="AL74" s="109"/>
      <c r="AM74" s="109"/>
    </row>
    <row r="75" ht="30.75" customHeight="1" spans="1:39">
      <c r="A75" s="145" t="s">
        <v>308</v>
      </c>
      <c r="B75" s="133" t="s">
        <v>309</v>
      </c>
      <c r="C75" s="77" t="s">
        <v>17</v>
      </c>
      <c r="D75" s="78">
        <v>4</v>
      </c>
      <c r="E75" s="78">
        <v>4</v>
      </c>
      <c r="F75" s="78">
        <v>4</v>
      </c>
      <c r="G75" s="78">
        <v>4</v>
      </c>
      <c r="H75" s="78">
        <v>4</v>
      </c>
      <c r="I75" s="78">
        <v>4</v>
      </c>
      <c r="J75" s="78">
        <v>4</v>
      </c>
      <c r="K75" s="78">
        <v>4</v>
      </c>
      <c r="L75" s="78">
        <v>4</v>
      </c>
      <c r="M75" s="78" t="s">
        <v>21</v>
      </c>
      <c r="N75" s="78" t="s">
        <v>21</v>
      </c>
      <c r="O75" s="78" t="s">
        <v>21</v>
      </c>
      <c r="P75" s="78" t="s">
        <v>21</v>
      </c>
      <c r="Q75" s="78">
        <v>4</v>
      </c>
      <c r="R75" s="78">
        <v>4</v>
      </c>
      <c r="S75" s="78">
        <v>4</v>
      </c>
      <c r="T75" s="78">
        <v>4</v>
      </c>
      <c r="U75" s="78">
        <v>4</v>
      </c>
      <c r="V75" s="78" t="s">
        <v>21</v>
      </c>
      <c r="W75" s="78" t="s">
        <v>21</v>
      </c>
      <c r="X75" s="78" t="s">
        <v>21</v>
      </c>
      <c r="Y75" s="78" t="s">
        <v>21</v>
      </c>
      <c r="Z75" s="78">
        <v>0</v>
      </c>
      <c r="AA75" s="78">
        <v>4</v>
      </c>
      <c r="AB75" s="78">
        <v>4</v>
      </c>
      <c r="AC75" s="78" t="s">
        <v>21</v>
      </c>
      <c r="AD75" s="78">
        <v>4</v>
      </c>
      <c r="AE75" s="78">
        <v>4</v>
      </c>
      <c r="AF75" s="78" t="s">
        <v>21</v>
      </c>
      <c r="AG75" s="78" t="s">
        <v>21</v>
      </c>
      <c r="AH75" s="78"/>
      <c r="AI75" s="104"/>
      <c r="AJ75" s="105">
        <f>SUM(D75:F76,I75:M76,P75:T76,W75:AA76,AD75:AH76)/8</f>
        <v>13.5</v>
      </c>
      <c r="AK75" s="105">
        <f>SUM(D77:F77,I77:M77,P77:T77,W77:AA77,AD77:AH77)/8</f>
        <v>4.5</v>
      </c>
      <c r="AL75" s="105">
        <f>SUM(G75:H77,N75:O77,U75:V77,AB75:AC77)/8</f>
        <v>4.6875</v>
      </c>
      <c r="AM75" s="105">
        <f>SUM(D75:AH77)/8+(AI75)/8</f>
        <v>22.6875</v>
      </c>
    </row>
    <row r="76" ht="30.75" customHeight="1" spans="1:39">
      <c r="A76" s="145" t="s">
        <v>308</v>
      </c>
      <c r="B76" s="83"/>
      <c r="C76" s="77" t="s">
        <v>18</v>
      </c>
      <c r="D76" s="78">
        <v>4</v>
      </c>
      <c r="E76" s="78">
        <v>4</v>
      </c>
      <c r="F76" s="78">
        <v>4</v>
      </c>
      <c r="G76" s="78">
        <v>4</v>
      </c>
      <c r="H76" s="78">
        <v>4</v>
      </c>
      <c r="I76" s="78">
        <v>4</v>
      </c>
      <c r="J76" s="78">
        <v>4</v>
      </c>
      <c r="K76" s="78">
        <v>4</v>
      </c>
      <c r="L76" s="78" t="s">
        <v>21</v>
      </c>
      <c r="M76" s="78" t="s">
        <v>21</v>
      </c>
      <c r="N76" s="78" t="s">
        <v>21</v>
      </c>
      <c r="O76" s="78" t="s">
        <v>21</v>
      </c>
      <c r="P76" s="78" t="s">
        <v>21</v>
      </c>
      <c r="Q76" s="78">
        <v>4</v>
      </c>
      <c r="R76" s="78">
        <v>4</v>
      </c>
      <c r="S76" s="78">
        <v>4</v>
      </c>
      <c r="T76" s="78">
        <v>4</v>
      </c>
      <c r="U76" s="78">
        <v>4</v>
      </c>
      <c r="V76" s="78" t="s">
        <v>21</v>
      </c>
      <c r="W76" s="78" t="s">
        <v>21</v>
      </c>
      <c r="X76" s="78" t="s">
        <v>21</v>
      </c>
      <c r="Y76" s="78" t="s">
        <v>21</v>
      </c>
      <c r="Z76" s="78">
        <v>0</v>
      </c>
      <c r="AA76" s="78">
        <v>4</v>
      </c>
      <c r="AB76" s="78">
        <v>4</v>
      </c>
      <c r="AC76" s="78" t="s">
        <v>21</v>
      </c>
      <c r="AD76" s="78">
        <v>4</v>
      </c>
      <c r="AE76" s="78">
        <v>4</v>
      </c>
      <c r="AF76" s="78" t="s">
        <v>21</v>
      </c>
      <c r="AG76" s="78" t="s">
        <v>21</v>
      </c>
      <c r="AH76" s="78"/>
      <c r="AI76" s="106"/>
      <c r="AJ76" s="107"/>
      <c r="AK76" s="107"/>
      <c r="AL76" s="107"/>
      <c r="AM76" s="107"/>
    </row>
    <row r="77" ht="30.75" customHeight="1" spans="1:39">
      <c r="A77" s="145" t="s">
        <v>308</v>
      </c>
      <c r="B77" s="84"/>
      <c r="C77" s="81" t="s">
        <v>10</v>
      </c>
      <c r="D77" s="81">
        <v>4</v>
      </c>
      <c r="E77" s="81">
        <v>4</v>
      </c>
      <c r="F77" s="81">
        <v>4</v>
      </c>
      <c r="G77" s="81">
        <v>4</v>
      </c>
      <c r="H77" s="81">
        <v>0.5</v>
      </c>
      <c r="I77" s="81">
        <v>4</v>
      </c>
      <c r="J77" s="81">
        <v>0.5</v>
      </c>
      <c r="K77" s="81">
        <v>0.5</v>
      </c>
      <c r="L77" s="81" t="s">
        <v>21</v>
      </c>
      <c r="M77" s="81" t="s">
        <v>21</v>
      </c>
      <c r="N77" s="81" t="s">
        <v>21</v>
      </c>
      <c r="O77" s="78" t="s">
        <v>21</v>
      </c>
      <c r="P77" s="81" t="s">
        <v>21</v>
      </c>
      <c r="Q77" s="81">
        <v>4</v>
      </c>
      <c r="R77" s="81">
        <v>4</v>
      </c>
      <c r="S77" s="81">
        <v>4</v>
      </c>
      <c r="T77" s="81">
        <v>3</v>
      </c>
      <c r="U77" s="81">
        <v>0.5</v>
      </c>
      <c r="V77" s="78" t="s">
        <v>21</v>
      </c>
      <c r="W77" s="81" t="s">
        <v>21</v>
      </c>
      <c r="X77" s="81" t="s">
        <v>21</v>
      </c>
      <c r="Y77" s="81" t="s">
        <v>21</v>
      </c>
      <c r="Z77" s="81">
        <v>0</v>
      </c>
      <c r="AA77" s="81">
        <v>3</v>
      </c>
      <c r="AB77" s="81">
        <v>0.5</v>
      </c>
      <c r="AC77" s="78" t="s">
        <v>21</v>
      </c>
      <c r="AD77" s="81">
        <v>0.5</v>
      </c>
      <c r="AE77" s="81">
        <v>0.5</v>
      </c>
      <c r="AF77" s="81" t="s">
        <v>21</v>
      </c>
      <c r="AG77" s="81" t="s">
        <v>21</v>
      </c>
      <c r="AH77" s="81"/>
      <c r="AI77" s="108"/>
      <c r="AJ77" s="109"/>
      <c r="AK77" s="109"/>
      <c r="AL77" s="109"/>
      <c r="AM77" s="109"/>
    </row>
    <row r="78" ht="30.75" customHeight="1" spans="1:39">
      <c r="A78" s="145" t="s">
        <v>310</v>
      </c>
      <c r="B78" s="190" t="s">
        <v>311</v>
      </c>
      <c r="C78" s="77" t="s">
        <v>17</v>
      </c>
      <c r="D78" s="78">
        <v>4</v>
      </c>
      <c r="E78" s="78">
        <v>4</v>
      </c>
      <c r="F78" s="78">
        <v>4</v>
      </c>
      <c r="G78" s="78">
        <v>4</v>
      </c>
      <c r="H78" s="78">
        <v>4</v>
      </c>
      <c r="I78" s="78">
        <v>4</v>
      </c>
      <c r="J78" s="78">
        <v>4</v>
      </c>
      <c r="K78" s="78">
        <v>4</v>
      </c>
      <c r="L78" s="78">
        <v>4</v>
      </c>
      <c r="M78" s="78">
        <v>4</v>
      </c>
      <c r="N78" s="78">
        <v>4</v>
      </c>
      <c r="O78" s="78" t="s">
        <v>21</v>
      </c>
      <c r="P78" s="78" t="s">
        <v>21</v>
      </c>
      <c r="Q78" s="78">
        <v>4</v>
      </c>
      <c r="R78" s="78">
        <v>4</v>
      </c>
      <c r="S78" s="78">
        <v>4</v>
      </c>
      <c r="T78" s="78">
        <v>4</v>
      </c>
      <c r="U78" s="78">
        <v>4</v>
      </c>
      <c r="V78" s="78">
        <v>4</v>
      </c>
      <c r="W78" s="78">
        <v>4</v>
      </c>
      <c r="X78" s="78">
        <v>4</v>
      </c>
      <c r="Y78" s="78">
        <v>4</v>
      </c>
      <c r="Z78" s="78">
        <v>4</v>
      </c>
      <c r="AA78" s="78">
        <v>4</v>
      </c>
      <c r="AB78" s="78">
        <v>4</v>
      </c>
      <c r="AC78" s="78">
        <v>4</v>
      </c>
      <c r="AD78" s="78">
        <v>4</v>
      </c>
      <c r="AE78" s="78">
        <v>4</v>
      </c>
      <c r="AF78" s="78">
        <v>4</v>
      </c>
      <c r="AG78" s="78">
        <v>4</v>
      </c>
      <c r="AH78" s="78"/>
      <c r="AI78" s="104"/>
      <c r="AJ78" s="105">
        <f>SUM(D78:F79,I78:M79,P78:T79,W78:AA79,AD78:AH79)/8</f>
        <v>21</v>
      </c>
      <c r="AK78" s="105">
        <f>SUM(D80:F80,I80:M80,P80:T80,W80:AA80,AD80:AH80)/8</f>
        <v>10.0625</v>
      </c>
      <c r="AL78" s="105">
        <f>SUM(G78:H80,N78:O80,U78:V80,AB78:AC80)/8</f>
        <v>8.75</v>
      </c>
      <c r="AM78" s="105">
        <f>SUM(D78:AH80)/8+(AI78)/8</f>
        <v>39.8125</v>
      </c>
    </row>
    <row r="79" ht="30.75" customHeight="1" spans="1:39">
      <c r="A79" s="145" t="s">
        <v>310</v>
      </c>
      <c r="B79" s="191"/>
      <c r="C79" s="77" t="s">
        <v>18</v>
      </c>
      <c r="D79" s="78">
        <v>4</v>
      </c>
      <c r="E79" s="78">
        <v>4</v>
      </c>
      <c r="F79" s="78">
        <v>4</v>
      </c>
      <c r="G79" s="78">
        <v>4</v>
      </c>
      <c r="H79" s="78">
        <v>4</v>
      </c>
      <c r="I79" s="78">
        <v>4</v>
      </c>
      <c r="J79" s="78">
        <v>4</v>
      </c>
      <c r="K79" s="78">
        <v>4</v>
      </c>
      <c r="L79" s="78">
        <v>4</v>
      </c>
      <c r="M79" s="78">
        <v>4</v>
      </c>
      <c r="N79" s="78">
        <v>4</v>
      </c>
      <c r="O79" s="78" t="s">
        <v>21</v>
      </c>
      <c r="P79" s="78" t="s">
        <v>21</v>
      </c>
      <c r="Q79" s="78">
        <v>4</v>
      </c>
      <c r="R79" s="78">
        <v>4</v>
      </c>
      <c r="S79" s="78">
        <v>4</v>
      </c>
      <c r="T79" s="78">
        <v>4</v>
      </c>
      <c r="U79" s="78">
        <v>4</v>
      </c>
      <c r="V79" s="78">
        <v>4</v>
      </c>
      <c r="W79" s="78">
        <v>4</v>
      </c>
      <c r="X79" s="78">
        <v>4</v>
      </c>
      <c r="Y79" s="78">
        <v>4</v>
      </c>
      <c r="Z79" s="78">
        <v>4</v>
      </c>
      <c r="AA79" s="78">
        <v>4</v>
      </c>
      <c r="AB79" s="78">
        <v>4</v>
      </c>
      <c r="AC79" s="78">
        <v>4</v>
      </c>
      <c r="AD79" s="78">
        <v>4</v>
      </c>
      <c r="AE79" s="78">
        <v>4</v>
      </c>
      <c r="AF79" s="78">
        <v>4</v>
      </c>
      <c r="AG79" s="78">
        <v>4</v>
      </c>
      <c r="AH79" s="78"/>
      <c r="AI79" s="106"/>
      <c r="AJ79" s="107"/>
      <c r="AK79" s="107"/>
      <c r="AL79" s="107"/>
      <c r="AM79" s="107"/>
    </row>
    <row r="80" ht="30.75" customHeight="1" spans="1:39">
      <c r="A80" s="145" t="s">
        <v>310</v>
      </c>
      <c r="B80" s="192"/>
      <c r="C80" s="81" t="s">
        <v>10</v>
      </c>
      <c r="D80" s="81">
        <v>6</v>
      </c>
      <c r="E80" s="81">
        <v>6</v>
      </c>
      <c r="F80" s="81">
        <v>4</v>
      </c>
      <c r="G80" s="81">
        <v>5</v>
      </c>
      <c r="H80" s="81">
        <v>0.5</v>
      </c>
      <c r="I80" s="81">
        <v>4</v>
      </c>
      <c r="J80" s="81">
        <v>0.5</v>
      </c>
      <c r="K80" s="81">
        <v>0.5</v>
      </c>
      <c r="L80" s="81">
        <v>0.5</v>
      </c>
      <c r="M80" s="81">
        <v>0.5</v>
      </c>
      <c r="N80" s="81">
        <v>3</v>
      </c>
      <c r="O80" s="78" t="s">
        <v>21</v>
      </c>
      <c r="P80" s="81" t="s">
        <v>21</v>
      </c>
      <c r="Q80" s="81">
        <v>4</v>
      </c>
      <c r="R80" s="81">
        <v>4</v>
      </c>
      <c r="S80" s="81">
        <v>6</v>
      </c>
      <c r="T80" s="81">
        <v>5</v>
      </c>
      <c r="U80" s="81">
        <v>0.5</v>
      </c>
      <c r="V80" s="78">
        <v>0.5</v>
      </c>
      <c r="W80" s="81">
        <v>5</v>
      </c>
      <c r="X80" s="81">
        <v>5</v>
      </c>
      <c r="Y80" s="81">
        <v>0.5</v>
      </c>
      <c r="Z80" s="81">
        <v>7</v>
      </c>
      <c r="AA80" s="81">
        <v>6</v>
      </c>
      <c r="AB80" s="81">
        <v>4</v>
      </c>
      <c r="AC80" s="78">
        <v>0.5</v>
      </c>
      <c r="AD80" s="81">
        <v>3</v>
      </c>
      <c r="AE80" s="81">
        <v>3</v>
      </c>
      <c r="AF80" s="81">
        <v>5</v>
      </c>
      <c r="AG80" s="81">
        <v>5</v>
      </c>
      <c r="AH80" s="81"/>
      <c r="AI80" s="108"/>
      <c r="AJ80" s="109"/>
      <c r="AK80" s="109"/>
      <c r="AL80" s="109"/>
      <c r="AM80" s="109"/>
    </row>
    <row r="81" ht="30.75" customHeight="1" spans="1:39">
      <c r="A81" s="145" t="s">
        <v>312</v>
      </c>
      <c r="B81" s="190" t="s">
        <v>313</v>
      </c>
      <c r="C81" s="77" t="s">
        <v>17</v>
      </c>
      <c r="D81" s="78">
        <v>4</v>
      </c>
      <c r="E81" s="78">
        <v>4</v>
      </c>
      <c r="F81" s="78">
        <v>4</v>
      </c>
      <c r="G81" s="78">
        <v>4</v>
      </c>
      <c r="H81" s="78">
        <v>4</v>
      </c>
      <c r="I81" s="78">
        <v>4</v>
      </c>
      <c r="J81" s="78">
        <v>4</v>
      </c>
      <c r="K81" s="78">
        <v>4</v>
      </c>
      <c r="L81" s="78">
        <v>4</v>
      </c>
      <c r="M81" s="78">
        <v>4</v>
      </c>
      <c r="N81" s="78">
        <v>4</v>
      </c>
      <c r="O81" s="78" t="s">
        <v>21</v>
      </c>
      <c r="P81" s="78">
        <v>4</v>
      </c>
      <c r="Q81" s="78">
        <v>4</v>
      </c>
      <c r="R81" s="78">
        <v>4</v>
      </c>
      <c r="S81" s="78">
        <v>4</v>
      </c>
      <c r="T81" s="78">
        <v>4</v>
      </c>
      <c r="U81" s="78">
        <v>4</v>
      </c>
      <c r="V81" s="78" t="s">
        <v>21</v>
      </c>
      <c r="W81" s="78">
        <v>4</v>
      </c>
      <c r="X81" s="78">
        <v>4</v>
      </c>
      <c r="Y81" s="78">
        <v>4</v>
      </c>
      <c r="Z81" s="78">
        <v>4</v>
      </c>
      <c r="AA81" s="78">
        <v>4</v>
      </c>
      <c r="AB81" s="78">
        <v>4</v>
      </c>
      <c r="AC81" s="78" t="s">
        <v>21</v>
      </c>
      <c r="AD81" s="78">
        <v>4</v>
      </c>
      <c r="AE81" s="78">
        <v>4</v>
      </c>
      <c r="AF81" s="78">
        <v>4</v>
      </c>
      <c r="AG81" s="78">
        <v>4</v>
      </c>
      <c r="AH81" s="78"/>
      <c r="AI81" s="104"/>
      <c r="AJ81" s="105">
        <f>SUM(D81:F82,I81:M82,P81:T82,W81:AA82,AD81:AH82)/8</f>
        <v>21.5</v>
      </c>
      <c r="AK81" s="105">
        <f>SUM(D83:F83,I83:M83,P83:T83,W83:AA83,AD83:AH83)/8</f>
        <v>6.0625</v>
      </c>
      <c r="AL81" s="105">
        <f>SUM(G81:H83,N81:O83,U81:V83,AB81:AC83)/8</f>
        <v>6.1875</v>
      </c>
      <c r="AM81" s="105">
        <f>SUM(D81:AH83)/8+(AI81)/8</f>
        <v>33.75</v>
      </c>
    </row>
    <row r="82" ht="30.75" customHeight="1" spans="1:39">
      <c r="A82" s="145" t="s">
        <v>312</v>
      </c>
      <c r="B82" s="191"/>
      <c r="C82" s="77" t="s">
        <v>18</v>
      </c>
      <c r="D82" s="78">
        <v>4</v>
      </c>
      <c r="E82" s="78">
        <v>4</v>
      </c>
      <c r="F82" s="78">
        <v>4</v>
      </c>
      <c r="G82" s="78">
        <v>4</v>
      </c>
      <c r="H82" s="78">
        <v>4</v>
      </c>
      <c r="I82" s="78">
        <v>4</v>
      </c>
      <c r="J82" s="78">
        <v>4</v>
      </c>
      <c r="K82" s="78">
        <v>4</v>
      </c>
      <c r="L82" s="78" t="s">
        <v>21</v>
      </c>
      <c r="M82" s="78">
        <v>4</v>
      </c>
      <c r="N82" s="78">
        <v>4</v>
      </c>
      <c r="O82" s="78" t="s">
        <v>21</v>
      </c>
      <c r="P82" s="78">
        <v>4</v>
      </c>
      <c r="Q82" s="78">
        <v>4</v>
      </c>
      <c r="R82" s="78">
        <v>4</v>
      </c>
      <c r="S82" s="78">
        <v>4</v>
      </c>
      <c r="T82" s="78">
        <v>4</v>
      </c>
      <c r="U82" s="78">
        <v>4</v>
      </c>
      <c r="V82" s="78" t="s">
        <v>21</v>
      </c>
      <c r="W82" s="78">
        <v>4</v>
      </c>
      <c r="X82" s="78">
        <v>4</v>
      </c>
      <c r="Y82" s="78">
        <v>4</v>
      </c>
      <c r="Z82" s="78">
        <v>4</v>
      </c>
      <c r="AA82" s="78">
        <v>4</v>
      </c>
      <c r="AB82" s="78">
        <v>4</v>
      </c>
      <c r="AC82" s="78" t="s">
        <v>21</v>
      </c>
      <c r="AD82" s="78">
        <v>4</v>
      </c>
      <c r="AE82" s="78">
        <v>4</v>
      </c>
      <c r="AF82" s="78">
        <v>4</v>
      </c>
      <c r="AG82" s="78">
        <v>4</v>
      </c>
      <c r="AH82" s="78"/>
      <c r="AI82" s="106"/>
      <c r="AJ82" s="107"/>
      <c r="AK82" s="107"/>
      <c r="AL82" s="107"/>
      <c r="AM82" s="107"/>
    </row>
    <row r="83" ht="30.75" customHeight="1" spans="1:39">
      <c r="A83" s="145" t="s">
        <v>312</v>
      </c>
      <c r="B83" s="192"/>
      <c r="C83" s="81" t="s">
        <v>10</v>
      </c>
      <c r="D83" s="81">
        <v>5</v>
      </c>
      <c r="E83" s="81">
        <v>4</v>
      </c>
      <c r="F83" s="81">
        <v>4</v>
      </c>
      <c r="G83" s="81">
        <v>5</v>
      </c>
      <c r="H83" s="81">
        <v>0.5</v>
      </c>
      <c r="I83" s="81">
        <v>4</v>
      </c>
      <c r="J83" s="81">
        <v>0.5</v>
      </c>
      <c r="K83" s="81">
        <v>0.5</v>
      </c>
      <c r="L83" s="81" t="s">
        <v>21</v>
      </c>
      <c r="M83" s="81">
        <v>0.5</v>
      </c>
      <c r="N83" s="81">
        <v>3</v>
      </c>
      <c r="O83" s="78" t="s">
        <v>21</v>
      </c>
      <c r="P83" s="81">
        <v>4</v>
      </c>
      <c r="Q83" s="81">
        <v>4</v>
      </c>
      <c r="R83" s="81">
        <v>4</v>
      </c>
      <c r="S83" s="81">
        <v>6</v>
      </c>
      <c r="T83" s="81">
        <v>3</v>
      </c>
      <c r="U83" s="81">
        <v>0.5</v>
      </c>
      <c r="V83" s="78" t="s">
        <v>21</v>
      </c>
      <c r="W83" s="81">
        <v>0.5</v>
      </c>
      <c r="X83" s="81">
        <v>0.5</v>
      </c>
      <c r="Y83" s="81">
        <v>5</v>
      </c>
      <c r="Z83" s="81">
        <v>0.5</v>
      </c>
      <c r="AA83" s="81">
        <v>0.5</v>
      </c>
      <c r="AB83" s="81">
        <v>0.5</v>
      </c>
      <c r="AC83" s="78" t="s">
        <v>21</v>
      </c>
      <c r="AD83" s="81">
        <v>0.5</v>
      </c>
      <c r="AE83" s="81">
        <v>0.5</v>
      </c>
      <c r="AF83" s="81">
        <v>0.5</v>
      </c>
      <c r="AG83" s="81">
        <v>0.5</v>
      </c>
      <c r="AH83" s="81"/>
      <c r="AI83" s="108"/>
      <c r="AJ83" s="109"/>
      <c r="AK83" s="109"/>
      <c r="AL83" s="109"/>
      <c r="AM83" s="109"/>
    </row>
    <row r="84" ht="30.75" customHeight="1" spans="1:39">
      <c r="A84" s="145" t="s">
        <v>314</v>
      </c>
      <c r="B84" s="190" t="s">
        <v>315</v>
      </c>
      <c r="C84" s="77" t="s">
        <v>17</v>
      </c>
      <c r="D84" s="78">
        <v>4</v>
      </c>
      <c r="E84" s="78">
        <v>4</v>
      </c>
      <c r="F84" s="78">
        <v>4</v>
      </c>
      <c r="G84" s="78">
        <v>4</v>
      </c>
      <c r="H84" s="78">
        <v>4</v>
      </c>
      <c r="I84" s="78">
        <v>4</v>
      </c>
      <c r="J84" s="78">
        <v>4</v>
      </c>
      <c r="K84" s="78">
        <v>4</v>
      </c>
      <c r="L84" s="78">
        <v>4</v>
      </c>
      <c r="M84" s="78">
        <v>4</v>
      </c>
      <c r="N84" s="78">
        <v>4</v>
      </c>
      <c r="O84" s="78" t="s">
        <v>21</v>
      </c>
      <c r="P84" s="78">
        <v>4</v>
      </c>
      <c r="Q84" s="78">
        <v>4</v>
      </c>
      <c r="R84" s="78">
        <v>4</v>
      </c>
      <c r="S84" s="78">
        <v>4</v>
      </c>
      <c r="T84" s="78">
        <v>4</v>
      </c>
      <c r="U84" s="78">
        <v>4</v>
      </c>
      <c r="V84" s="78" t="s">
        <v>21</v>
      </c>
      <c r="W84" s="78">
        <v>4</v>
      </c>
      <c r="X84" s="78">
        <v>4</v>
      </c>
      <c r="Y84" s="78">
        <v>4</v>
      </c>
      <c r="Z84" s="78">
        <v>4</v>
      </c>
      <c r="AA84" s="78">
        <v>4</v>
      </c>
      <c r="AB84" s="78">
        <v>3.5</v>
      </c>
      <c r="AC84" s="78">
        <v>4</v>
      </c>
      <c r="AD84" s="78">
        <v>4</v>
      </c>
      <c r="AE84" s="78">
        <v>4</v>
      </c>
      <c r="AF84" s="78">
        <v>4</v>
      </c>
      <c r="AG84" s="78">
        <v>4</v>
      </c>
      <c r="AH84" s="78"/>
      <c r="AI84" s="104"/>
      <c r="AJ84" s="105">
        <f>SUM(D84:F85,I84:M85,P84:T85,W84:AA85,AD84:AH85)/8</f>
        <v>21.5</v>
      </c>
      <c r="AK84" s="105">
        <f>SUM(D86:F86,I86:M86,P86:T86,W86:AA86,AD86:AH86)/8</f>
        <v>9.625</v>
      </c>
      <c r="AL84" s="105">
        <f>SUM(G84:H86,N84:O86,U84:V86,AB84:AC86)/8</f>
        <v>7.625</v>
      </c>
      <c r="AM84" s="105">
        <f>SUM(D84:AH86)/8+(AI84)/8</f>
        <v>38.75</v>
      </c>
    </row>
    <row r="85" ht="30.75" customHeight="1" spans="1:39">
      <c r="A85" s="145" t="s">
        <v>314</v>
      </c>
      <c r="B85" s="191"/>
      <c r="C85" s="77" t="s">
        <v>18</v>
      </c>
      <c r="D85" s="78">
        <v>4</v>
      </c>
      <c r="E85" s="78">
        <v>4</v>
      </c>
      <c r="F85" s="78">
        <v>4</v>
      </c>
      <c r="G85" s="78">
        <v>4</v>
      </c>
      <c r="H85" s="78">
        <v>4</v>
      </c>
      <c r="I85" s="78">
        <v>4</v>
      </c>
      <c r="J85" s="78">
        <v>4</v>
      </c>
      <c r="K85" s="78">
        <v>4</v>
      </c>
      <c r="L85" s="78" t="s">
        <v>21</v>
      </c>
      <c r="M85" s="78">
        <v>4</v>
      </c>
      <c r="N85" s="78">
        <v>4</v>
      </c>
      <c r="O85" s="78" t="s">
        <v>21</v>
      </c>
      <c r="P85" s="78">
        <v>4</v>
      </c>
      <c r="Q85" s="78">
        <v>4</v>
      </c>
      <c r="R85" s="78">
        <v>4</v>
      </c>
      <c r="S85" s="78">
        <v>4</v>
      </c>
      <c r="T85" s="78">
        <v>4</v>
      </c>
      <c r="U85" s="78">
        <v>4</v>
      </c>
      <c r="V85" s="78" t="s">
        <v>21</v>
      </c>
      <c r="W85" s="78">
        <v>4</v>
      </c>
      <c r="X85" s="78">
        <v>4</v>
      </c>
      <c r="Y85" s="78">
        <v>4</v>
      </c>
      <c r="Z85" s="78">
        <v>4</v>
      </c>
      <c r="AA85" s="78">
        <v>4</v>
      </c>
      <c r="AB85" s="78">
        <v>4</v>
      </c>
      <c r="AC85" s="78">
        <v>4</v>
      </c>
      <c r="AD85" s="78">
        <v>4</v>
      </c>
      <c r="AE85" s="78">
        <v>4</v>
      </c>
      <c r="AF85" s="78">
        <v>4</v>
      </c>
      <c r="AG85" s="78">
        <v>4</v>
      </c>
      <c r="AH85" s="78"/>
      <c r="AI85" s="106"/>
      <c r="AJ85" s="107"/>
      <c r="AK85" s="107"/>
      <c r="AL85" s="107"/>
      <c r="AM85" s="107"/>
    </row>
    <row r="86" ht="30.75" customHeight="1" spans="1:39">
      <c r="A86" s="145" t="s">
        <v>314</v>
      </c>
      <c r="B86" s="192"/>
      <c r="C86" s="81" t="s">
        <v>10</v>
      </c>
      <c r="D86" s="81">
        <v>6</v>
      </c>
      <c r="E86" s="81">
        <v>6</v>
      </c>
      <c r="F86" s="81">
        <v>4</v>
      </c>
      <c r="G86" s="81">
        <v>5</v>
      </c>
      <c r="H86" s="81">
        <v>0.5</v>
      </c>
      <c r="I86" s="81">
        <v>4</v>
      </c>
      <c r="J86" s="81">
        <v>0.5</v>
      </c>
      <c r="K86" s="81">
        <v>0.5</v>
      </c>
      <c r="L86" s="81" t="s">
        <v>21</v>
      </c>
      <c r="M86" s="81">
        <v>0.5</v>
      </c>
      <c r="N86" s="81">
        <v>3</v>
      </c>
      <c r="O86" s="78" t="s">
        <v>21</v>
      </c>
      <c r="P86" s="81">
        <v>4</v>
      </c>
      <c r="Q86" s="81">
        <v>4</v>
      </c>
      <c r="R86" s="81">
        <v>4</v>
      </c>
      <c r="S86" s="81">
        <v>6</v>
      </c>
      <c r="T86" s="81">
        <v>5</v>
      </c>
      <c r="U86" s="81">
        <v>0.5</v>
      </c>
      <c r="V86" s="78" t="s">
        <v>21</v>
      </c>
      <c r="W86" s="81">
        <v>5</v>
      </c>
      <c r="X86" s="81">
        <v>0.5</v>
      </c>
      <c r="Y86" s="81">
        <v>5</v>
      </c>
      <c r="Z86" s="81">
        <v>7</v>
      </c>
      <c r="AA86" s="81">
        <v>6</v>
      </c>
      <c r="AB86" s="81">
        <v>4</v>
      </c>
      <c r="AC86" s="78">
        <v>0.5</v>
      </c>
      <c r="AD86" s="81">
        <v>0.5</v>
      </c>
      <c r="AE86" s="81">
        <v>3</v>
      </c>
      <c r="AF86" s="81">
        <v>0.5</v>
      </c>
      <c r="AG86" s="81">
        <v>5</v>
      </c>
      <c r="AH86" s="81"/>
      <c r="AI86" s="108"/>
      <c r="AJ86" s="109"/>
      <c r="AK86" s="109"/>
      <c r="AL86" s="109"/>
      <c r="AM86" s="109"/>
    </row>
    <row r="87" ht="30.75" customHeight="1" spans="1:39">
      <c r="A87" s="145" t="s">
        <v>316</v>
      </c>
      <c r="B87" s="190" t="s">
        <v>317</v>
      </c>
      <c r="C87" s="77" t="s">
        <v>17</v>
      </c>
      <c r="D87" s="78">
        <v>4</v>
      </c>
      <c r="E87" s="78">
        <v>4</v>
      </c>
      <c r="F87" s="78">
        <v>4</v>
      </c>
      <c r="G87" s="78">
        <v>4</v>
      </c>
      <c r="H87" s="78">
        <v>4</v>
      </c>
      <c r="I87" s="78">
        <v>4</v>
      </c>
      <c r="J87" s="78">
        <v>4</v>
      </c>
      <c r="K87" s="78">
        <v>4</v>
      </c>
      <c r="L87" s="136">
        <v>3.5</v>
      </c>
      <c r="M87" s="78">
        <v>4</v>
      </c>
      <c r="N87" s="78">
        <v>4</v>
      </c>
      <c r="O87" s="78" t="s">
        <v>21</v>
      </c>
      <c r="P87" s="78">
        <v>4</v>
      </c>
      <c r="Q87" s="78">
        <v>4</v>
      </c>
      <c r="R87" s="78">
        <v>4</v>
      </c>
      <c r="S87" s="78">
        <v>4</v>
      </c>
      <c r="T87" s="78">
        <v>4</v>
      </c>
      <c r="U87" s="78">
        <v>4</v>
      </c>
      <c r="V87" s="78">
        <v>4</v>
      </c>
      <c r="W87" s="78">
        <v>4</v>
      </c>
      <c r="X87" s="78">
        <v>4</v>
      </c>
      <c r="Y87" s="78">
        <v>4</v>
      </c>
      <c r="Z87" s="78">
        <v>4</v>
      </c>
      <c r="AA87" s="78">
        <v>4</v>
      </c>
      <c r="AB87" s="78">
        <v>3.5</v>
      </c>
      <c r="AC87" s="78">
        <v>4</v>
      </c>
      <c r="AD87" s="78">
        <v>4</v>
      </c>
      <c r="AE87" s="78">
        <v>4</v>
      </c>
      <c r="AF87" s="78">
        <v>4</v>
      </c>
      <c r="AG87" s="78">
        <v>4</v>
      </c>
      <c r="AH87" s="78"/>
      <c r="AI87" s="104"/>
      <c r="AJ87" s="105">
        <f>SUM(D87:F88,I87:M88,P87:T88,W87:AA88,AD87:AH88)/8</f>
        <v>21.9375</v>
      </c>
      <c r="AK87" s="105">
        <f>SUM(D89:F89,I89:M89,P89:T89,W89:AA89,AD89:AH89)/8</f>
        <v>11.25</v>
      </c>
      <c r="AL87" s="105">
        <f>SUM(G87:H89,N87:O89,U87:V89,AB87:AC89)/8</f>
        <v>9.25</v>
      </c>
      <c r="AM87" s="105">
        <f>SUM(D87:AH89)/8+(AI87)/8</f>
        <v>42.4375</v>
      </c>
    </row>
    <row r="88" ht="30.75" customHeight="1" spans="1:39">
      <c r="A88" s="145" t="s">
        <v>316</v>
      </c>
      <c r="B88" s="191"/>
      <c r="C88" s="77" t="s">
        <v>18</v>
      </c>
      <c r="D88" s="78">
        <v>4</v>
      </c>
      <c r="E88" s="78">
        <v>4</v>
      </c>
      <c r="F88" s="78">
        <v>4</v>
      </c>
      <c r="G88" s="78">
        <v>4</v>
      </c>
      <c r="H88" s="78">
        <v>4</v>
      </c>
      <c r="I88" s="78">
        <v>4</v>
      </c>
      <c r="J88" s="78">
        <v>4</v>
      </c>
      <c r="K88" s="78">
        <v>4</v>
      </c>
      <c r="L88" s="78">
        <v>4</v>
      </c>
      <c r="M88" s="78">
        <v>4</v>
      </c>
      <c r="N88" s="78">
        <v>4</v>
      </c>
      <c r="O88" s="78" t="s">
        <v>21</v>
      </c>
      <c r="P88" s="78">
        <v>4</v>
      </c>
      <c r="Q88" s="78">
        <v>4</v>
      </c>
      <c r="R88" s="78">
        <v>4</v>
      </c>
      <c r="S88" s="78">
        <v>4</v>
      </c>
      <c r="T88" s="78">
        <v>4</v>
      </c>
      <c r="U88" s="78">
        <v>4</v>
      </c>
      <c r="V88" s="78">
        <v>4</v>
      </c>
      <c r="W88" s="78">
        <v>4</v>
      </c>
      <c r="X88" s="78">
        <v>4</v>
      </c>
      <c r="Y88" s="78">
        <v>4</v>
      </c>
      <c r="Z88" s="78">
        <v>4</v>
      </c>
      <c r="AA88" s="78">
        <v>4</v>
      </c>
      <c r="AB88" s="78">
        <v>4</v>
      </c>
      <c r="AC88" s="78">
        <v>4</v>
      </c>
      <c r="AD88" s="78">
        <v>4</v>
      </c>
      <c r="AE88" s="78">
        <v>4</v>
      </c>
      <c r="AF88" s="78">
        <v>4</v>
      </c>
      <c r="AG88" s="78">
        <v>4</v>
      </c>
      <c r="AH88" s="78"/>
      <c r="AI88" s="106"/>
      <c r="AJ88" s="107"/>
      <c r="AK88" s="107"/>
      <c r="AL88" s="107"/>
      <c r="AM88" s="107"/>
    </row>
    <row r="89" ht="30.75" customHeight="1" spans="1:39">
      <c r="A89" s="145" t="s">
        <v>316</v>
      </c>
      <c r="B89" s="192"/>
      <c r="C89" s="81" t="s">
        <v>10</v>
      </c>
      <c r="D89" s="81">
        <v>6</v>
      </c>
      <c r="E89" s="81">
        <v>6</v>
      </c>
      <c r="F89" s="81">
        <v>4</v>
      </c>
      <c r="G89" s="81">
        <v>5</v>
      </c>
      <c r="H89" s="81">
        <v>0.5</v>
      </c>
      <c r="I89" s="81">
        <v>4</v>
      </c>
      <c r="J89" s="81">
        <v>0.5</v>
      </c>
      <c r="K89" s="81">
        <v>0.5</v>
      </c>
      <c r="L89" s="81">
        <v>0.5</v>
      </c>
      <c r="M89" s="81">
        <v>0.5</v>
      </c>
      <c r="N89" s="81">
        <v>3</v>
      </c>
      <c r="O89" s="78" t="s">
        <v>21</v>
      </c>
      <c r="P89" s="81">
        <v>4</v>
      </c>
      <c r="Q89" s="81">
        <v>4</v>
      </c>
      <c r="R89" s="81">
        <v>4</v>
      </c>
      <c r="S89" s="81">
        <v>6</v>
      </c>
      <c r="T89" s="81">
        <v>5</v>
      </c>
      <c r="U89" s="81">
        <v>5</v>
      </c>
      <c r="V89" s="78">
        <v>0.5</v>
      </c>
      <c r="W89" s="81">
        <v>5</v>
      </c>
      <c r="X89" s="81">
        <v>5</v>
      </c>
      <c r="Y89" s="81">
        <v>6</v>
      </c>
      <c r="Z89" s="81">
        <v>7</v>
      </c>
      <c r="AA89" s="81">
        <v>6</v>
      </c>
      <c r="AB89" s="81">
        <v>4</v>
      </c>
      <c r="AC89" s="78">
        <v>0.5</v>
      </c>
      <c r="AD89" s="136">
        <v>3</v>
      </c>
      <c r="AE89" s="81">
        <v>3</v>
      </c>
      <c r="AF89" s="81">
        <v>5</v>
      </c>
      <c r="AG89" s="81">
        <v>5</v>
      </c>
      <c r="AH89" s="81"/>
      <c r="AI89" s="108"/>
      <c r="AJ89" s="109"/>
      <c r="AK89" s="109"/>
      <c r="AL89" s="109"/>
      <c r="AM89" s="109"/>
    </row>
    <row r="90" ht="30.75" customHeight="1" spans="1:39">
      <c r="A90" s="145" t="s">
        <v>318</v>
      </c>
      <c r="B90" s="190" t="s">
        <v>319</v>
      </c>
      <c r="C90" s="77" t="s">
        <v>17</v>
      </c>
      <c r="D90" s="78">
        <v>4</v>
      </c>
      <c r="E90" s="78">
        <v>4</v>
      </c>
      <c r="F90" s="78">
        <v>4</v>
      </c>
      <c r="G90" s="78">
        <v>4</v>
      </c>
      <c r="H90" s="78">
        <v>4</v>
      </c>
      <c r="I90" s="78">
        <v>4</v>
      </c>
      <c r="J90" s="78">
        <v>4</v>
      </c>
      <c r="K90" s="78">
        <v>4</v>
      </c>
      <c r="L90" s="78">
        <v>4</v>
      </c>
      <c r="M90" s="78">
        <v>4</v>
      </c>
      <c r="N90" s="78">
        <v>4</v>
      </c>
      <c r="O90" s="78" t="s">
        <v>21</v>
      </c>
      <c r="P90" s="78">
        <v>4</v>
      </c>
      <c r="Q90" s="78">
        <v>4</v>
      </c>
      <c r="R90" s="78">
        <v>4</v>
      </c>
      <c r="S90" s="78">
        <v>4</v>
      </c>
      <c r="T90" s="78">
        <v>4</v>
      </c>
      <c r="U90" s="78">
        <v>4</v>
      </c>
      <c r="V90" s="78">
        <v>4</v>
      </c>
      <c r="W90" s="78">
        <v>4</v>
      </c>
      <c r="X90" s="78">
        <v>4</v>
      </c>
      <c r="Y90" s="78">
        <v>4</v>
      </c>
      <c r="Z90" s="78">
        <v>4</v>
      </c>
      <c r="AA90" s="78">
        <v>4</v>
      </c>
      <c r="AB90" s="78">
        <v>4</v>
      </c>
      <c r="AC90" s="78">
        <v>4</v>
      </c>
      <c r="AD90" s="78">
        <v>4</v>
      </c>
      <c r="AE90" s="78">
        <v>4</v>
      </c>
      <c r="AF90" s="78">
        <v>4</v>
      </c>
      <c r="AG90" s="78">
        <v>4</v>
      </c>
      <c r="AH90" s="78"/>
      <c r="AI90" s="104"/>
      <c r="AJ90" s="105">
        <f>SUM(D90:F91,I90:M91,P90:T91,W90:AA91,AD90:AH91)/8</f>
        <v>22</v>
      </c>
      <c r="AK90" s="105">
        <f>SUM(D92:F92,I92:M92,P92:T92,W92:AA92,AD92:AH92)/8</f>
        <v>10.5</v>
      </c>
      <c r="AL90" s="105">
        <f>SUM(G90:H92,N90:O92,U90:V92,AB90:AC92)/8</f>
        <v>9.3125</v>
      </c>
      <c r="AM90" s="105">
        <f>SUM(D90:AH92)/8+(AI90)/8</f>
        <v>41.8125</v>
      </c>
    </row>
    <row r="91" ht="30.75" customHeight="1" spans="1:39">
      <c r="A91" s="145" t="s">
        <v>318</v>
      </c>
      <c r="B91" s="191"/>
      <c r="C91" s="77" t="s">
        <v>18</v>
      </c>
      <c r="D91" s="78">
        <v>4</v>
      </c>
      <c r="E91" s="78">
        <v>4</v>
      </c>
      <c r="F91" s="78">
        <v>4</v>
      </c>
      <c r="G91" s="78">
        <v>4</v>
      </c>
      <c r="H91" s="78">
        <v>4</v>
      </c>
      <c r="I91" s="78">
        <v>4</v>
      </c>
      <c r="J91" s="78">
        <v>4</v>
      </c>
      <c r="K91" s="78">
        <v>4</v>
      </c>
      <c r="L91" s="78">
        <v>4</v>
      </c>
      <c r="M91" s="78">
        <v>4</v>
      </c>
      <c r="N91" s="78">
        <v>4</v>
      </c>
      <c r="O91" s="78" t="s">
        <v>21</v>
      </c>
      <c r="P91" s="78">
        <v>4</v>
      </c>
      <c r="Q91" s="78">
        <v>4</v>
      </c>
      <c r="R91" s="78">
        <v>4</v>
      </c>
      <c r="S91" s="78">
        <v>4</v>
      </c>
      <c r="T91" s="78">
        <v>4</v>
      </c>
      <c r="U91" s="78">
        <v>4</v>
      </c>
      <c r="V91" s="78">
        <v>4</v>
      </c>
      <c r="W91" s="78">
        <v>4</v>
      </c>
      <c r="X91" s="78">
        <v>4</v>
      </c>
      <c r="Y91" s="78">
        <v>4</v>
      </c>
      <c r="Z91" s="78">
        <v>4</v>
      </c>
      <c r="AA91" s="78">
        <v>4</v>
      </c>
      <c r="AB91" s="78">
        <v>4</v>
      </c>
      <c r="AC91" s="78">
        <v>4</v>
      </c>
      <c r="AD91" s="78">
        <v>4</v>
      </c>
      <c r="AE91" s="78">
        <v>4</v>
      </c>
      <c r="AF91" s="78">
        <v>4</v>
      </c>
      <c r="AG91" s="78">
        <v>4</v>
      </c>
      <c r="AH91" s="78"/>
      <c r="AI91" s="106"/>
      <c r="AJ91" s="107"/>
      <c r="AK91" s="107"/>
      <c r="AL91" s="107"/>
      <c r="AM91" s="107"/>
    </row>
    <row r="92" ht="30.75" customHeight="1" spans="1:39">
      <c r="A92" s="145" t="s">
        <v>318</v>
      </c>
      <c r="B92" s="192"/>
      <c r="C92" s="81" t="s">
        <v>10</v>
      </c>
      <c r="D92" s="81">
        <v>4</v>
      </c>
      <c r="E92" s="81">
        <v>4</v>
      </c>
      <c r="F92" s="81">
        <v>4</v>
      </c>
      <c r="G92" s="81">
        <v>5</v>
      </c>
      <c r="H92" s="81">
        <v>0.5</v>
      </c>
      <c r="I92" s="81">
        <v>4</v>
      </c>
      <c r="J92" s="81">
        <v>0.5</v>
      </c>
      <c r="K92" s="81">
        <v>0.5</v>
      </c>
      <c r="L92" s="81">
        <v>0.5</v>
      </c>
      <c r="M92" s="81">
        <v>0.5</v>
      </c>
      <c r="N92" s="81">
        <v>3</v>
      </c>
      <c r="O92" s="78" t="s">
        <v>21</v>
      </c>
      <c r="P92" s="81">
        <v>4</v>
      </c>
      <c r="Q92" s="81">
        <v>4</v>
      </c>
      <c r="R92" s="81">
        <v>4</v>
      </c>
      <c r="S92" s="81">
        <v>6</v>
      </c>
      <c r="T92" s="81">
        <v>5</v>
      </c>
      <c r="U92" s="81">
        <v>5</v>
      </c>
      <c r="V92" s="78">
        <v>0.5</v>
      </c>
      <c r="W92" s="81">
        <v>5</v>
      </c>
      <c r="X92" s="81">
        <v>5</v>
      </c>
      <c r="Y92" s="81">
        <v>6</v>
      </c>
      <c r="Z92" s="81">
        <v>6</v>
      </c>
      <c r="AA92" s="81">
        <v>5</v>
      </c>
      <c r="AB92" s="81">
        <v>4</v>
      </c>
      <c r="AC92" s="78">
        <v>0.5</v>
      </c>
      <c r="AD92" s="81">
        <v>3</v>
      </c>
      <c r="AE92" s="81">
        <v>3</v>
      </c>
      <c r="AF92" s="81">
        <v>5</v>
      </c>
      <c r="AG92" s="81">
        <v>5</v>
      </c>
      <c r="AH92" s="81"/>
      <c r="AI92" s="108"/>
      <c r="AJ92" s="109"/>
      <c r="AK92" s="109"/>
      <c r="AL92" s="109"/>
      <c r="AM92" s="109"/>
    </row>
    <row r="93" ht="30.75" customHeight="1" spans="1:39">
      <c r="A93" s="145" t="s">
        <v>320</v>
      </c>
      <c r="B93" s="190" t="s">
        <v>321</v>
      </c>
      <c r="C93" s="77" t="s">
        <v>17</v>
      </c>
      <c r="D93" s="78">
        <v>4</v>
      </c>
      <c r="E93" s="78">
        <v>4</v>
      </c>
      <c r="F93" s="78">
        <v>4</v>
      </c>
      <c r="G93" s="78">
        <v>4</v>
      </c>
      <c r="H93" s="78">
        <v>4</v>
      </c>
      <c r="I93" s="78">
        <v>4</v>
      </c>
      <c r="J93" s="78">
        <v>4</v>
      </c>
      <c r="K93" s="78">
        <v>4</v>
      </c>
      <c r="L93" s="78">
        <v>4</v>
      </c>
      <c r="M93" s="78">
        <v>4</v>
      </c>
      <c r="N93" s="78">
        <v>4</v>
      </c>
      <c r="O93" s="78" t="s">
        <v>21</v>
      </c>
      <c r="P93" s="78">
        <v>4</v>
      </c>
      <c r="Q93" s="78">
        <v>4</v>
      </c>
      <c r="R93" s="78">
        <v>4</v>
      </c>
      <c r="S93" s="78">
        <v>4</v>
      </c>
      <c r="T93" s="78">
        <v>4</v>
      </c>
      <c r="U93" s="78">
        <v>4</v>
      </c>
      <c r="V93" s="78">
        <v>4</v>
      </c>
      <c r="W93" s="78">
        <v>4</v>
      </c>
      <c r="X93" s="78">
        <v>4</v>
      </c>
      <c r="Y93" s="78">
        <v>4</v>
      </c>
      <c r="Z93" s="78">
        <v>4</v>
      </c>
      <c r="AA93" s="78">
        <v>3</v>
      </c>
      <c r="AB93" s="78">
        <v>4</v>
      </c>
      <c r="AC93" s="78">
        <v>4</v>
      </c>
      <c r="AD93" s="78">
        <v>4</v>
      </c>
      <c r="AE93" s="78">
        <v>4</v>
      </c>
      <c r="AF93" s="78">
        <v>4</v>
      </c>
      <c r="AG93" s="78">
        <v>4</v>
      </c>
      <c r="AH93" s="78"/>
      <c r="AI93" s="104"/>
      <c r="AJ93" s="105">
        <f>SUM(D93:F94,I93:M94,P93:T94,W93:AA94,AD93:AH94)/8</f>
        <v>21.875</v>
      </c>
      <c r="AK93" s="105">
        <f>SUM(D95:F95,I95:M95,P95:T95,W95:AA95,AD95:AH95)/8</f>
        <v>11</v>
      </c>
      <c r="AL93" s="105">
        <f>SUM(G93:H95,N93:O95,U93:V95,AB93:AC95)/8</f>
        <v>9.3125</v>
      </c>
      <c r="AM93" s="105">
        <f>SUM(D93:AH95)/8+(AI93)/8</f>
        <v>42.1875</v>
      </c>
    </row>
    <row r="94" ht="30.75" customHeight="1" spans="1:39">
      <c r="A94" s="145" t="s">
        <v>320</v>
      </c>
      <c r="B94" s="191"/>
      <c r="C94" s="77" t="s">
        <v>18</v>
      </c>
      <c r="D94" s="78">
        <v>4</v>
      </c>
      <c r="E94" s="78">
        <v>4</v>
      </c>
      <c r="F94" s="78">
        <v>4</v>
      </c>
      <c r="G94" s="78">
        <v>4</v>
      </c>
      <c r="H94" s="78">
        <v>4</v>
      </c>
      <c r="I94" s="78">
        <v>4</v>
      </c>
      <c r="J94" s="78">
        <v>4</v>
      </c>
      <c r="K94" s="78">
        <v>4</v>
      </c>
      <c r="L94" s="78">
        <v>4</v>
      </c>
      <c r="M94" s="78">
        <v>4</v>
      </c>
      <c r="N94" s="78">
        <v>4</v>
      </c>
      <c r="O94" s="78" t="s">
        <v>21</v>
      </c>
      <c r="P94" s="78">
        <v>4</v>
      </c>
      <c r="Q94" s="78">
        <v>4</v>
      </c>
      <c r="R94" s="78">
        <v>4</v>
      </c>
      <c r="S94" s="78">
        <v>4</v>
      </c>
      <c r="T94" s="78">
        <v>4</v>
      </c>
      <c r="U94" s="78">
        <v>4</v>
      </c>
      <c r="V94" s="78">
        <v>4</v>
      </c>
      <c r="W94" s="78">
        <v>4</v>
      </c>
      <c r="X94" s="78">
        <v>4</v>
      </c>
      <c r="Y94" s="78">
        <v>4</v>
      </c>
      <c r="Z94" s="78">
        <v>4</v>
      </c>
      <c r="AA94" s="78">
        <v>4</v>
      </c>
      <c r="AB94" s="78">
        <v>4</v>
      </c>
      <c r="AC94" s="78">
        <v>4</v>
      </c>
      <c r="AD94" s="78">
        <v>4</v>
      </c>
      <c r="AE94" s="78">
        <v>4</v>
      </c>
      <c r="AF94" s="78">
        <v>4</v>
      </c>
      <c r="AG94" s="78">
        <v>4</v>
      </c>
      <c r="AH94" s="78"/>
      <c r="AI94" s="106"/>
      <c r="AJ94" s="107"/>
      <c r="AK94" s="107"/>
      <c r="AL94" s="107"/>
      <c r="AM94" s="107"/>
    </row>
    <row r="95" ht="30.75" customHeight="1" spans="1:39">
      <c r="A95" s="145" t="s">
        <v>320</v>
      </c>
      <c r="B95" s="192"/>
      <c r="C95" s="81" t="s">
        <v>10</v>
      </c>
      <c r="D95" s="81">
        <v>6</v>
      </c>
      <c r="E95" s="81">
        <v>4</v>
      </c>
      <c r="F95" s="81">
        <v>4</v>
      </c>
      <c r="G95" s="81">
        <v>5</v>
      </c>
      <c r="H95" s="81">
        <v>0.5</v>
      </c>
      <c r="I95" s="81">
        <v>4</v>
      </c>
      <c r="J95" s="81">
        <v>0.5</v>
      </c>
      <c r="K95" s="81">
        <v>0.5</v>
      </c>
      <c r="L95" s="81">
        <v>0.5</v>
      </c>
      <c r="M95" s="81">
        <v>0.5</v>
      </c>
      <c r="N95" s="81">
        <v>3</v>
      </c>
      <c r="O95" s="78" t="s">
        <v>21</v>
      </c>
      <c r="P95" s="81">
        <v>4</v>
      </c>
      <c r="Q95" s="81">
        <v>4</v>
      </c>
      <c r="R95" s="81">
        <v>4</v>
      </c>
      <c r="S95" s="81">
        <v>6</v>
      </c>
      <c r="T95" s="81">
        <v>5</v>
      </c>
      <c r="U95" s="81">
        <v>5</v>
      </c>
      <c r="V95" s="78">
        <v>0.5</v>
      </c>
      <c r="W95" s="81">
        <v>5</v>
      </c>
      <c r="X95" s="81">
        <v>5</v>
      </c>
      <c r="Y95" s="81">
        <v>6</v>
      </c>
      <c r="Z95" s="81">
        <v>7</v>
      </c>
      <c r="AA95" s="81">
        <v>6</v>
      </c>
      <c r="AB95" s="81">
        <v>4</v>
      </c>
      <c r="AC95" s="78">
        <v>0.5</v>
      </c>
      <c r="AD95" s="81">
        <v>3</v>
      </c>
      <c r="AE95" s="81">
        <v>3</v>
      </c>
      <c r="AF95" s="81">
        <v>5</v>
      </c>
      <c r="AG95" s="81">
        <v>5</v>
      </c>
      <c r="AH95" s="81"/>
      <c r="AI95" s="108"/>
      <c r="AJ95" s="109"/>
      <c r="AK95" s="109"/>
      <c r="AL95" s="109"/>
      <c r="AM95" s="109"/>
    </row>
    <row r="96" ht="30.75" customHeight="1" spans="1:39">
      <c r="A96" s="145" t="s">
        <v>322</v>
      </c>
      <c r="B96" s="190" t="s">
        <v>323</v>
      </c>
      <c r="C96" s="77" t="s">
        <v>17</v>
      </c>
      <c r="D96" s="78">
        <v>4</v>
      </c>
      <c r="E96" s="78">
        <v>4</v>
      </c>
      <c r="F96" s="78">
        <v>4</v>
      </c>
      <c r="G96" s="78">
        <v>4</v>
      </c>
      <c r="H96" s="78">
        <v>4</v>
      </c>
      <c r="I96" s="78">
        <v>4</v>
      </c>
      <c r="J96" s="78">
        <v>4</v>
      </c>
      <c r="K96" s="78">
        <v>4</v>
      </c>
      <c r="L96" s="78">
        <v>4</v>
      </c>
      <c r="M96" s="78">
        <v>4</v>
      </c>
      <c r="N96" s="78">
        <v>4</v>
      </c>
      <c r="O96" s="78">
        <v>4</v>
      </c>
      <c r="P96" s="78">
        <v>1</v>
      </c>
      <c r="Q96" s="78">
        <v>4</v>
      </c>
      <c r="R96" s="78">
        <v>4</v>
      </c>
      <c r="S96" s="78">
        <v>4</v>
      </c>
      <c r="T96" s="78">
        <v>4</v>
      </c>
      <c r="U96" s="78">
        <v>4</v>
      </c>
      <c r="V96" s="78" t="s">
        <v>21</v>
      </c>
      <c r="W96" s="78">
        <v>4</v>
      </c>
      <c r="X96" s="78">
        <v>4</v>
      </c>
      <c r="Y96" s="78">
        <v>4</v>
      </c>
      <c r="Z96" s="78">
        <v>4</v>
      </c>
      <c r="AA96" s="78">
        <v>4</v>
      </c>
      <c r="AB96" s="78">
        <v>4</v>
      </c>
      <c r="AC96" s="78">
        <v>4</v>
      </c>
      <c r="AD96" s="78">
        <v>4</v>
      </c>
      <c r="AE96" s="78">
        <v>4</v>
      </c>
      <c r="AF96" s="78">
        <v>4</v>
      </c>
      <c r="AG96" s="78">
        <v>4</v>
      </c>
      <c r="AH96" s="78"/>
      <c r="AI96" s="104"/>
      <c r="AJ96" s="105">
        <f>SUM(D96:F97,I96:M97,P96:T97,W96:AA97,AD96:AH97)/8</f>
        <v>20.625</v>
      </c>
      <c r="AK96" s="105">
        <f>SUM(D98:F98,I98:M98,P98:T98,W98:AA98,AD98:AH98)/8</f>
        <v>9</v>
      </c>
      <c r="AL96" s="105">
        <f>SUM(G96:H98,N96:O98,U96:V98,AB96:AC98)/8</f>
        <v>9.1875</v>
      </c>
      <c r="AM96" s="105">
        <f>SUM(D96:AH98)/8+(AI96)/8</f>
        <v>38.8125</v>
      </c>
    </row>
    <row r="97" ht="30.75" customHeight="1" spans="1:39">
      <c r="A97" s="145" t="s">
        <v>322</v>
      </c>
      <c r="B97" s="193"/>
      <c r="C97" s="77" t="s">
        <v>18</v>
      </c>
      <c r="D97" s="78">
        <v>4</v>
      </c>
      <c r="E97" s="78">
        <v>4</v>
      </c>
      <c r="F97" s="78">
        <v>4</v>
      </c>
      <c r="G97" s="78">
        <v>4</v>
      </c>
      <c r="H97" s="78">
        <v>4</v>
      </c>
      <c r="I97" s="78">
        <v>4</v>
      </c>
      <c r="J97" s="78">
        <v>4</v>
      </c>
      <c r="K97" s="78">
        <v>4</v>
      </c>
      <c r="L97" s="78" t="s">
        <v>21</v>
      </c>
      <c r="M97" s="78">
        <v>4</v>
      </c>
      <c r="N97" s="78">
        <v>4</v>
      </c>
      <c r="O97" s="78">
        <v>4</v>
      </c>
      <c r="P97" s="78">
        <v>0</v>
      </c>
      <c r="Q97" s="78">
        <v>4</v>
      </c>
      <c r="R97" s="78">
        <v>4</v>
      </c>
      <c r="S97" s="78">
        <v>4</v>
      </c>
      <c r="T97" s="78">
        <v>4</v>
      </c>
      <c r="U97" s="78">
        <v>4</v>
      </c>
      <c r="V97" s="78" t="s">
        <v>21</v>
      </c>
      <c r="W97" s="78">
        <v>4</v>
      </c>
      <c r="X97" s="78">
        <v>4</v>
      </c>
      <c r="Y97" s="78">
        <v>4</v>
      </c>
      <c r="Z97" s="78">
        <v>4</v>
      </c>
      <c r="AA97" s="78">
        <v>4</v>
      </c>
      <c r="AB97" s="78">
        <v>4</v>
      </c>
      <c r="AC97" s="78">
        <v>4</v>
      </c>
      <c r="AD97" s="78">
        <v>4</v>
      </c>
      <c r="AE97" s="78">
        <v>4</v>
      </c>
      <c r="AF97" s="78">
        <v>4</v>
      </c>
      <c r="AG97" s="78">
        <v>4</v>
      </c>
      <c r="AH97" s="78"/>
      <c r="AI97" s="106"/>
      <c r="AJ97" s="107"/>
      <c r="AK97" s="107"/>
      <c r="AL97" s="107"/>
      <c r="AM97" s="107"/>
    </row>
    <row r="98" ht="30.75" customHeight="1" spans="1:39">
      <c r="A98" s="145" t="s">
        <v>322</v>
      </c>
      <c r="B98" s="194"/>
      <c r="C98" s="81" t="s">
        <v>10</v>
      </c>
      <c r="D98" s="81">
        <v>6</v>
      </c>
      <c r="E98" s="81">
        <v>6</v>
      </c>
      <c r="F98" s="81">
        <v>4</v>
      </c>
      <c r="G98" s="81">
        <v>5</v>
      </c>
      <c r="H98" s="81">
        <v>0.5</v>
      </c>
      <c r="I98" s="81">
        <v>4</v>
      </c>
      <c r="J98" s="81">
        <v>0.5</v>
      </c>
      <c r="K98" s="81">
        <v>0.5</v>
      </c>
      <c r="L98" s="81" t="s">
        <v>21</v>
      </c>
      <c r="M98" s="81">
        <v>4</v>
      </c>
      <c r="N98" s="81">
        <v>4</v>
      </c>
      <c r="O98" s="78">
        <v>4</v>
      </c>
      <c r="P98" s="81">
        <v>0</v>
      </c>
      <c r="Q98" s="81">
        <v>4</v>
      </c>
      <c r="R98" s="81">
        <v>4</v>
      </c>
      <c r="S98" s="81">
        <v>6</v>
      </c>
      <c r="T98" s="81">
        <v>3</v>
      </c>
      <c r="U98" s="81">
        <v>0.5</v>
      </c>
      <c r="V98" s="78" t="s">
        <v>21</v>
      </c>
      <c r="W98" s="81">
        <v>0.5</v>
      </c>
      <c r="X98" s="81">
        <v>0.5</v>
      </c>
      <c r="Y98" s="81">
        <v>5</v>
      </c>
      <c r="Z98" s="81">
        <v>3</v>
      </c>
      <c r="AA98" s="81">
        <v>3</v>
      </c>
      <c r="AB98" s="81">
        <v>0.5</v>
      </c>
      <c r="AC98" s="78">
        <v>3</v>
      </c>
      <c r="AD98" s="81">
        <v>3</v>
      </c>
      <c r="AE98" s="81">
        <v>5</v>
      </c>
      <c r="AF98" s="81">
        <v>5</v>
      </c>
      <c r="AG98" s="81">
        <v>5</v>
      </c>
      <c r="AH98" s="81"/>
      <c r="AI98" s="108"/>
      <c r="AJ98" s="109"/>
      <c r="AK98" s="109"/>
      <c r="AL98" s="109"/>
      <c r="AM98" s="109"/>
    </row>
    <row r="99" ht="30" customHeight="1" spans="1:39">
      <c r="A99" s="189" t="s">
        <v>324</v>
      </c>
      <c r="B99" s="129" t="s">
        <v>325</v>
      </c>
      <c r="C99" s="77" t="s">
        <v>17</v>
      </c>
      <c r="D99" s="78">
        <v>4</v>
      </c>
      <c r="E99" s="78">
        <v>4</v>
      </c>
      <c r="F99" s="78">
        <v>4</v>
      </c>
      <c r="G99" s="78">
        <v>4</v>
      </c>
      <c r="H99" s="78">
        <v>4</v>
      </c>
      <c r="I99" s="78">
        <v>4</v>
      </c>
      <c r="J99" s="78">
        <v>4</v>
      </c>
      <c r="K99" s="78">
        <v>4</v>
      </c>
      <c r="L99" s="78">
        <v>4</v>
      </c>
      <c r="M99" s="78">
        <v>4</v>
      </c>
      <c r="N99" s="78">
        <v>0</v>
      </c>
      <c r="O99" s="78" t="s">
        <v>21</v>
      </c>
      <c r="P99" s="78">
        <v>4</v>
      </c>
      <c r="Q99" s="78">
        <v>4</v>
      </c>
      <c r="R99" s="78">
        <v>4</v>
      </c>
      <c r="S99" s="78">
        <v>0</v>
      </c>
      <c r="T99" s="78">
        <v>4</v>
      </c>
      <c r="U99" s="78">
        <v>4</v>
      </c>
      <c r="V99" s="78" t="s">
        <v>21</v>
      </c>
      <c r="W99" s="78">
        <v>4</v>
      </c>
      <c r="X99" s="78">
        <v>4</v>
      </c>
      <c r="Y99" s="78">
        <v>4</v>
      </c>
      <c r="Z99" s="78">
        <v>4</v>
      </c>
      <c r="AA99" s="78">
        <v>4</v>
      </c>
      <c r="AB99" s="78" t="s">
        <v>115</v>
      </c>
      <c r="AC99" s="78"/>
      <c r="AD99" s="78"/>
      <c r="AE99" s="78"/>
      <c r="AF99" s="78"/>
      <c r="AG99" s="78"/>
      <c r="AH99" s="78"/>
      <c r="AI99" s="104"/>
      <c r="AJ99" s="105">
        <f>SUM(D99:F100,I99:M100,P99:T100,W99:AA100,AD99:AH100)/8</f>
        <v>16.5</v>
      </c>
      <c r="AK99" s="105">
        <f>SUM(D101:F101,I101:M101,P101:T101,W101:AA101,AD101:AH101)/8</f>
        <v>4.9375</v>
      </c>
      <c r="AL99" s="105">
        <f>SUM(G99:H101,N99:O101,U99:V101,AB99:AC101)/8</f>
        <v>3.0625</v>
      </c>
      <c r="AM99" s="105">
        <f>SUM(D99:AH101)/8+(AI99)/8</f>
        <v>24.5</v>
      </c>
    </row>
    <row r="100" ht="30" customHeight="1" spans="1:39">
      <c r="A100" s="189" t="s">
        <v>324</v>
      </c>
      <c r="B100" s="130"/>
      <c r="C100" s="77" t="s">
        <v>18</v>
      </c>
      <c r="D100" s="78">
        <v>4</v>
      </c>
      <c r="E100" s="78">
        <v>4</v>
      </c>
      <c r="F100" s="78">
        <v>4</v>
      </c>
      <c r="G100" s="78">
        <v>4</v>
      </c>
      <c r="H100" s="78">
        <v>4</v>
      </c>
      <c r="I100" s="78">
        <v>4</v>
      </c>
      <c r="J100" s="78">
        <v>4</v>
      </c>
      <c r="K100" s="78">
        <v>4</v>
      </c>
      <c r="L100" s="78" t="s">
        <v>21</v>
      </c>
      <c r="M100" s="78">
        <v>4</v>
      </c>
      <c r="N100" s="78">
        <v>0</v>
      </c>
      <c r="O100" s="78" t="s">
        <v>21</v>
      </c>
      <c r="P100" s="78">
        <v>4</v>
      </c>
      <c r="Q100" s="78">
        <v>4</v>
      </c>
      <c r="R100" s="78">
        <v>4</v>
      </c>
      <c r="S100" s="78">
        <v>0</v>
      </c>
      <c r="T100" s="78">
        <v>4</v>
      </c>
      <c r="U100" s="78">
        <v>0</v>
      </c>
      <c r="V100" s="78" t="s">
        <v>21</v>
      </c>
      <c r="W100" s="78">
        <v>4</v>
      </c>
      <c r="X100" s="78">
        <v>4</v>
      </c>
      <c r="Y100" s="78">
        <v>4</v>
      </c>
      <c r="Z100" s="78">
        <v>4</v>
      </c>
      <c r="AA100" s="78">
        <v>4</v>
      </c>
      <c r="AB100" s="78"/>
      <c r="AC100" s="78"/>
      <c r="AD100" s="78"/>
      <c r="AE100" s="78"/>
      <c r="AF100" s="78"/>
      <c r="AG100" s="78"/>
      <c r="AH100" s="78"/>
      <c r="AI100" s="106"/>
      <c r="AJ100" s="107"/>
      <c r="AK100" s="107"/>
      <c r="AL100" s="107"/>
      <c r="AM100" s="107"/>
    </row>
    <row r="101" ht="30" customHeight="1" spans="1:39">
      <c r="A101" s="189" t="s">
        <v>324</v>
      </c>
      <c r="B101" s="131"/>
      <c r="C101" s="81" t="s">
        <v>10</v>
      </c>
      <c r="D101" s="81">
        <v>4</v>
      </c>
      <c r="E101" s="81">
        <v>6</v>
      </c>
      <c r="F101" s="81">
        <v>4</v>
      </c>
      <c r="G101" s="81">
        <v>4</v>
      </c>
      <c r="H101" s="81">
        <v>0.5</v>
      </c>
      <c r="I101" s="81">
        <v>4</v>
      </c>
      <c r="J101" s="81">
        <v>0.5</v>
      </c>
      <c r="K101" s="81">
        <v>0.5</v>
      </c>
      <c r="L101" s="81" t="s">
        <v>21</v>
      </c>
      <c r="M101" s="81">
        <v>0.5</v>
      </c>
      <c r="N101" s="81">
        <v>0</v>
      </c>
      <c r="O101" s="78" t="s">
        <v>21</v>
      </c>
      <c r="P101" s="81">
        <v>4</v>
      </c>
      <c r="Q101" s="81">
        <v>4</v>
      </c>
      <c r="R101" s="81">
        <v>4</v>
      </c>
      <c r="S101" s="81">
        <v>0</v>
      </c>
      <c r="T101" s="81">
        <v>3</v>
      </c>
      <c r="U101" s="81">
        <v>0</v>
      </c>
      <c r="V101" s="78" t="s">
        <v>21</v>
      </c>
      <c r="W101" s="81">
        <v>0.5</v>
      </c>
      <c r="X101" s="81">
        <v>0.5</v>
      </c>
      <c r="Y101" s="81">
        <v>0.5</v>
      </c>
      <c r="Z101" s="81">
        <v>3</v>
      </c>
      <c r="AA101" s="81">
        <v>0.5</v>
      </c>
      <c r="AB101" s="81"/>
      <c r="AC101" s="81"/>
      <c r="AD101" s="81"/>
      <c r="AE101" s="81"/>
      <c r="AF101" s="81"/>
      <c r="AG101" s="81"/>
      <c r="AH101" s="81"/>
      <c r="AI101" s="108"/>
      <c r="AJ101" s="109"/>
      <c r="AK101" s="109"/>
      <c r="AL101" s="109"/>
      <c r="AM101" s="109"/>
    </row>
    <row r="102" ht="30.75" customHeight="1" spans="1:39">
      <c r="A102" s="145" t="s">
        <v>326</v>
      </c>
      <c r="B102" s="133" t="s">
        <v>327</v>
      </c>
      <c r="C102" s="77" t="s">
        <v>17</v>
      </c>
      <c r="D102" s="78">
        <v>4</v>
      </c>
      <c r="E102" s="78">
        <v>4</v>
      </c>
      <c r="F102" s="78">
        <v>4</v>
      </c>
      <c r="G102" s="78">
        <v>4</v>
      </c>
      <c r="H102" s="78">
        <v>4</v>
      </c>
      <c r="I102" s="78">
        <v>4</v>
      </c>
      <c r="J102" s="136" t="s">
        <v>115</v>
      </c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  <c r="AI102" s="104"/>
      <c r="AJ102" s="105">
        <f>SUM(D102:F103,I102:M103,P102:T103,W102:AA103,AD102:AH103)/8</f>
        <v>4</v>
      </c>
      <c r="AK102" s="105">
        <f>SUM(D104:F104,I104:M104,P104:T104,W104:AA104,AD104:AH104)/8</f>
        <v>2.125</v>
      </c>
      <c r="AL102" s="105">
        <f>SUM(G102:H104,N102:O104,U102:V104,AB102:AC104)/8</f>
        <v>2.6875</v>
      </c>
      <c r="AM102" s="105">
        <f>SUM(D102:AH104)/8+(AI102)/8</f>
        <v>8.8125</v>
      </c>
    </row>
    <row r="103" ht="30.75" customHeight="1" spans="1:39">
      <c r="A103" s="145" t="s">
        <v>326</v>
      </c>
      <c r="B103" s="83"/>
      <c r="C103" s="77" t="s">
        <v>18</v>
      </c>
      <c r="D103" s="78">
        <v>4</v>
      </c>
      <c r="E103" s="78">
        <v>4</v>
      </c>
      <c r="F103" s="78">
        <v>4</v>
      </c>
      <c r="G103" s="78">
        <v>4</v>
      </c>
      <c r="H103" s="78">
        <v>4</v>
      </c>
      <c r="I103" s="78">
        <v>4</v>
      </c>
      <c r="J103" s="136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  <c r="AF103" s="78"/>
      <c r="AG103" s="78"/>
      <c r="AH103" s="78"/>
      <c r="AI103" s="106"/>
      <c r="AJ103" s="107"/>
      <c r="AK103" s="107"/>
      <c r="AL103" s="107"/>
      <c r="AM103" s="107"/>
    </row>
    <row r="104" ht="30.75" customHeight="1" spans="1:39">
      <c r="A104" s="145" t="s">
        <v>326</v>
      </c>
      <c r="B104" s="84"/>
      <c r="C104" s="81" t="s">
        <v>10</v>
      </c>
      <c r="D104" s="81">
        <v>5</v>
      </c>
      <c r="E104" s="81">
        <v>5</v>
      </c>
      <c r="F104" s="81">
        <v>4</v>
      </c>
      <c r="G104" s="81">
        <v>5</v>
      </c>
      <c r="H104" s="81">
        <v>0.5</v>
      </c>
      <c r="I104" s="81">
        <v>3</v>
      </c>
      <c r="J104" s="136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108"/>
      <c r="AJ104" s="109"/>
      <c r="AK104" s="109"/>
      <c r="AL104" s="109"/>
      <c r="AM104" s="109"/>
    </row>
    <row r="105" ht="30.75" customHeight="1" spans="1:39">
      <c r="A105" s="145"/>
      <c r="B105" s="190"/>
      <c r="C105" s="77" t="s">
        <v>17</v>
      </c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104"/>
      <c r="AJ105" s="105">
        <f t="shared" ref="AJ105" si="2">SUM(D105:F106,I105:M106,P105:T106,W105:AA106,AD105:AH106)/8</f>
        <v>0</v>
      </c>
      <c r="AK105" s="105">
        <f t="shared" ref="AK105" si="3">SUM(D107:F107,I107:M107,P107:T107,W107:AA107,AD107:AH107)/8</f>
        <v>0</v>
      </c>
      <c r="AL105" s="105">
        <f t="shared" ref="AL105" si="4">SUM(G105:H107,N105:O107,U105:V107,AB105:AC107)/8</f>
        <v>0</v>
      </c>
      <c r="AM105" s="105">
        <f t="shared" ref="AM105" si="5">SUM(D105:AH107)/8+(AI105)/8</f>
        <v>0</v>
      </c>
    </row>
    <row r="106" ht="30.75" customHeight="1" spans="1:39">
      <c r="A106" s="145"/>
      <c r="B106" s="193"/>
      <c r="C106" s="77" t="s">
        <v>18</v>
      </c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  <c r="AG106" s="78"/>
      <c r="AH106" s="78"/>
      <c r="AI106" s="106"/>
      <c r="AJ106" s="107"/>
      <c r="AK106" s="107"/>
      <c r="AL106" s="107"/>
      <c r="AM106" s="107"/>
    </row>
    <row r="107" ht="30.75" customHeight="1" spans="1:39">
      <c r="A107" s="145"/>
      <c r="B107" s="194"/>
      <c r="C107" s="81" t="s">
        <v>10</v>
      </c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195"/>
      <c r="S107" s="81"/>
      <c r="T107" s="81"/>
      <c r="U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108"/>
      <c r="AJ107" s="109"/>
      <c r="AK107" s="109"/>
      <c r="AL107" s="109"/>
      <c r="AM107" s="109"/>
    </row>
    <row r="108" ht="20.25" customHeight="1" spans="2:39">
      <c r="B108" s="139" t="s">
        <v>73</v>
      </c>
      <c r="C108" s="86"/>
      <c r="D108" s="86">
        <f t="shared" ref="D108:AH108" si="6">SUM(D6:D107)</f>
        <v>385</v>
      </c>
      <c r="E108" s="86">
        <f t="shared" si="6"/>
        <v>406</v>
      </c>
      <c r="F108" s="86">
        <f t="shared" si="6"/>
        <v>358</v>
      </c>
      <c r="G108" s="86">
        <f t="shared" si="6"/>
        <v>399</v>
      </c>
      <c r="H108" s="86">
        <f t="shared" si="6"/>
        <v>264</v>
      </c>
      <c r="I108" s="86">
        <f t="shared" si="6"/>
        <v>377</v>
      </c>
      <c r="J108" s="86">
        <f t="shared" si="6"/>
        <v>278</v>
      </c>
      <c r="K108" s="86">
        <f t="shared" si="6"/>
        <v>270.5</v>
      </c>
      <c r="L108" s="86">
        <f t="shared" si="6"/>
        <v>183.5</v>
      </c>
      <c r="M108" s="86">
        <f t="shared" si="6"/>
        <v>246.5</v>
      </c>
      <c r="N108" s="86">
        <f t="shared" si="6"/>
        <v>304</v>
      </c>
      <c r="O108" s="86">
        <f t="shared" si="6"/>
        <v>49.5</v>
      </c>
      <c r="P108" s="86">
        <f t="shared" si="6"/>
        <v>330.5</v>
      </c>
      <c r="Q108" s="86">
        <f t="shared" si="6"/>
        <v>349</v>
      </c>
      <c r="R108" s="86">
        <f t="shared" si="6"/>
        <v>347</v>
      </c>
      <c r="S108" s="86">
        <f t="shared" si="6"/>
        <v>390</v>
      </c>
      <c r="T108" s="86">
        <f t="shared" si="6"/>
        <v>350</v>
      </c>
      <c r="U108" s="86">
        <f t="shared" si="6"/>
        <v>306</v>
      </c>
      <c r="V108" s="86">
        <f t="shared" si="6"/>
        <v>76.5</v>
      </c>
      <c r="W108" s="86">
        <f t="shared" si="6"/>
        <v>317.5</v>
      </c>
      <c r="X108" s="86">
        <f t="shared" si="6"/>
        <v>303</v>
      </c>
      <c r="Y108" s="86">
        <f t="shared" si="6"/>
        <v>348</v>
      </c>
      <c r="Z108" s="86">
        <f t="shared" si="6"/>
        <v>383</v>
      </c>
      <c r="AA108" s="86">
        <f t="shared" si="6"/>
        <v>363</v>
      </c>
      <c r="AB108" s="86">
        <f t="shared" si="6"/>
        <v>304</v>
      </c>
      <c r="AC108" s="86">
        <f t="shared" si="6"/>
        <v>117.5</v>
      </c>
      <c r="AD108" s="86">
        <f t="shared" si="6"/>
        <v>269.5</v>
      </c>
      <c r="AE108" s="86">
        <f t="shared" si="6"/>
        <v>262</v>
      </c>
      <c r="AF108" s="86">
        <f t="shared" si="6"/>
        <v>268</v>
      </c>
      <c r="AG108" s="86">
        <f t="shared" si="6"/>
        <v>279.5</v>
      </c>
      <c r="AH108" s="86">
        <f t="shared" si="6"/>
        <v>0</v>
      </c>
      <c r="AI108" s="86"/>
      <c r="AJ108" s="110">
        <f>SUM(D108:AH108)</f>
        <v>8885</v>
      </c>
      <c r="AK108" s="110"/>
      <c r="AL108" s="110"/>
      <c r="AM108" s="110"/>
    </row>
    <row r="109" s="48" customFormat="1" ht="24" customHeight="1" spans="1:39">
      <c r="A109" s="87"/>
      <c r="B109" s="88" t="s">
        <v>74</v>
      </c>
      <c r="C109" s="89"/>
      <c r="D109" s="89">
        <v>30</v>
      </c>
      <c r="E109" s="90">
        <v>30</v>
      </c>
      <c r="F109" s="90">
        <v>30</v>
      </c>
      <c r="G109" s="90">
        <v>30</v>
      </c>
      <c r="H109" s="90">
        <v>30</v>
      </c>
      <c r="I109" s="90">
        <v>31</v>
      </c>
      <c r="J109" s="90">
        <v>30</v>
      </c>
      <c r="K109" s="90">
        <v>31</v>
      </c>
      <c r="L109" s="90">
        <v>30</v>
      </c>
      <c r="M109" s="90">
        <v>25</v>
      </c>
      <c r="N109" s="90">
        <v>27</v>
      </c>
      <c r="O109" s="90">
        <v>5</v>
      </c>
      <c r="P109" s="90">
        <v>30</v>
      </c>
      <c r="Q109" s="90">
        <v>31</v>
      </c>
      <c r="R109" s="90">
        <v>29</v>
      </c>
      <c r="S109" s="90">
        <v>29</v>
      </c>
      <c r="T109" s="90">
        <v>30</v>
      </c>
      <c r="U109" s="90">
        <v>29</v>
      </c>
      <c r="V109" s="90">
        <v>9</v>
      </c>
      <c r="W109" s="90">
        <v>27</v>
      </c>
      <c r="X109" s="90">
        <v>27</v>
      </c>
      <c r="Y109" s="90">
        <v>27</v>
      </c>
      <c r="Z109" s="90">
        <v>30</v>
      </c>
      <c r="AA109" s="90">
        <v>31</v>
      </c>
      <c r="AB109" s="90">
        <v>30</v>
      </c>
      <c r="AC109" s="90">
        <v>13</v>
      </c>
      <c r="AD109" s="90">
        <v>29</v>
      </c>
      <c r="AE109" s="90">
        <v>28</v>
      </c>
      <c r="AF109" s="90">
        <v>29</v>
      </c>
      <c r="AG109" s="90">
        <v>27</v>
      </c>
      <c r="AH109" s="90"/>
      <c r="AI109" s="90"/>
      <c r="AJ109" s="111"/>
      <c r="AK109" s="111"/>
      <c r="AL109" s="111"/>
      <c r="AM109" s="111"/>
    </row>
    <row r="115" spans="18:18">
      <c r="R115" s="196"/>
    </row>
  </sheetData>
  <mergeCells count="214">
    <mergeCell ref="G1:AM1"/>
    <mergeCell ref="B4:B5"/>
    <mergeCell ref="B6:B8"/>
    <mergeCell ref="B9:B11"/>
    <mergeCell ref="B12:B14"/>
    <mergeCell ref="B15:B17"/>
    <mergeCell ref="B18:B20"/>
    <mergeCell ref="B21:B23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63:B65"/>
    <mergeCell ref="B66:B68"/>
    <mergeCell ref="B69:B71"/>
    <mergeCell ref="B72:B74"/>
    <mergeCell ref="B75:B77"/>
    <mergeCell ref="B78:B80"/>
    <mergeCell ref="B81:B83"/>
    <mergeCell ref="B84:B86"/>
    <mergeCell ref="B87:B89"/>
    <mergeCell ref="B90:B92"/>
    <mergeCell ref="B93:B95"/>
    <mergeCell ref="B96:B98"/>
    <mergeCell ref="B99:B101"/>
    <mergeCell ref="B102:B104"/>
    <mergeCell ref="B105:B107"/>
    <mergeCell ref="AI4:AI5"/>
    <mergeCell ref="AI6:AI8"/>
    <mergeCell ref="AI9:AI11"/>
    <mergeCell ref="AI12:AI14"/>
    <mergeCell ref="AI15:AI17"/>
    <mergeCell ref="AI18:AI20"/>
    <mergeCell ref="AI21:AI23"/>
    <mergeCell ref="AI24:AI26"/>
    <mergeCell ref="AI27:AI29"/>
    <mergeCell ref="AI30:AI32"/>
    <mergeCell ref="AI33:AI35"/>
    <mergeCell ref="AI36:AI38"/>
    <mergeCell ref="AI39:AI41"/>
    <mergeCell ref="AI42:AI44"/>
    <mergeCell ref="AI45:AI47"/>
    <mergeCell ref="AI48:AI50"/>
    <mergeCell ref="AI51:AI53"/>
    <mergeCell ref="AI54:AI56"/>
    <mergeCell ref="AI57:AI59"/>
    <mergeCell ref="AI60:AI62"/>
    <mergeCell ref="AI63:AI65"/>
    <mergeCell ref="AI66:AI68"/>
    <mergeCell ref="AI69:AI71"/>
    <mergeCell ref="AI72:AI74"/>
    <mergeCell ref="AI75:AI77"/>
    <mergeCell ref="AI78:AI80"/>
    <mergeCell ref="AI81:AI83"/>
    <mergeCell ref="AI84:AI86"/>
    <mergeCell ref="AI87:AI89"/>
    <mergeCell ref="AI90:AI92"/>
    <mergeCell ref="AI93:AI95"/>
    <mergeCell ref="AI96:AI98"/>
    <mergeCell ref="AI99:AI101"/>
    <mergeCell ref="AI102:AI104"/>
    <mergeCell ref="AI105:AI107"/>
    <mergeCell ref="AJ4:AJ5"/>
    <mergeCell ref="AJ6:AJ8"/>
    <mergeCell ref="AJ9:AJ11"/>
    <mergeCell ref="AJ12:AJ14"/>
    <mergeCell ref="AJ15:AJ17"/>
    <mergeCell ref="AJ18:AJ20"/>
    <mergeCell ref="AJ21:AJ23"/>
    <mergeCell ref="AJ24:AJ26"/>
    <mergeCell ref="AJ27:AJ29"/>
    <mergeCell ref="AJ30:AJ32"/>
    <mergeCell ref="AJ33:AJ35"/>
    <mergeCell ref="AJ36:AJ38"/>
    <mergeCell ref="AJ39:AJ41"/>
    <mergeCell ref="AJ42:AJ44"/>
    <mergeCell ref="AJ45:AJ47"/>
    <mergeCell ref="AJ48:AJ50"/>
    <mergeCell ref="AJ51:AJ53"/>
    <mergeCell ref="AJ54:AJ56"/>
    <mergeCell ref="AJ57:AJ59"/>
    <mergeCell ref="AJ60:AJ62"/>
    <mergeCell ref="AJ63:AJ65"/>
    <mergeCell ref="AJ66:AJ68"/>
    <mergeCell ref="AJ69:AJ71"/>
    <mergeCell ref="AJ72:AJ74"/>
    <mergeCell ref="AJ75:AJ77"/>
    <mergeCell ref="AJ78:AJ80"/>
    <mergeCell ref="AJ81:AJ83"/>
    <mergeCell ref="AJ84:AJ86"/>
    <mergeCell ref="AJ87:AJ89"/>
    <mergeCell ref="AJ90:AJ92"/>
    <mergeCell ref="AJ93:AJ95"/>
    <mergeCell ref="AJ96:AJ98"/>
    <mergeCell ref="AJ99:AJ101"/>
    <mergeCell ref="AJ102:AJ104"/>
    <mergeCell ref="AJ105:AJ107"/>
    <mergeCell ref="AK4:AK5"/>
    <mergeCell ref="AK6:AK8"/>
    <mergeCell ref="AK9:AK11"/>
    <mergeCell ref="AK12:AK14"/>
    <mergeCell ref="AK15:AK17"/>
    <mergeCell ref="AK18:AK20"/>
    <mergeCell ref="AK21:AK23"/>
    <mergeCell ref="AK24:AK26"/>
    <mergeCell ref="AK27:AK29"/>
    <mergeCell ref="AK30:AK32"/>
    <mergeCell ref="AK33:AK35"/>
    <mergeCell ref="AK36:AK38"/>
    <mergeCell ref="AK39:AK41"/>
    <mergeCell ref="AK42:AK44"/>
    <mergeCell ref="AK45:AK47"/>
    <mergeCell ref="AK48:AK50"/>
    <mergeCell ref="AK51:AK53"/>
    <mergeCell ref="AK54:AK56"/>
    <mergeCell ref="AK57:AK59"/>
    <mergeCell ref="AK60:AK62"/>
    <mergeCell ref="AK63:AK65"/>
    <mergeCell ref="AK66:AK68"/>
    <mergeCell ref="AK69:AK71"/>
    <mergeCell ref="AK72:AK74"/>
    <mergeCell ref="AK75:AK77"/>
    <mergeCell ref="AK78:AK80"/>
    <mergeCell ref="AK81:AK83"/>
    <mergeCell ref="AK84:AK86"/>
    <mergeCell ref="AK87:AK89"/>
    <mergeCell ref="AK90:AK92"/>
    <mergeCell ref="AK93:AK95"/>
    <mergeCell ref="AK96:AK98"/>
    <mergeCell ref="AK99:AK101"/>
    <mergeCell ref="AK102:AK104"/>
    <mergeCell ref="AK105:AK107"/>
    <mergeCell ref="AL4:AL5"/>
    <mergeCell ref="AL6:AL8"/>
    <mergeCell ref="AL9:AL11"/>
    <mergeCell ref="AL12:AL14"/>
    <mergeCell ref="AL15:AL17"/>
    <mergeCell ref="AL18:AL20"/>
    <mergeCell ref="AL21:AL23"/>
    <mergeCell ref="AL24:AL26"/>
    <mergeCell ref="AL27:AL29"/>
    <mergeCell ref="AL30:AL32"/>
    <mergeCell ref="AL33:AL35"/>
    <mergeCell ref="AL36:AL38"/>
    <mergeCell ref="AL39:AL41"/>
    <mergeCell ref="AL42:AL44"/>
    <mergeCell ref="AL45:AL47"/>
    <mergeCell ref="AL48:AL50"/>
    <mergeCell ref="AL51:AL53"/>
    <mergeCell ref="AL54:AL56"/>
    <mergeCell ref="AL57:AL59"/>
    <mergeCell ref="AL60:AL62"/>
    <mergeCell ref="AL63:AL65"/>
    <mergeCell ref="AL66:AL68"/>
    <mergeCell ref="AL69:AL71"/>
    <mergeCell ref="AL72:AL74"/>
    <mergeCell ref="AL75:AL77"/>
    <mergeCell ref="AL78:AL80"/>
    <mergeCell ref="AL81:AL83"/>
    <mergeCell ref="AL84:AL86"/>
    <mergeCell ref="AL87:AL89"/>
    <mergeCell ref="AL90:AL92"/>
    <mergeCell ref="AL93:AL95"/>
    <mergeCell ref="AL96:AL98"/>
    <mergeCell ref="AL99:AL101"/>
    <mergeCell ref="AL102:AL104"/>
    <mergeCell ref="AL105:AL107"/>
    <mergeCell ref="AM4:AM5"/>
    <mergeCell ref="AM6:AM8"/>
    <mergeCell ref="AM9:AM11"/>
    <mergeCell ref="AM12:AM14"/>
    <mergeCell ref="AM15:AM17"/>
    <mergeCell ref="AM18:AM20"/>
    <mergeCell ref="AM21:AM23"/>
    <mergeCell ref="AM24:AM26"/>
    <mergeCell ref="AM27:AM29"/>
    <mergeCell ref="AM30:AM32"/>
    <mergeCell ref="AM33:AM35"/>
    <mergeCell ref="AM36:AM38"/>
    <mergeCell ref="AM39:AM41"/>
    <mergeCell ref="AM42:AM44"/>
    <mergeCell ref="AM45:AM47"/>
    <mergeCell ref="AM48:AM50"/>
    <mergeCell ref="AM51:AM53"/>
    <mergeCell ref="AM54:AM56"/>
    <mergeCell ref="AM57:AM59"/>
    <mergeCell ref="AM60:AM62"/>
    <mergeCell ref="AM63:AM65"/>
    <mergeCell ref="AM66:AM68"/>
    <mergeCell ref="AM69:AM71"/>
    <mergeCell ref="AM72:AM74"/>
    <mergeCell ref="AM75:AM77"/>
    <mergeCell ref="AM78:AM80"/>
    <mergeCell ref="AM81:AM83"/>
    <mergeCell ref="AM84:AM86"/>
    <mergeCell ref="AM87:AM89"/>
    <mergeCell ref="AM90:AM92"/>
    <mergeCell ref="AM93:AM95"/>
    <mergeCell ref="AM96:AM98"/>
    <mergeCell ref="AM99:AM101"/>
    <mergeCell ref="AM102:AM104"/>
    <mergeCell ref="AM105:AM107"/>
    <mergeCell ref="B2:C3"/>
    <mergeCell ref="D2:X3"/>
    <mergeCell ref="Y2:AM3"/>
  </mergeCells>
  <conditionalFormatting sqref="F18:F20">
    <cfRule type="expression" dxfId="0" priority="8">
      <formula>weeday(F$4,2)&gt;5</formula>
    </cfRule>
  </conditionalFormatting>
  <conditionalFormatting sqref="D4:AH107">
    <cfRule type="expression" dxfId="0" priority="71">
      <formula>WEEKDAY(D$4,2)&gt;5</formula>
    </cfRule>
  </conditionalFormatting>
  <conditionalFormatting sqref="D6:E107">
    <cfRule type="expression" dxfId="0" priority="75">
      <formula>weeday(D$4,2)&gt;5</formula>
    </cfRule>
  </conditionalFormatting>
  <printOptions horizontalCentered="1"/>
  <pageMargins left="0" right="0" top="0" bottom="0" header="0" footer="0"/>
  <pageSetup paperSize="9" scale="50" fitToHeight="0" orientation="landscape"/>
  <headerFooter/>
  <rowBreaks count="1" manualBreakCount="1">
    <brk id="26" max="38" man="1"/>
  </rowBreak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name="Spinner 1" r:id="rId3">
              <controlPr defaultSize="0">
                <anchor moveWithCells="1" sizeWithCells="1">
                  <from>
                    <xdr:col>2</xdr:col>
                    <xdr:colOff>19050</xdr:colOff>
                    <xdr:row>0</xdr:row>
                    <xdr:rowOff>50800</xdr:rowOff>
                  </from>
                  <to>
                    <xdr:col>2</xdr:col>
                    <xdr:colOff>317500</xdr:colOff>
                    <xdr:row>0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name="Spinner 3" r:id="rId4">
              <controlPr defaultSize="0">
                <anchor moveWithCells="1" sizeWithCells="1">
                  <from>
                    <xdr:col>3</xdr:col>
                    <xdr:colOff>298450</xdr:colOff>
                    <xdr:row>0</xdr:row>
                    <xdr:rowOff>0</xdr:rowOff>
                  </from>
                  <to>
                    <xdr:col>4</xdr:col>
                    <xdr:colOff>31750</xdr:colOff>
                    <xdr:row>0</xdr:row>
                    <xdr:rowOff>412750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P25"/>
  <sheetViews>
    <sheetView zoomScale="85" zoomScaleNormal="85" zoomScaleSheetLayoutView="85" workbookViewId="0">
      <pane xSplit="3" ySplit="5" topLeftCell="D6" activePane="bottomRight" state="frozen"/>
      <selection/>
      <selection pane="topRight"/>
      <selection pane="bottomLeft"/>
      <selection pane="bottomRight" activeCell="Y16" sqref="Y16"/>
    </sheetView>
  </sheetViews>
  <sheetFormatPr defaultColWidth="9" defaultRowHeight="15.75"/>
  <cols>
    <col min="1" max="1" width="12" style="75" customWidth="1"/>
    <col min="2" max="2" width="12.5833333333333" style="50" customWidth="1"/>
    <col min="3" max="3" width="7.25" style="50" customWidth="1"/>
    <col min="4" max="4" width="5.33333333333333" style="50" customWidth="1"/>
    <col min="5" max="5" width="5.58333333333333" style="50" customWidth="1"/>
    <col min="6" max="6" width="6.58333333333333" style="50" customWidth="1"/>
    <col min="7" max="7" width="6.33333333333333" style="50" customWidth="1"/>
    <col min="8" max="8" width="6.25" style="50" customWidth="1"/>
    <col min="9" max="9" width="5.83333333333333" style="50" customWidth="1"/>
    <col min="10" max="10" width="5.75" style="50" customWidth="1"/>
    <col min="11" max="11" width="6.08333333333333" style="50" customWidth="1"/>
    <col min="12" max="12" width="5.58333333333333" style="50" customWidth="1"/>
    <col min="13" max="13" width="5.33333333333333" style="50" customWidth="1"/>
    <col min="14" max="14" width="6" style="50" customWidth="1"/>
    <col min="15" max="15" width="6.75" style="50" customWidth="1"/>
    <col min="16" max="16" width="6.33333333333333" style="50" customWidth="1"/>
    <col min="17" max="17" width="6.08333333333333" style="50" customWidth="1"/>
    <col min="18" max="18" width="5.25" style="50" customWidth="1"/>
    <col min="19" max="19" width="5.33333333333333" style="50" customWidth="1"/>
    <col min="20" max="20" width="6.33333333333333" style="50" customWidth="1"/>
    <col min="21" max="21" width="5.75" style="50" customWidth="1"/>
    <col min="22" max="22" width="6.58333333333333" style="50" customWidth="1"/>
    <col min="23" max="23" width="5.83333333333333" style="50" customWidth="1"/>
    <col min="24" max="24" width="5.33333333333333" style="50" customWidth="1"/>
    <col min="25" max="25" width="5.75" style="50" customWidth="1"/>
    <col min="26" max="26" width="6.25" style="50" customWidth="1"/>
    <col min="27" max="27" width="5.75" style="50" customWidth="1"/>
    <col min="28" max="28" width="5.58333333333333" style="50" customWidth="1"/>
    <col min="29" max="32" width="6" style="50" customWidth="1"/>
    <col min="33" max="33" width="5.75" style="50" customWidth="1"/>
    <col min="34" max="34" width="5.83333333333333" style="50" hidden="1" customWidth="1"/>
    <col min="35" max="35" width="6.75" style="50" customWidth="1"/>
    <col min="36" max="38" width="9.25" style="52" customWidth="1"/>
    <col min="39" max="39" width="9.75" style="52" customWidth="1"/>
    <col min="40" max="40" width="9.75" style="51" customWidth="1"/>
    <col min="41" max="41" width="9" style="51"/>
    <col min="42" max="42" width="9" style="51" customWidth="1"/>
    <col min="43" max="16384" width="9" style="51"/>
  </cols>
  <sheetData>
    <row r="1" ht="32.25" customHeight="1" spans="2:39">
      <c r="B1" s="168">
        <v>2023</v>
      </c>
      <c r="C1" s="168"/>
      <c r="D1" s="169" t="s">
        <v>1</v>
      </c>
      <c r="E1" s="168"/>
      <c r="F1" s="57">
        <v>11</v>
      </c>
      <c r="G1" s="168" t="s">
        <v>2</v>
      </c>
      <c r="H1" s="57" t="s">
        <v>3</v>
      </c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99"/>
    </row>
    <row r="2" ht="14.25" customHeight="1" spans="2:39">
      <c r="B2" s="170" t="s">
        <v>4</v>
      </c>
      <c r="C2" s="171"/>
      <c r="D2" s="172" t="s">
        <v>229</v>
      </c>
      <c r="E2" s="173"/>
      <c r="F2" s="173"/>
      <c r="G2" s="173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93"/>
      <c r="Y2" s="95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100"/>
    </row>
    <row r="3" ht="14.25" customHeight="1" spans="2:39">
      <c r="B3" s="63"/>
      <c r="C3" s="64"/>
      <c r="D3" s="65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94"/>
      <c r="Y3" s="97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101"/>
    </row>
    <row r="4" s="46" customFormat="1" ht="34.5" customHeight="1" spans="1:39">
      <c r="A4" s="67"/>
      <c r="B4" s="68" t="s">
        <v>6</v>
      </c>
      <c r="C4" s="69" t="s">
        <v>7</v>
      </c>
      <c r="D4" s="70">
        <f>DATE(B1,F1,1)</f>
        <v>45231</v>
      </c>
      <c r="E4" s="70">
        <f>D4+1</f>
        <v>45232</v>
      </c>
      <c r="F4" s="70">
        <f t="shared" ref="F4:AH4" si="0">E4+1</f>
        <v>45233</v>
      </c>
      <c r="G4" s="70">
        <f t="shared" si="0"/>
        <v>45234</v>
      </c>
      <c r="H4" s="70">
        <f t="shared" si="0"/>
        <v>45235</v>
      </c>
      <c r="I4" s="70">
        <f t="shared" si="0"/>
        <v>45236</v>
      </c>
      <c r="J4" s="70">
        <f t="shared" si="0"/>
        <v>45237</v>
      </c>
      <c r="K4" s="70">
        <f t="shared" si="0"/>
        <v>45238</v>
      </c>
      <c r="L4" s="70">
        <f t="shared" si="0"/>
        <v>45239</v>
      </c>
      <c r="M4" s="70">
        <f t="shared" si="0"/>
        <v>45240</v>
      </c>
      <c r="N4" s="70">
        <f t="shared" si="0"/>
        <v>45241</v>
      </c>
      <c r="O4" s="70">
        <f t="shared" si="0"/>
        <v>45242</v>
      </c>
      <c r="P4" s="70">
        <f t="shared" si="0"/>
        <v>45243</v>
      </c>
      <c r="Q4" s="70">
        <f t="shared" si="0"/>
        <v>45244</v>
      </c>
      <c r="R4" s="70">
        <f t="shared" si="0"/>
        <v>45245</v>
      </c>
      <c r="S4" s="70">
        <f t="shared" si="0"/>
        <v>45246</v>
      </c>
      <c r="T4" s="70">
        <f t="shared" si="0"/>
        <v>45247</v>
      </c>
      <c r="U4" s="70">
        <f t="shared" si="0"/>
        <v>45248</v>
      </c>
      <c r="V4" s="70">
        <f t="shared" si="0"/>
        <v>45249</v>
      </c>
      <c r="W4" s="70">
        <f t="shared" si="0"/>
        <v>45250</v>
      </c>
      <c r="X4" s="70">
        <f t="shared" si="0"/>
        <v>45251</v>
      </c>
      <c r="Y4" s="70">
        <f t="shared" si="0"/>
        <v>45252</v>
      </c>
      <c r="Z4" s="70">
        <f t="shared" si="0"/>
        <v>45253</v>
      </c>
      <c r="AA4" s="70">
        <f t="shared" si="0"/>
        <v>45254</v>
      </c>
      <c r="AB4" s="70">
        <f t="shared" si="0"/>
        <v>45255</v>
      </c>
      <c r="AC4" s="70">
        <f t="shared" si="0"/>
        <v>45256</v>
      </c>
      <c r="AD4" s="70">
        <f t="shared" si="0"/>
        <v>45257</v>
      </c>
      <c r="AE4" s="70">
        <f t="shared" si="0"/>
        <v>45258</v>
      </c>
      <c r="AF4" s="70">
        <f t="shared" si="0"/>
        <v>45259</v>
      </c>
      <c r="AG4" s="70">
        <f t="shared" si="0"/>
        <v>45260</v>
      </c>
      <c r="AH4" s="70">
        <f t="shared" si="0"/>
        <v>45261</v>
      </c>
      <c r="AI4" s="102" t="s">
        <v>8</v>
      </c>
      <c r="AJ4" s="102" t="s">
        <v>9</v>
      </c>
      <c r="AK4" s="102" t="s">
        <v>10</v>
      </c>
      <c r="AL4" s="102" t="s">
        <v>11</v>
      </c>
      <c r="AM4" s="102" t="s">
        <v>12</v>
      </c>
    </row>
    <row r="5" s="47" customFormat="1" ht="34.5" customHeight="1" spans="1:39">
      <c r="A5" s="71"/>
      <c r="B5" s="72"/>
      <c r="C5" s="73" t="s">
        <v>13</v>
      </c>
      <c r="D5" s="74">
        <f>D4</f>
        <v>45231</v>
      </c>
      <c r="E5" s="74">
        <f t="shared" ref="E5:AH5" si="1">E4</f>
        <v>45232</v>
      </c>
      <c r="F5" s="74">
        <f t="shared" si="1"/>
        <v>45233</v>
      </c>
      <c r="G5" s="74">
        <f t="shared" si="1"/>
        <v>45234</v>
      </c>
      <c r="H5" s="74">
        <f t="shared" si="1"/>
        <v>45235</v>
      </c>
      <c r="I5" s="74">
        <f t="shared" si="1"/>
        <v>45236</v>
      </c>
      <c r="J5" s="74">
        <f t="shared" si="1"/>
        <v>45237</v>
      </c>
      <c r="K5" s="74">
        <f t="shared" si="1"/>
        <v>45238</v>
      </c>
      <c r="L5" s="74">
        <f t="shared" si="1"/>
        <v>45239</v>
      </c>
      <c r="M5" s="74">
        <f t="shared" si="1"/>
        <v>45240</v>
      </c>
      <c r="N5" s="74">
        <f t="shared" si="1"/>
        <v>45241</v>
      </c>
      <c r="O5" s="74">
        <f t="shared" si="1"/>
        <v>45242</v>
      </c>
      <c r="P5" s="74">
        <f t="shared" si="1"/>
        <v>45243</v>
      </c>
      <c r="Q5" s="74">
        <f t="shared" si="1"/>
        <v>45244</v>
      </c>
      <c r="R5" s="74">
        <f t="shared" si="1"/>
        <v>45245</v>
      </c>
      <c r="S5" s="74">
        <f t="shared" si="1"/>
        <v>45246</v>
      </c>
      <c r="T5" s="74">
        <f t="shared" si="1"/>
        <v>45247</v>
      </c>
      <c r="U5" s="74">
        <f t="shared" si="1"/>
        <v>45248</v>
      </c>
      <c r="V5" s="74">
        <f t="shared" si="1"/>
        <v>45249</v>
      </c>
      <c r="W5" s="74">
        <f t="shared" si="1"/>
        <v>45250</v>
      </c>
      <c r="X5" s="74">
        <f t="shared" si="1"/>
        <v>45251</v>
      </c>
      <c r="Y5" s="74">
        <f t="shared" si="1"/>
        <v>45252</v>
      </c>
      <c r="Z5" s="74">
        <f t="shared" si="1"/>
        <v>45253</v>
      </c>
      <c r="AA5" s="74">
        <f t="shared" si="1"/>
        <v>45254</v>
      </c>
      <c r="AB5" s="74">
        <f t="shared" si="1"/>
        <v>45255</v>
      </c>
      <c r="AC5" s="74">
        <f t="shared" si="1"/>
        <v>45256</v>
      </c>
      <c r="AD5" s="74">
        <f t="shared" si="1"/>
        <v>45257</v>
      </c>
      <c r="AE5" s="74">
        <f t="shared" si="1"/>
        <v>45258</v>
      </c>
      <c r="AF5" s="74">
        <f t="shared" si="1"/>
        <v>45259</v>
      </c>
      <c r="AG5" s="74">
        <f t="shared" si="1"/>
        <v>45260</v>
      </c>
      <c r="AH5" s="74">
        <f t="shared" si="1"/>
        <v>45261</v>
      </c>
      <c r="AI5" s="103"/>
      <c r="AJ5" s="103"/>
      <c r="AK5" s="103"/>
      <c r="AL5" s="103"/>
      <c r="AM5" s="103"/>
    </row>
    <row r="6" s="167" customFormat="1" ht="30" customHeight="1" spans="1:39">
      <c r="A6" s="174">
        <v>1712257</v>
      </c>
      <c r="B6" s="175" t="s">
        <v>328</v>
      </c>
      <c r="C6" s="77" t="s">
        <v>17</v>
      </c>
      <c r="D6" s="78">
        <v>4</v>
      </c>
      <c r="E6" s="78">
        <v>4</v>
      </c>
      <c r="F6" s="78">
        <v>4</v>
      </c>
      <c r="G6" s="78">
        <v>4</v>
      </c>
      <c r="H6" s="78">
        <v>4</v>
      </c>
      <c r="I6" s="78">
        <v>4</v>
      </c>
      <c r="J6" s="78">
        <v>4</v>
      </c>
      <c r="K6" s="78">
        <v>4</v>
      </c>
      <c r="L6" s="78">
        <v>4</v>
      </c>
      <c r="M6" s="78">
        <v>4</v>
      </c>
      <c r="N6" s="78">
        <v>4</v>
      </c>
      <c r="O6" s="78">
        <v>4</v>
      </c>
      <c r="P6" s="78">
        <v>4</v>
      </c>
      <c r="Q6" s="78">
        <v>4</v>
      </c>
      <c r="R6" s="78">
        <v>4</v>
      </c>
      <c r="S6" s="78">
        <v>4</v>
      </c>
      <c r="T6" s="78">
        <v>4</v>
      </c>
      <c r="U6" s="78">
        <v>4</v>
      </c>
      <c r="V6" s="78">
        <v>4</v>
      </c>
      <c r="W6" s="78">
        <v>4</v>
      </c>
      <c r="X6" s="78">
        <v>4</v>
      </c>
      <c r="Y6" s="78">
        <v>4</v>
      </c>
      <c r="Z6" s="78">
        <v>4</v>
      </c>
      <c r="AA6" s="78">
        <v>4</v>
      </c>
      <c r="AB6" s="78">
        <v>4</v>
      </c>
      <c r="AC6" s="78">
        <v>4</v>
      </c>
      <c r="AD6" s="78">
        <v>4</v>
      </c>
      <c r="AE6" s="78">
        <v>4</v>
      </c>
      <c r="AF6" s="78">
        <v>4</v>
      </c>
      <c r="AG6" s="78">
        <v>4</v>
      </c>
      <c r="AH6" s="78"/>
      <c r="AI6" s="104"/>
      <c r="AJ6" s="105">
        <f>SUM(D6:F7,I6:M7,P6:T7,W6:AA7,AD6:AH7)/8</f>
        <v>22</v>
      </c>
      <c r="AK6" s="105">
        <f t="shared" ref="AK6" si="2">SUM(D8:F8,I8:M8,P8:T8,W8:AA8,AD8:AH8)/8</f>
        <v>8.375</v>
      </c>
      <c r="AL6" s="105">
        <f t="shared" ref="AL6" si="3">SUM(G6:H8,N6:O8,U6:V8,AB6:AC8)/8</f>
        <v>10.25</v>
      </c>
      <c r="AM6" s="105">
        <f t="shared" ref="AM6" si="4">SUM(D6:AH8)/8+(AI6)/8</f>
        <v>40.625</v>
      </c>
    </row>
    <row r="7" s="167" customFormat="1" ht="30" customHeight="1" spans="1:39">
      <c r="A7" s="174" t="s">
        <v>329</v>
      </c>
      <c r="B7" s="176"/>
      <c r="C7" s="77" t="s">
        <v>18</v>
      </c>
      <c r="D7" s="78">
        <v>4</v>
      </c>
      <c r="E7" s="78">
        <v>4</v>
      </c>
      <c r="F7" s="78">
        <v>4</v>
      </c>
      <c r="G7" s="78">
        <v>4</v>
      </c>
      <c r="H7" s="78">
        <v>4</v>
      </c>
      <c r="I7" s="78">
        <v>4</v>
      </c>
      <c r="J7" s="78">
        <v>4</v>
      </c>
      <c r="K7" s="78">
        <v>4</v>
      </c>
      <c r="L7" s="78">
        <v>4</v>
      </c>
      <c r="M7" s="78">
        <v>4</v>
      </c>
      <c r="N7" s="78">
        <v>4</v>
      </c>
      <c r="O7" s="78">
        <v>4</v>
      </c>
      <c r="P7" s="78">
        <v>4</v>
      </c>
      <c r="Q7" s="78">
        <v>4</v>
      </c>
      <c r="R7" s="78">
        <v>4</v>
      </c>
      <c r="S7" s="78">
        <v>4</v>
      </c>
      <c r="T7" s="78">
        <v>4</v>
      </c>
      <c r="U7" s="78">
        <v>4</v>
      </c>
      <c r="V7" s="78">
        <v>4</v>
      </c>
      <c r="W7" s="78">
        <v>4</v>
      </c>
      <c r="X7" s="78">
        <v>4</v>
      </c>
      <c r="Y7" s="78">
        <v>4</v>
      </c>
      <c r="Z7" s="78">
        <v>4</v>
      </c>
      <c r="AA7" s="78">
        <v>4</v>
      </c>
      <c r="AB7" s="78">
        <v>4</v>
      </c>
      <c r="AC7" s="78">
        <v>4</v>
      </c>
      <c r="AD7" s="78">
        <v>4</v>
      </c>
      <c r="AE7" s="78">
        <v>4</v>
      </c>
      <c r="AF7" s="78">
        <v>4</v>
      </c>
      <c r="AG7" s="78">
        <v>4</v>
      </c>
      <c r="AH7" s="78"/>
      <c r="AI7" s="106"/>
      <c r="AJ7" s="107"/>
      <c r="AK7" s="107"/>
      <c r="AL7" s="107"/>
      <c r="AM7" s="107"/>
    </row>
    <row r="8" s="167" customFormat="1" ht="30" customHeight="1" spans="1:39">
      <c r="A8" s="174">
        <v>1712257</v>
      </c>
      <c r="B8" s="177"/>
      <c r="C8" s="81" t="s">
        <v>10</v>
      </c>
      <c r="D8" s="81">
        <v>4</v>
      </c>
      <c r="E8" s="81">
        <v>4</v>
      </c>
      <c r="F8" s="81">
        <v>4</v>
      </c>
      <c r="G8" s="81">
        <v>1</v>
      </c>
      <c r="H8" s="81">
        <v>3</v>
      </c>
      <c r="I8" s="81">
        <v>0.5</v>
      </c>
      <c r="J8" s="81">
        <v>3</v>
      </c>
      <c r="K8" s="81">
        <v>4</v>
      </c>
      <c r="L8" s="81">
        <v>3</v>
      </c>
      <c r="M8" s="81">
        <v>4</v>
      </c>
      <c r="N8" s="81">
        <v>4</v>
      </c>
      <c r="O8" s="81">
        <v>0.5</v>
      </c>
      <c r="P8" s="81">
        <v>4</v>
      </c>
      <c r="Q8" s="81">
        <v>3</v>
      </c>
      <c r="R8" s="81">
        <v>3</v>
      </c>
      <c r="S8" s="81">
        <v>3</v>
      </c>
      <c r="T8" s="81">
        <v>3</v>
      </c>
      <c r="U8" s="81">
        <v>3</v>
      </c>
      <c r="V8" s="81">
        <v>3</v>
      </c>
      <c r="W8" s="81">
        <v>2</v>
      </c>
      <c r="X8" s="81">
        <v>3</v>
      </c>
      <c r="Y8" s="81">
        <v>3</v>
      </c>
      <c r="Z8" s="81">
        <v>3</v>
      </c>
      <c r="AA8" s="81">
        <v>3</v>
      </c>
      <c r="AB8" s="81">
        <v>3</v>
      </c>
      <c r="AC8" s="81">
        <v>0.5</v>
      </c>
      <c r="AD8" s="81">
        <v>4</v>
      </c>
      <c r="AE8" s="81">
        <v>3</v>
      </c>
      <c r="AF8" s="81">
        <v>3</v>
      </c>
      <c r="AG8" s="81">
        <v>0.5</v>
      </c>
      <c r="AH8" s="81"/>
      <c r="AI8" s="108"/>
      <c r="AJ8" s="109"/>
      <c r="AK8" s="109"/>
      <c r="AL8" s="109"/>
      <c r="AM8" s="109"/>
    </row>
    <row r="9" s="167" customFormat="1" ht="30" customHeight="1" spans="1:39">
      <c r="A9" s="174" t="s">
        <v>330</v>
      </c>
      <c r="B9" s="133" t="s">
        <v>331</v>
      </c>
      <c r="C9" s="178" t="s">
        <v>17</v>
      </c>
      <c r="D9" s="78">
        <v>4</v>
      </c>
      <c r="E9" s="78">
        <v>4</v>
      </c>
      <c r="F9" s="78">
        <v>4</v>
      </c>
      <c r="G9" s="78">
        <v>4</v>
      </c>
      <c r="H9" s="78">
        <v>4</v>
      </c>
      <c r="I9" s="78">
        <v>4</v>
      </c>
      <c r="J9" s="78">
        <v>4</v>
      </c>
      <c r="K9" s="78">
        <v>4</v>
      </c>
      <c r="L9" s="78">
        <v>4</v>
      </c>
      <c r="M9" s="78">
        <v>4</v>
      </c>
      <c r="N9" s="78">
        <v>4</v>
      </c>
      <c r="O9" s="78">
        <v>4</v>
      </c>
      <c r="P9" s="78">
        <v>4</v>
      </c>
      <c r="Q9" s="78">
        <v>4</v>
      </c>
      <c r="R9" s="78">
        <v>4</v>
      </c>
      <c r="S9" s="78">
        <v>4</v>
      </c>
      <c r="T9" s="78">
        <v>4</v>
      </c>
      <c r="U9" s="78">
        <v>4</v>
      </c>
      <c r="V9" s="78">
        <v>4</v>
      </c>
      <c r="W9" s="78">
        <v>4</v>
      </c>
      <c r="X9" s="78">
        <v>4</v>
      </c>
      <c r="Y9" s="78">
        <v>4</v>
      </c>
      <c r="Z9" s="78">
        <v>4</v>
      </c>
      <c r="AA9" s="78">
        <v>4</v>
      </c>
      <c r="AB9" s="78">
        <v>4</v>
      </c>
      <c r="AC9" s="78">
        <v>4</v>
      </c>
      <c r="AD9" s="78">
        <v>4</v>
      </c>
      <c r="AE9" s="78">
        <v>4</v>
      </c>
      <c r="AF9" s="78">
        <v>4</v>
      </c>
      <c r="AG9" s="78">
        <v>4</v>
      </c>
      <c r="AH9" s="78"/>
      <c r="AI9" s="104"/>
      <c r="AJ9" s="105">
        <f t="shared" ref="AJ9" si="5">SUM(D9:F10,I9:M10,P9:T10,W9:AA10,AD9:AH10)/8</f>
        <v>22</v>
      </c>
      <c r="AK9" s="105">
        <f t="shared" ref="AK9" si="6">SUM(D11:F11,I11:M11,P11:T11,W11:AA11,AD11:AH11)/8</f>
        <v>12.875</v>
      </c>
      <c r="AL9" s="105">
        <f t="shared" ref="AL9" si="7">SUM(G9:H11,N9:O11,U9:V11,AB9:AC11)/8</f>
        <v>11.625</v>
      </c>
      <c r="AM9" s="105">
        <f t="shared" ref="AM9" si="8">SUM(D9:AH11)/8+(AI9)/8</f>
        <v>46.5</v>
      </c>
    </row>
    <row r="10" s="167" customFormat="1" ht="30" customHeight="1" spans="1:39">
      <c r="A10" s="174" t="s">
        <v>330</v>
      </c>
      <c r="B10" s="134"/>
      <c r="C10" s="178" t="s">
        <v>18</v>
      </c>
      <c r="D10" s="78">
        <v>4</v>
      </c>
      <c r="E10" s="78">
        <v>4</v>
      </c>
      <c r="F10" s="78">
        <v>4</v>
      </c>
      <c r="G10" s="78">
        <v>4</v>
      </c>
      <c r="H10" s="78">
        <v>4</v>
      </c>
      <c r="I10" s="78">
        <v>4</v>
      </c>
      <c r="J10" s="78">
        <v>4</v>
      </c>
      <c r="K10" s="78">
        <v>4</v>
      </c>
      <c r="L10" s="78">
        <v>4</v>
      </c>
      <c r="M10" s="78">
        <v>4</v>
      </c>
      <c r="N10" s="78">
        <v>4</v>
      </c>
      <c r="O10" s="78">
        <v>4</v>
      </c>
      <c r="P10" s="78">
        <v>4</v>
      </c>
      <c r="Q10" s="78">
        <v>4</v>
      </c>
      <c r="R10" s="78">
        <v>4</v>
      </c>
      <c r="S10" s="78">
        <v>4</v>
      </c>
      <c r="T10" s="78">
        <v>4</v>
      </c>
      <c r="U10" s="78">
        <v>4</v>
      </c>
      <c r="V10" s="78">
        <v>4</v>
      </c>
      <c r="W10" s="78">
        <v>4</v>
      </c>
      <c r="X10" s="78">
        <v>4</v>
      </c>
      <c r="Y10" s="78">
        <v>4</v>
      </c>
      <c r="Z10" s="78">
        <v>4</v>
      </c>
      <c r="AA10" s="78">
        <v>4</v>
      </c>
      <c r="AB10" s="78">
        <v>4</v>
      </c>
      <c r="AC10" s="78">
        <v>4</v>
      </c>
      <c r="AD10" s="78">
        <v>4</v>
      </c>
      <c r="AE10" s="78">
        <v>4</v>
      </c>
      <c r="AF10" s="78">
        <v>4</v>
      </c>
      <c r="AG10" s="78">
        <v>4</v>
      </c>
      <c r="AH10" s="78"/>
      <c r="AI10" s="106"/>
      <c r="AJ10" s="107"/>
      <c r="AK10" s="107"/>
      <c r="AL10" s="107"/>
      <c r="AM10" s="107"/>
    </row>
    <row r="11" s="167" customFormat="1" ht="30" customHeight="1" spans="1:39">
      <c r="A11" s="174" t="s">
        <v>330</v>
      </c>
      <c r="B11" s="135"/>
      <c r="C11" s="179" t="s">
        <v>10</v>
      </c>
      <c r="D11" s="81">
        <v>5</v>
      </c>
      <c r="E11" s="81">
        <v>5</v>
      </c>
      <c r="F11" s="81">
        <v>5</v>
      </c>
      <c r="G11" s="81">
        <v>3</v>
      </c>
      <c r="H11" s="81">
        <v>3</v>
      </c>
      <c r="I11" s="81">
        <v>5</v>
      </c>
      <c r="J11" s="81">
        <v>5</v>
      </c>
      <c r="K11" s="81">
        <v>5</v>
      </c>
      <c r="L11" s="81">
        <v>4</v>
      </c>
      <c r="M11" s="81">
        <v>5</v>
      </c>
      <c r="N11" s="81">
        <v>4</v>
      </c>
      <c r="O11" s="81">
        <v>3</v>
      </c>
      <c r="P11" s="81">
        <v>5</v>
      </c>
      <c r="Q11" s="81">
        <v>3</v>
      </c>
      <c r="R11" s="81">
        <v>4</v>
      </c>
      <c r="S11" s="81">
        <v>5</v>
      </c>
      <c r="T11" s="81">
        <v>5</v>
      </c>
      <c r="U11" s="81">
        <v>5</v>
      </c>
      <c r="V11" s="81">
        <v>3</v>
      </c>
      <c r="W11" s="81">
        <v>4</v>
      </c>
      <c r="X11" s="81">
        <v>5</v>
      </c>
      <c r="Y11" s="81">
        <v>5</v>
      </c>
      <c r="Z11" s="81">
        <v>5</v>
      </c>
      <c r="AA11" s="81">
        <v>4</v>
      </c>
      <c r="AB11" s="81">
        <v>5</v>
      </c>
      <c r="AC11" s="81">
        <v>3</v>
      </c>
      <c r="AD11" s="81">
        <v>5</v>
      </c>
      <c r="AE11" s="81">
        <v>5</v>
      </c>
      <c r="AF11" s="81">
        <v>5</v>
      </c>
      <c r="AG11" s="81">
        <v>4</v>
      </c>
      <c r="AH11" s="81"/>
      <c r="AI11" s="108"/>
      <c r="AJ11" s="109"/>
      <c r="AK11" s="109"/>
      <c r="AL11" s="109"/>
      <c r="AM11" s="109"/>
    </row>
    <row r="12" ht="30" customHeight="1" spans="1:39">
      <c r="A12" s="29">
        <v>2309053</v>
      </c>
      <c r="B12" s="129" t="s">
        <v>332</v>
      </c>
      <c r="C12" s="77" t="s">
        <v>17</v>
      </c>
      <c r="D12" s="146">
        <v>4</v>
      </c>
      <c r="E12" s="146">
        <v>4</v>
      </c>
      <c r="F12" s="146">
        <v>4</v>
      </c>
      <c r="G12" s="146">
        <v>4</v>
      </c>
      <c r="H12" s="146">
        <v>4</v>
      </c>
      <c r="I12" s="146">
        <v>4</v>
      </c>
      <c r="J12" s="146">
        <v>4</v>
      </c>
      <c r="K12" s="146">
        <v>4</v>
      </c>
      <c r="L12" s="146">
        <v>4</v>
      </c>
      <c r="M12" s="146">
        <v>4</v>
      </c>
      <c r="N12" s="146">
        <v>4</v>
      </c>
      <c r="O12" s="146">
        <v>4</v>
      </c>
      <c r="P12" s="146">
        <v>4</v>
      </c>
      <c r="Q12" s="146">
        <v>4</v>
      </c>
      <c r="R12" s="146">
        <v>4</v>
      </c>
      <c r="S12" s="146">
        <v>4</v>
      </c>
      <c r="T12" s="146">
        <v>4</v>
      </c>
      <c r="U12" s="146">
        <v>4</v>
      </c>
      <c r="V12" s="146">
        <v>4</v>
      </c>
      <c r="W12" s="146">
        <v>4</v>
      </c>
      <c r="X12" s="146">
        <v>4</v>
      </c>
      <c r="Y12" s="146">
        <v>4</v>
      </c>
      <c r="Z12" s="146">
        <v>4</v>
      </c>
      <c r="AA12" s="146">
        <v>4</v>
      </c>
      <c r="AB12" s="146">
        <v>4</v>
      </c>
      <c r="AC12" s="146">
        <v>4</v>
      </c>
      <c r="AD12" s="146">
        <v>4</v>
      </c>
      <c r="AE12" s="146">
        <v>4</v>
      </c>
      <c r="AF12" s="146">
        <v>4</v>
      </c>
      <c r="AG12" s="146">
        <v>4</v>
      </c>
      <c r="AH12" s="146"/>
      <c r="AI12" s="104"/>
      <c r="AJ12" s="105">
        <f>SUM(D12:F13,I12:M13,P12:T13,W12:AA13,AD12:AH13)/8</f>
        <v>22</v>
      </c>
      <c r="AK12" s="105">
        <f>SUM(D14:F14,I14:M14,P14:T14,W14:AA14,AD14:AH14)/8</f>
        <v>11.4375</v>
      </c>
      <c r="AL12" s="105">
        <f>SUM(G12:H14,N12:O14,U12:V14,AB12:AC14)/8</f>
        <v>11.75</v>
      </c>
      <c r="AM12" s="105">
        <f>SUM(D12:AH14)/8+(AI12)/8</f>
        <v>45.1875</v>
      </c>
    </row>
    <row r="13" ht="30" customHeight="1" spans="1:39">
      <c r="A13" s="29">
        <v>2309053</v>
      </c>
      <c r="B13" s="130"/>
      <c r="C13" s="77" t="s">
        <v>18</v>
      </c>
      <c r="D13" s="146">
        <v>4</v>
      </c>
      <c r="E13" s="146">
        <v>4</v>
      </c>
      <c r="F13" s="146">
        <v>4</v>
      </c>
      <c r="G13" s="146">
        <v>4</v>
      </c>
      <c r="H13" s="146">
        <v>4</v>
      </c>
      <c r="I13" s="146">
        <v>4</v>
      </c>
      <c r="J13" s="146">
        <v>4</v>
      </c>
      <c r="K13" s="146">
        <v>4</v>
      </c>
      <c r="L13" s="146">
        <v>4</v>
      </c>
      <c r="M13" s="146">
        <v>4</v>
      </c>
      <c r="N13" s="146">
        <v>4</v>
      </c>
      <c r="O13" s="146">
        <v>4</v>
      </c>
      <c r="P13" s="146">
        <v>4</v>
      </c>
      <c r="Q13" s="146">
        <v>4</v>
      </c>
      <c r="R13" s="146">
        <v>4</v>
      </c>
      <c r="S13" s="146">
        <v>4</v>
      </c>
      <c r="T13" s="146">
        <v>4</v>
      </c>
      <c r="U13" s="146">
        <v>4</v>
      </c>
      <c r="V13" s="146">
        <v>4</v>
      </c>
      <c r="W13" s="146">
        <v>4</v>
      </c>
      <c r="X13" s="146">
        <v>4</v>
      </c>
      <c r="Y13" s="146">
        <v>4</v>
      </c>
      <c r="Z13" s="146">
        <v>4</v>
      </c>
      <c r="AA13" s="146">
        <v>4</v>
      </c>
      <c r="AB13" s="146">
        <v>4</v>
      </c>
      <c r="AC13" s="146">
        <v>4</v>
      </c>
      <c r="AD13" s="146">
        <v>4</v>
      </c>
      <c r="AE13" s="146">
        <v>4</v>
      </c>
      <c r="AF13" s="146">
        <v>4</v>
      </c>
      <c r="AG13" s="146">
        <v>4</v>
      </c>
      <c r="AH13" s="146"/>
      <c r="AI13" s="106"/>
      <c r="AJ13" s="107"/>
      <c r="AK13" s="107"/>
      <c r="AL13" s="107"/>
      <c r="AM13" s="107"/>
    </row>
    <row r="14" ht="30" customHeight="1" spans="1:39">
      <c r="A14" s="29">
        <v>2309053</v>
      </c>
      <c r="B14" s="131"/>
      <c r="C14" s="81" t="s">
        <v>10</v>
      </c>
      <c r="D14" s="147">
        <v>0.5</v>
      </c>
      <c r="E14" s="147">
        <v>2</v>
      </c>
      <c r="F14" s="147">
        <v>3</v>
      </c>
      <c r="G14" s="147">
        <v>4</v>
      </c>
      <c r="H14" s="147">
        <v>3</v>
      </c>
      <c r="I14" s="147">
        <v>4</v>
      </c>
      <c r="J14" s="147">
        <v>2</v>
      </c>
      <c r="K14" s="147">
        <v>3</v>
      </c>
      <c r="L14" s="147">
        <v>6</v>
      </c>
      <c r="M14" s="147">
        <v>8</v>
      </c>
      <c r="N14" s="147">
        <v>4</v>
      </c>
      <c r="O14" s="147">
        <v>3</v>
      </c>
      <c r="P14" s="147">
        <v>3</v>
      </c>
      <c r="Q14" s="147">
        <v>6</v>
      </c>
      <c r="R14" s="147">
        <v>6</v>
      </c>
      <c r="S14" s="147">
        <v>5</v>
      </c>
      <c r="T14" s="147">
        <v>5</v>
      </c>
      <c r="U14" s="147">
        <v>5</v>
      </c>
      <c r="V14" s="147">
        <v>3</v>
      </c>
      <c r="W14" s="147">
        <v>2.5</v>
      </c>
      <c r="X14" s="147">
        <v>0.5</v>
      </c>
      <c r="Y14" s="147">
        <v>5</v>
      </c>
      <c r="Z14" s="147">
        <v>5</v>
      </c>
      <c r="AA14" s="147">
        <v>5</v>
      </c>
      <c r="AB14" s="147">
        <v>5</v>
      </c>
      <c r="AC14" s="147">
        <v>3</v>
      </c>
      <c r="AD14" s="147">
        <v>5</v>
      </c>
      <c r="AE14" s="147">
        <v>5</v>
      </c>
      <c r="AF14" s="147">
        <v>5</v>
      </c>
      <c r="AG14" s="147">
        <v>5</v>
      </c>
      <c r="AH14" s="147"/>
      <c r="AI14" s="108"/>
      <c r="AJ14" s="109"/>
      <c r="AK14" s="109"/>
      <c r="AL14" s="109"/>
      <c r="AM14" s="109"/>
    </row>
    <row r="15" s="167" customFormat="1" ht="30" customHeight="1" spans="1:39">
      <c r="A15" s="174"/>
      <c r="B15" s="133"/>
      <c r="C15" s="178" t="s">
        <v>17</v>
      </c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104"/>
      <c r="AJ15" s="105">
        <f t="shared" ref="AJ15" si="9">SUM(D15:F16,I15:M16,P15:T16,W15:AA16,AD15:AH16)/8</f>
        <v>0</v>
      </c>
      <c r="AK15" s="105">
        <f>SUM(D17:F17,I17:M17,P17:T17,W17:AA17,AD17:AH17)/8</f>
        <v>0</v>
      </c>
      <c r="AL15" s="105">
        <f t="shared" ref="AL15" si="10">SUM(G15:H17,N15:O17,U15:V17,AB15:AC17)/8</f>
        <v>0</v>
      </c>
      <c r="AM15" s="105">
        <f t="shared" ref="AM15" si="11">SUM(D15:AH17)/8+(AI15)/8</f>
        <v>0</v>
      </c>
    </row>
    <row r="16" s="167" customFormat="1" ht="30" customHeight="1" spans="1:39">
      <c r="A16" s="174"/>
      <c r="B16" s="134"/>
      <c r="C16" s="178" t="s">
        <v>18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106"/>
      <c r="AJ16" s="107"/>
      <c r="AK16" s="107"/>
      <c r="AL16" s="107"/>
      <c r="AM16" s="107"/>
    </row>
    <row r="17" s="167" customFormat="1" ht="30" customHeight="1" spans="1:39">
      <c r="A17" s="174"/>
      <c r="B17" s="135"/>
      <c r="C17" s="179" t="s">
        <v>10</v>
      </c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108"/>
      <c r="AJ17" s="109"/>
      <c r="AK17" s="109"/>
      <c r="AL17" s="109"/>
      <c r="AM17" s="109"/>
    </row>
    <row r="18" s="167" customFormat="1" ht="30" customHeight="1" spans="1:39">
      <c r="A18" s="174"/>
      <c r="B18" s="133"/>
      <c r="C18" s="178" t="s">
        <v>17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104"/>
      <c r="AJ18" s="105">
        <f t="shared" ref="AJ18" si="12">SUM(D18:F19,I18:M19,P18:T19,W18:AA19,AD18:AH19)/8</f>
        <v>0</v>
      </c>
      <c r="AK18" s="105">
        <f t="shared" ref="AK18" si="13">SUM(D20:F20,I20:M20,P20:T20,W20:AA20,AD20:AH20)/8</f>
        <v>0</v>
      </c>
      <c r="AL18" s="105">
        <f t="shared" ref="AL18" si="14">SUM(G18:H20,N18:O20,U18:V20,AB18:AC20)/8</f>
        <v>0</v>
      </c>
      <c r="AM18" s="105">
        <f t="shared" ref="AM18" si="15">SUM(D18:AH20)/8+(AI18)/8</f>
        <v>0</v>
      </c>
    </row>
    <row r="19" s="167" customFormat="1" ht="30" customHeight="1" spans="1:39">
      <c r="A19" s="174"/>
      <c r="B19" s="134"/>
      <c r="C19" s="178" t="s">
        <v>18</v>
      </c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106"/>
      <c r="AJ19" s="107"/>
      <c r="AK19" s="107"/>
      <c r="AL19" s="107"/>
      <c r="AM19" s="107"/>
    </row>
    <row r="20" s="167" customFormat="1" ht="30" customHeight="1" spans="1:39">
      <c r="A20" s="174"/>
      <c r="B20" s="135"/>
      <c r="C20" s="179" t="s">
        <v>10</v>
      </c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108"/>
      <c r="AJ20" s="109"/>
      <c r="AK20" s="109"/>
      <c r="AL20" s="109"/>
      <c r="AM20" s="109"/>
    </row>
    <row r="21" ht="21" customHeight="1" spans="2:39">
      <c r="B21" s="86" t="s">
        <v>73</v>
      </c>
      <c r="C21" s="86"/>
      <c r="D21" s="86">
        <f t="shared" ref="D21:AH21" si="16">SUM(D6:D20)</f>
        <v>33.5</v>
      </c>
      <c r="E21" s="86">
        <f t="shared" si="16"/>
        <v>35</v>
      </c>
      <c r="F21" s="86">
        <f t="shared" si="16"/>
        <v>36</v>
      </c>
      <c r="G21" s="86">
        <f t="shared" si="16"/>
        <v>32</v>
      </c>
      <c r="H21" s="86">
        <f t="shared" si="16"/>
        <v>33</v>
      </c>
      <c r="I21" s="86">
        <f t="shared" si="16"/>
        <v>33.5</v>
      </c>
      <c r="J21" s="86">
        <f t="shared" si="16"/>
        <v>34</v>
      </c>
      <c r="K21" s="86">
        <f t="shared" si="16"/>
        <v>36</v>
      </c>
      <c r="L21" s="86">
        <f t="shared" si="16"/>
        <v>37</v>
      </c>
      <c r="M21" s="86">
        <f t="shared" si="16"/>
        <v>41</v>
      </c>
      <c r="N21" s="86">
        <f t="shared" si="16"/>
        <v>36</v>
      </c>
      <c r="O21" s="86">
        <f t="shared" si="16"/>
        <v>30.5</v>
      </c>
      <c r="P21" s="86">
        <f t="shared" si="16"/>
        <v>36</v>
      </c>
      <c r="Q21" s="86">
        <f t="shared" si="16"/>
        <v>36</v>
      </c>
      <c r="R21" s="86">
        <f t="shared" si="16"/>
        <v>37</v>
      </c>
      <c r="S21" s="86">
        <f t="shared" si="16"/>
        <v>37</v>
      </c>
      <c r="T21" s="86">
        <f t="shared" si="16"/>
        <v>37</v>
      </c>
      <c r="U21" s="86">
        <f t="shared" si="16"/>
        <v>37</v>
      </c>
      <c r="V21" s="86">
        <f t="shared" si="16"/>
        <v>33</v>
      </c>
      <c r="W21" s="86">
        <f t="shared" si="16"/>
        <v>32.5</v>
      </c>
      <c r="X21" s="86">
        <f t="shared" si="16"/>
        <v>32.5</v>
      </c>
      <c r="Y21" s="86">
        <f t="shared" si="16"/>
        <v>37</v>
      </c>
      <c r="Z21" s="86">
        <f t="shared" si="16"/>
        <v>37</v>
      </c>
      <c r="AA21" s="86">
        <f t="shared" si="16"/>
        <v>36</v>
      </c>
      <c r="AB21" s="86">
        <f t="shared" si="16"/>
        <v>37</v>
      </c>
      <c r="AC21" s="86">
        <f t="shared" si="16"/>
        <v>30.5</v>
      </c>
      <c r="AD21" s="86">
        <f t="shared" si="16"/>
        <v>38</v>
      </c>
      <c r="AE21" s="86">
        <f t="shared" si="16"/>
        <v>37</v>
      </c>
      <c r="AF21" s="86">
        <f t="shared" si="16"/>
        <v>37</v>
      </c>
      <c r="AG21" s="86">
        <f t="shared" si="16"/>
        <v>33.5</v>
      </c>
      <c r="AH21" s="86">
        <f t="shared" si="16"/>
        <v>0</v>
      </c>
      <c r="AI21" s="180"/>
      <c r="AJ21" s="110">
        <f>SUM(D21:AF21)</f>
        <v>1025</v>
      </c>
      <c r="AK21" s="110"/>
      <c r="AL21" s="110"/>
      <c r="AM21" s="110"/>
    </row>
    <row r="22" s="48" customFormat="1" ht="24" customHeight="1" spans="1:39">
      <c r="A22" s="87"/>
      <c r="B22" s="88"/>
      <c r="C22" s="89"/>
      <c r="D22" s="90">
        <v>2</v>
      </c>
      <c r="E22" s="90">
        <v>2</v>
      </c>
      <c r="F22" s="90">
        <v>2</v>
      </c>
      <c r="G22" s="90">
        <v>2</v>
      </c>
      <c r="H22" s="90">
        <v>2</v>
      </c>
      <c r="I22" s="90">
        <v>2</v>
      </c>
      <c r="J22" s="90">
        <v>2</v>
      </c>
      <c r="K22" s="90">
        <v>2</v>
      </c>
      <c r="L22" s="90">
        <v>2</v>
      </c>
      <c r="M22" s="90">
        <v>2</v>
      </c>
      <c r="N22" s="90">
        <v>2</v>
      </c>
      <c r="O22" s="90">
        <v>2</v>
      </c>
      <c r="P22" s="90">
        <v>2</v>
      </c>
      <c r="Q22" s="90">
        <v>2</v>
      </c>
      <c r="R22" s="90">
        <v>2</v>
      </c>
      <c r="S22" s="90">
        <v>2</v>
      </c>
      <c r="T22" s="90">
        <v>2</v>
      </c>
      <c r="U22" s="90">
        <v>3</v>
      </c>
      <c r="V22" s="90">
        <v>3</v>
      </c>
      <c r="W22" s="90">
        <v>3</v>
      </c>
      <c r="X22" s="90">
        <v>3</v>
      </c>
      <c r="Y22" s="90">
        <v>3</v>
      </c>
      <c r="Z22" s="90">
        <v>3</v>
      </c>
      <c r="AA22" s="90">
        <v>3</v>
      </c>
      <c r="AB22" s="90">
        <v>3</v>
      </c>
      <c r="AC22" s="90">
        <v>3</v>
      </c>
      <c r="AD22" s="90">
        <v>3</v>
      </c>
      <c r="AE22" s="90">
        <v>3</v>
      </c>
      <c r="AF22" s="90">
        <v>3</v>
      </c>
      <c r="AG22" s="90">
        <v>3</v>
      </c>
      <c r="AH22" s="90"/>
      <c r="AI22" s="90"/>
      <c r="AJ22" s="111"/>
      <c r="AK22" s="111"/>
      <c r="AL22" s="111"/>
      <c r="AM22" s="111"/>
    </row>
    <row r="23" ht="21" customHeight="1" spans="2:39">
      <c r="B23" s="91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112"/>
    </row>
    <row r="24" ht="21" customHeight="1"/>
    <row r="25" s="75" customFormat="1" ht="21" customHeight="1" spans="2:42"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2"/>
      <c r="AK25" s="52"/>
      <c r="AL25" s="52"/>
      <c r="AM25" s="52"/>
      <c r="AN25" s="51"/>
      <c r="AO25" s="51"/>
      <c r="AP25" s="51"/>
    </row>
  </sheetData>
  <mergeCells count="41">
    <mergeCell ref="H1:AM1"/>
    <mergeCell ref="B23:AM23"/>
    <mergeCell ref="B4:B5"/>
    <mergeCell ref="B6:B8"/>
    <mergeCell ref="B9:B11"/>
    <mergeCell ref="B12:B14"/>
    <mergeCell ref="B15:B17"/>
    <mergeCell ref="B18:B20"/>
    <mergeCell ref="AI4:AI5"/>
    <mergeCell ref="AI6:AI8"/>
    <mergeCell ref="AI9:AI11"/>
    <mergeCell ref="AI12:AI14"/>
    <mergeCell ref="AI15:AI17"/>
    <mergeCell ref="AI18:AI20"/>
    <mergeCell ref="AJ4:AJ5"/>
    <mergeCell ref="AJ6:AJ8"/>
    <mergeCell ref="AJ9:AJ11"/>
    <mergeCell ref="AJ12:AJ14"/>
    <mergeCell ref="AJ15:AJ17"/>
    <mergeCell ref="AJ18:AJ20"/>
    <mergeCell ref="AK4:AK5"/>
    <mergeCell ref="AK6:AK8"/>
    <mergeCell ref="AK9:AK11"/>
    <mergeCell ref="AK12:AK14"/>
    <mergeCell ref="AK15:AK17"/>
    <mergeCell ref="AK18:AK20"/>
    <mergeCell ref="AL4:AL5"/>
    <mergeCell ref="AL6:AL8"/>
    <mergeCell ref="AL9:AL11"/>
    <mergeCell ref="AL12:AL14"/>
    <mergeCell ref="AL15:AL17"/>
    <mergeCell ref="AL18:AL20"/>
    <mergeCell ref="AM4:AM5"/>
    <mergeCell ref="AM6:AM8"/>
    <mergeCell ref="AM9:AM11"/>
    <mergeCell ref="AM12:AM14"/>
    <mergeCell ref="AM15:AM17"/>
    <mergeCell ref="AM18:AM20"/>
    <mergeCell ref="B2:C3"/>
    <mergeCell ref="D2:X3"/>
    <mergeCell ref="Y2:AM3"/>
  </mergeCells>
  <conditionalFormatting sqref="F12:F14">
    <cfRule type="expression" dxfId="0" priority="5">
      <formula>weeday(F$4,2)&gt;5</formula>
    </cfRule>
  </conditionalFormatting>
  <conditionalFormatting sqref="D4:AH20">
    <cfRule type="expression" dxfId="0" priority="1">
      <formula>WEEKDAY(D$4,2)&gt;5</formula>
    </cfRule>
  </conditionalFormatting>
  <conditionalFormatting sqref="D6:G8 E6:E11">
    <cfRule type="expression" dxfId="0" priority="12">
      <formula>weeday(D$4,2)&gt;5</formula>
    </cfRule>
  </conditionalFormatting>
  <conditionalFormatting sqref="D9:E20">
    <cfRule type="expression" dxfId="0" priority="7">
      <formula>weeday(D$4,2)&gt;5</formula>
    </cfRule>
  </conditionalFormatting>
  <conditionalFormatting sqref="H12:L14">
    <cfRule type="expression" dxfId="0" priority="10">
      <formula>weeday(H$4,2)&gt;5</formula>
    </cfRule>
  </conditionalFormatting>
  <printOptions horizontalCentered="1"/>
  <pageMargins left="0" right="0" top="0" bottom="0" header="0" footer="0"/>
  <pageSetup paperSize="9" scale="55" fitToHeight="0" orientation="landscape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0417" name="Spinner 1" r:id="rId3">
              <controlPr defaultSize="0">
                <anchor moveWithCells="1" sizeWithCells="1">
                  <from>
                    <xdr:col>2</xdr:col>
                    <xdr:colOff>203200</xdr:colOff>
                    <xdr:row>0</xdr:row>
                    <xdr:rowOff>50800</xdr:rowOff>
                  </from>
                  <to>
                    <xdr:col>2</xdr:col>
                    <xdr:colOff>508000</xdr:colOff>
                    <xdr:row>0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18" name="Spinner 2" r:id="rId4">
              <controlPr defaultSize="0">
                <anchor moveWithCells="1" sizeWithCells="1">
                  <from>
                    <xdr:col>4</xdr:col>
                    <xdr:colOff>146050</xdr:colOff>
                    <xdr:row>0</xdr:row>
                    <xdr:rowOff>0</xdr:rowOff>
                  </from>
                  <to>
                    <xdr:col>5</xdr:col>
                    <xdr:colOff>31750</xdr:colOff>
                    <xdr:row>1</xdr:row>
                    <xdr:rowOff>412750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祝广海流12</vt:lpstr>
      <vt:lpstr>固定板1胡银竹</vt:lpstr>
      <vt:lpstr>流27葛小军</vt:lpstr>
      <vt:lpstr>流水线26祝广玲</vt:lpstr>
      <vt:lpstr>一汽单板蒋银莉</vt:lpstr>
      <vt:lpstr>流15蒋银莉</vt:lpstr>
      <vt:lpstr>王静固定板2</vt:lpstr>
      <vt:lpstr>流25史婷婷</vt:lpstr>
      <vt:lpstr>外包 黄金超</vt:lpstr>
      <vt:lpstr>奚云军DW车架</vt:lpstr>
      <vt:lpstr>李树森DW小线</vt:lpstr>
      <vt:lpstr>刘金金DW仪表</vt:lpstr>
      <vt:lpstr>间接</vt:lpstr>
      <vt:lpstr>质量</vt:lpstr>
      <vt:lpstr>劳务工</vt:lpstr>
      <vt:lpstr>正式工餐补</vt:lpstr>
      <vt:lpstr>劳务工餐补</vt:lpstr>
      <vt:lpstr>工时汇总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徐晓霞</dc:creator>
  <cp:lastModifiedBy>爱吃鱼的猫</cp:lastModifiedBy>
  <dcterms:created xsi:type="dcterms:W3CDTF">2019-07-26T00:13:00Z</dcterms:created>
  <cp:lastPrinted>2023-12-01T02:41:00Z</cp:lastPrinted>
  <dcterms:modified xsi:type="dcterms:W3CDTF">2024-02-26T05:28:32Z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096D2B2CE21C40DDB09923AE1CE9BA04_12</vt:lpwstr>
  </property>
  <property fmtid="{D5CDD505-2E9C-101B-9397-08002B2CF9AE}" pid="3" name="KSOProductBuildVer">
    <vt:lpwstr>2052-11.1.0.14036</vt:lpwstr>
  </property>
</Properties>
</file>