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2.xml" ContentType="application/vnd.openxmlformats-officedocument.drawingml.chartshapes+xml"/>
  <Override PartName="/xl/charts/chart7.xml" ContentType="application/vnd.openxmlformats-officedocument.drawingml.chart+xml"/>
  <Override PartName="/xl/drawings/drawing3.xml" ContentType="application/vnd.openxmlformats-officedocument.drawingml.chartshape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0115" windowHeight="7710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AF29" i="1" l="1"/>
  <c r="AF28" i="1"/>
  <c r="AF27" i="1"/>
  <c r="AE28" i="1"/>
  <c r="AE29" i="1"/>
  <c r="AE27" i="1"/>
  <c r="E29" i="1"/>
  <c r="F29" i="1" s="1"/>
  <c r="C29" i="1"/>
  <c r="D29" i="1" s="1"/>
  <c r="E28" i="1"/>
  <c r="F28" i="1" s="1"/>
  <c r="C28" i="1"/>
  <c r="D28" i="1" s="1"/>
  <c r="E27" i="1"/>
  <c r="F27" i="1" s="1"/>
  <c r="C27" i="1"/>
  <c r="D27" i="1" s="1"/>
  <c r="G27" i="1" l="1"/>
  <c r="G28" i="1"/>
  <c r="G29" i="1"/>
  <c r="Q29" i="1"/>
  <c r="H29" i="1"/>
  <c r="Q28" i="1"/>
  <c r="H28" i="1"/>
  <c r="I28" i="1" s="1"/>
  <c r="Q27" i="1"/>
  <c r="H27" i="1"/>
  <c r="I27" i="1"/>
  <c r="I29" i="1" l="1"/>
  <c r="L29" i="1"/>
  <c r="J29" i="1"/>
  <c r="K29" i="1"/>
  <c r="R29" i="1"/>
  <c r="L28" i="1"/>
  <c r="J28" i="1"/>
  <c r="K28" i="1" s="1"/>
  <c r="R28" i="1"/>
  <c r="L27" i="1"/>
  <c r="J27" i="1"/>
  <c r="K27" i="1"/>
  <c r="R27" i="1"/>
  <c r="T29" i="1" l="1"/>
  <c r="S29" i="1"/>
  <c r="U29" i="1"/>
  <c r="V29" i="1" s="1"/>
  <c r="W29" i="1" s="1"/>
  <c r="X29" i="1" s="1"/>
  <c r="N29" i="1"/>
  <c r="O29" i="1" s="1"/>
  <c r="P29" i="1" s="1"/>
  <c r="T28" i="1"/>
  <c r="S28" i="1"/>
  <c r="U28" i="1"/>
  <c r="V28" i="1" s="1"/>
  <c r="W28" i="1" s="1"/>
  <c r="X28" i="1" s="1"/>
  <c r="N28" i="1"/>
  <c r="O28" i="1" s="1"/>
  <c r="P28" i="1" s="1"/>
  <c r="T27" i="1"/>
  <c r="S27" i="1"/>
  <c r="U27" i="1"/>
  <c r="V27" i="1" s="1"/>
  <c r="W27" i="1" s="1"/>
  <c r="X27" i="1" s="1"/>
  <c r="N27" i="1"/>
  <c r="O27" i="1" s="1"/>
  <c r="P27" i="1" s="1"/>
  <c r="Y29" i="1" l="1"/>
  <c r="Y28" i="1"/>
  <c r="Y27" i="1"/>
  <c r="Z29" i="1" l="1"/>
  <c r="AB29" i="1" s="1"/>
  <c r="AC29" i="1" s="1"/>
  <c r="Z28" i="1"/>
  <c r="AB28" i="1" s="1"/>
  <c r="AC28" i="1" s="1"/>
  <c r="Z27" i="1"/>
  <c r="AB27" i="1" s="1"/>
  <c r="AC27" i="1" s="1"/>
  <c r="AA29" i="1" l="1"/>
  <c r="AA28" i="1"/>
  <c r="AA27" i="1"/>
  <c r="G11" i="1"/>
  <c r="G25" i="1"/>
  <c r="C7" i="1"/>
  <c r="D7" i="1" s="1"/>
  <c r="E7" i="1"/>
  <c r="F7" i="1" s="1"/>
  <c r="C8" i="1"/>
  <c r="G8" i="1" s="1"/>
  <c r="E8" i="1"/>
  <c r="F8" i="1" s="1"/>
  <c r="C9" i="1"/>
  <c r="D9" i="1" s="1"/>
  <c r="E9" i="1"/>
  <c r="F9" i="1" s="1"/>
  <c r="C10" i="1"/>
  <c r="G10" i="1" s="1"/>
  <c r="D10" i="1"/>
  <c r="E10" i="1"/>
  <c r="F10" i="1" s="1"/>
  <c r="C11" i="1"/>
  <c r="D11" i="1" s="1"/>
  <c r="E11" i="1"/>
  <c r="F11" i="1" s="1"/>
  <c r="C12" i="1"/>
  <c r="D12" i="1" s="1"/>
  <c r="E12" i="1"/>
  <c r="F12" i="1" s="1"/>
  <c r="C13" i="1"/>
  <c r="D13" i="1" s="1"/>
  <c r="E13" i="1"/>
  <c r="F13" i="1" s="1"/>
  <c r="C14" i="1"/>
  <c r="G14" i="1" s="1"/>
  <c r="E14" i="1"/>
  <c r="F14" i="1" s="1"/>
  <c r="C15" i="1"/>
  <c r="D15" i="1" s="1"/>
  <c r="E15" i="1"/>
  <c r="F15" i="1" s="1"/>
  <c r="C16" i="1"/>
  <c r="D16" i="1" s="1"/>
  <c r="E16" i="1"/>
  <c r="F16" i="1" s="1"/>
  <c r="C17" i="1"/>
  <c r="D17" i="1" s="1"/>
  <c r="E17" i="1"/>
  <c r="F17" i="1"/>
  <c r="C18" i="1"/>
  <c r="D18" i="1" s="1"/>
  <c r="E18" i="1"/>
  <c r="F18" i="1" s="1"/>
  <c r="C19" i="1"/>
  <c r="D19" i="1" s="1"/>
  <c r="E19" i="1"/>
  <c r="F19" i="1" s="1"/>
  <c r="C20" i="1"/>
  <c r="D20" i="1" s="1"/>
  <c r="Q20" i="1" s="1"/>
  <c r="E20" i="1"/>
  <c r="F20" i="1" s="1"/>
  <c r="C21" i="1"/>
  <c r="D21" i="1" s="1"/>
  <c r="E21" i="1"/>
  <c r="F21" i="1" s="1"/>
  <c r="C22" i="1"/>
  <c r="D22" i="1" s="1"/>
  <c r="E22" i="1"/>
  <c r="F22" i="1"/>
  <c r="C23" i="1"/>
  <c r="D23" i="1" s="1"/>
  <c r="E23" i="1"/>
  <c r="F23" i="1" s="1"/>
  <c r="C24" i="1"/>
  <c r="G24" i="1" s="1"/>
  <c r="E24" i="1"/>
  <c r="F24" i="1" s="1"/>
  <c r="C25" i="1"/>
  <c r="D25" i="1" s="1"/>
  <c r="E25" i="1"/>
  <c r="F25" i="1" s="1"/>
  <c r="C26" i="1"/>
  <c r="G26" i="1" s="1"/>
  <c r="D26" i="1"/>
  <c r="E26" i="1"/>
  <c r="F26" i="1" s="1"/>
  <c r="C3" i="1"/>
  <c r="D3" i="1" s="1"/>
  <c r="C4" i="1"/>
  <c r="D4" i="1" s="1"/>
  <c r="C5" i="1"/>
  <c r="G5" i="1" s="1"/>
  <c r="C6" i="1"/>
  <c r="G6" i="1" s="1"/>
  <c r="C2" i="1"/>
  <c r="G2" i="1" s="1"/>
  <c r="G22" i="1" l="1"/>
  <c r="G16" i="1"/>
  <c r="D5" i="1"/>
  <c r="H5" i="1" s="1"/>
  <c r="D14" i="1"/>
  <c r="H14" i="1" s="1"/>
  <c r="I14" i="1" s="1"/>
  <c r="Q16" i="1"/>
  <c r="H16" i="1"/>
  <c r="I16" i="1" s="1"/>
  <c r="H22" i="1"/>
  <c r="Q22" i="1"/>
  <c r="H13" i="1"/>
  <c r="Q13" i="1"/>
  <c r="H7" i="1"/>
  <c r="Q7" i="1"/>
  <c r="H15" i="1"/>
  <c r="Q15" i="1"/>
  <c r="H21" i="1"/>
  <c r="Q21" i="1"/>
  <c r="H26" i="1"/>
  <c r="Q26" i="1"/>
  <c r="R20" i="1"/>
  <c r="H9" i="1"/>
  <c r="Q9" i="1"/>
  <c r="H11" i="1"/>
  <c r="Q11" i="1"/>
  <c r="G21" i="1"/>
  <c r="H18" i="1"/>
  <c r="Q18" i="1"/>
  <c r="H10" i="1"/>
  <c r="Q10" i="1"/>
  <c r="H12" i="1"/>
  <c r="Q12" i="1"/>
  <c r="G12" i="1"/>
  <c r="H3" i="1"/>
  <c r="Q3" i="1"/>
  <c r="D2" i="1"/>
  <c r="H19" i="1"/>
  <c r="Q19" i="1"/>
  <c r="D8" i="1"/>
  <c r="H20" i="1"/>
  <c r="G9" i="1"/>
  <c r="H23" i="1"/>
  <c r="Q23" i="1"/>
  <c r="H17" i="1"/>
  <c r="Q17" i="1"/>
  <c r="H4" i="1"/>
  <c r="Q4" i="1"/>
  <c r="D6" i="1"/>
  <c r="H25" i="1"/>
  <c r="I25" i="1" s="1"/>
  <c r="Q25" i="1"/>
  <c r="G17" i="1"/>
  <c r="I17" i="1" s="1"/>
  <c r="G7" i="1"/>
  <c r="I12" i="1"/>
  <c r="G13" i="1"/>
  <c r="D24" i="1"/>
  <c r="G18" i="1"/>
  <c r="I18" i="1" s="1"/>
  <c r="I10" i="1"/>
  <c r="G20" i="1"/>
  <c r="G4" i="1"/>
  <c r="I4" i="1" s="1"/>
  <c r="G23" i="1"/>
  <c r="G19" i="1"/>
  <c r="G15" i="1"/>
  <c r="G3" i="1"/>
  <c r="I3" i="1" s="1"/>
  <c r="E3" i="1"/>
  <c r="F3" i="1" s="1"/>
  <c r="E4" i="1"/>
  <c r="F4" i="1" s="1"/>
  <c r="E5" i="1"/>
  <c r="F5" i="1" s="1"/>
  <c r="E6" i="1"/>
  <c r="F6" i="1" s="1"/>
  <c r="E2" i="1"/>
  <c r="F2" i="1" s="1"/>
  <c r="I9" i="1" l="1"/>
  <c r="I15" i="1"/>
  <c r="J15" i="1" s="1"/>
  <c r="K15" i="1" s="1"/>
  <c r="Q14" i="1"/>
  <c r="Q5" i="1"/>
  <c r="J17" i="1"/>
  <c r="K17" i="1" s="1"/>
  <c r="L17" i="1"/>
  <c r="L9" i="1"/>
  <c r="J9" i="1"/>
  <c r="K9" i="1" s="1"/>
  <c r="J25" i="1"/>
  <c r="K25" i="1" s="1"/>
  <c r="L25" i="1"/>
  <c r="L3" i="1"/>
  <c r="J3" i="1"/>
  <c r="H24" i="1"/>
  <c r="Q24" i="1"/>
  <c r="R4" i="1"/>
  <c r="R11" i="1"/>
  <c r="I7" i="1"/>
  <c r="J4" i="1"/>
  <c r="K4" i="1" s="1"/>
  <c r="L4" i="1"/>
  <c r="I13" i="1"/>
  <c r="R12" i="1"/>
  <c r="U12" i="1" s="1"/>
  <c r="V12" i="1" s="1"/>
  <c r="W12" i="1" s="1"/>
  <c r="X12" i="1" s="1"/>
  <c r="I11" i="1"/>
  <c r="R21" i="1"/>
  <c r="I20" i="1"/>
  <c r="R17" i="1"/>
  <c r="U17" i="1" s="1"/>
  <c r="V17" i="1" s="1"/>
  <c r="W17" i="1" s="1"/>
  <c r="X17" i="1" s="1"/>
  <c r="H8" i="1"/>
  <c r="Q8" i="1"/>
  <c r="R9" i="1"/>
  <c r="I21" i="1"/>
  <c r="R13" i="1"/>
  <c r="L10" i="1"/>
  <c r="J10" i="1"/>
  <c r="R10" i="1"/>
  <c r="U10" i="1" s="1"/>
  <c r="V10" i="1" s="1"/>
  <c r="W10" i="1" s="1"/>
  <c r="X10" i="1" s="1"/>
  <c r="J12" i="1"/>
  <c r="K12" i="1" s="1"/>
  <c r="L12" i="1"/>
  <c r="R25" i="1"/>
  <c r="R19" i="1"/>
  <c r="J14" i="1"/>
  <c r="K14" i="1" s="1"/>
  <c r="L14" i="1"/>
  <c r="R23" i="1"/>
  <c r="K10" i="1"/>
  <c r="T20" i="1"/>
  <c r="S20" i="1"/>
  <c r="R15" i="1"/>
  <c r="R22" i="1"/>
  <c r="U22" i="1" s="1"/>
  <c r="V22" i="1" s="1"/>
  <c r="W22" i="1" s="1"/>
  <c r="X22" i="1" s="1"/>
  <c r="L15" i="1"/>
  <c r="L18" i="1"/>
  <c r="J18" i="1"/>
  <c r="K18" i="1" s="1"/>
  <c r="H6" i="1"/>
  <c r="Q6" i="1"/>
  <c r="H2" i="1"/>
  <c r="Q2" i="1"/>
  <c r="R18" i="1"/>
  <c r="U20" i="1"/>
  <c r="V20" i="1" s="1"/>
  <c r="W20" i="1" s="1"/>
  <c r="X20" i="1" s="1"/>
  <c r="I19" i="1"/>
  <c r="I22" i="1"/>
  <c r="R14" i="1"/>
  <c r="R5" i="1"/>
  <c r="R3" i="1"/>
  <c r="U3" i="1" s="1"/>
  <c r="V3" i="1" s="1"/>
  <c r="W3" i="1" s="1"/>
  <c r="X3" i="1" s="1"/>
  <c r="J16" i="1"/>
  <c r="L16" i="1"/>
  <c r="K16" i="1"/>
  <c r="I23" i="1"/>
  <c r="I26" i="1"/>
  <c r="I5" i="1"/>
  <c r="K3" i="1"/>
  <c r="R26" i="1"/>
  <c r="U26" i="1" s="1"/>
  <c r="V26" i="1" s="1"/>
  <c r="W26" i="1" s="1"/>
  <c r="X26" i="1" s="1"/>
  <c r="R7" i="1"/>
  <c r="U7" i="1" s="1"/>
  <c r="V7" i="1" s="1"/>
  <c r="W7" i="1" s="1"/>
  <c r="X7" i="1" s="1"/>
  <c r="R16" i="1"/>
  <c r="N15" i="1" l="1"/>
  <c r="O15" i="1" s="1"/>
  <c r="P15" i="1" s="1"/>
  <c r="N3" i="1"/>
  <c r="O3" i="1" s="1"/>
  <c r="P3" i="1" s="1"/>
  <c r="R2" i="1"/>
  <c r="N4" i="1"/>
  <c r="O4" i="1" s="1"/>
  <c r="P4" i="1" s="1"/>
  <c r="L11" i="1"/>
  <c r="J11" i="1"/>
  <c r="K11" i="1" s="1"/>
  <c r="N25" i="1"/>
  <c r="O25" i="1" s="1"/>
  <c r="P25" i="1" s="1"/>
  <c r="J22" i="1"/>
  <c r="K22" i="1" s="1"/>
  <c r="L22" i="1"/>
  <c r="N22" i="1" s="1"/>
  <c r="O22" i="1" s="1"/>
  <c r="P22" i="1" s="1"/>
  <c r="Y20" i="1"/>
  <c r="Z20" i="1"/>
  <c r="AB20" i="1" s="1"/>
  <c r="AC20" i="1" s="1"/>
  <c r="I8" i="1"/>
  <c r="T4" i="1"/>
  <c r="S4" i="1"/>
  <c r="L26" i="1"/>
  <c r="J26" i="1"/>
  <c r="K26" i="1" s="1"/>
  <c r="L19" i="1"/>
  <c r="J19" i="1"/>
  <c r="K19" i="1" s="1"/>
  <c r="T19" i="1"/>
  <c r="S19" i="1"/>
  <c r="L23" i="1"/>
  <c r="J23" i="1"/>
  <c r="K23" i="1" s="1"/>
  <c r="S23" i="1"/>
  <c r="T23" i="1"/>
  <c r="U23" i="1"/>
  <c r="V23" i="1" s="1"/>
  <c r="W23" i="1" s="1"/>
  <c r="X23" i="1" s="1"/>
  <c r="L20" i="1"/>
  <c r="J20" i="1"/>
  <c r="K20" i="1" s="1"/>
  <c r="I2" i="1"/>
  <c r="T22" i="1"/>
  <c r="S22" i="1"/>
  <c r="T10" i="1"/>
  <c r="S10" i="1"/>
  <c r="T17" i="1"/>
  <c r="S17" i="1"/>
  <c r="U4" i="1"/>
  <c r="V4" i="1" s="1"/>
  <c r="W4" i="1" s="1"/>
  <c r="X4" i="1" s="1"/>
  <c r="T26" i="1"/>
  <c r="Y26" i="1" s="1"/>
  <c r="S26" i="1"/>
  <c r="T5" i="1"/>
  <c r="S5" i="1"/>
  <c r="U19" i="1"/>
  <c r="V19" i="1" s="1"/>
  <c r="W19" i="1" s="1"/>
  <c r="X19" i="1" s="1"/>
  <c r="J21" i="1"/>
  <c r="K21" i="1" s="1"/>
  <c r="L21" i="1"/>
  <c r="T12" i="1"/>
  <c r="S12" i="1"/>
  <c r="U5" i="1"/>
  <c r="V5" i="1" s="1"/>
  <c r="W5" i="1" s="1"/>
  <c r="X5" i="1" s="1"/>
  <c r="R6" i="1"/>
  <c r="U6" i="1" s="1"/>
  <c r="V6" i="1" s="1"/>
  <c r="W6" i="1" s="1"/>
  <c r="X6" i="1" s="1"/>
  <c r="T9" i="1"/>
  <c r="S9" i="1"/>
  <c r="L7" i="1"/>
  <c r="J7" i="1"/>
  <c r="K7" i="1" s="1"/>
  <c r="R24" i="1"/>
  <c r="U24" i="1" s="1"/>
  <c r="V24" i="1" s="1"/>
  <c r="W24" i="1" s="1"/>
  <c r="X24" i="1" s="1"/>
  <c r="T16" i="1"/>
  <c r="S16" i="1"/>
  <c r="N16" i="1"/>
  <c r="O16" i="1" s="1"/>
  <c r="P16" i="1" s="1"/>
  <c r="I6" i="1"/>
  <c r="S15" i="1"/>
  <c r="T15" i="1"/>
  <c r="T25" i="1"/>
  <c r="S25" i="1"/>
  <c r="U9" i="1"/>
  <c r="V9" i="1" s="1"/>
  <c r="W9" i="1" s="1"/>
  <c r="X9" i="1" s="1"/>
  <c r="I24" i="1"/>
  <c r="U16" i="1"/>
  <c r="V16" i="1" s="1"/>
  <c r="W16" i="1" s="1"/>
  <c r="X16" i="1" s="1"/>
  <c r="T14" i="1"/>
  <c r="S14" i="1"/>
  <c r="T18" i="1"/>
  <c r="S18" i="1"/>
  <c r="U15" i="1"/>
  <c r="V15" i="1" s="1"/>
  <c r="W15" i="1" s="1"/>
  <c r="X15" i="1" s="1"/>
  <c r="N14" i="1"/>
  <c r="O14" i="1" s="1"/>
  <c r="P14" i="1" s="1"/>
  <c r="U25" i="1"/>
  <c r="V25" i="1" s="1"/>
  <c r="W25" i="1" s="1"/>
  <c r="X25" i="1" s="1"/>
  <c r="N10" i="1"/>
  <c r="O10" i="1" s="1"/>
  <c r="P10" i="1" s="1"/>
  <c r="T21" i="1"/>
  <c r="S21" i="1"/>
  <c r="T11" i="1"/>
  <c r="S11" i="1"/>
  <c r="N9" i="1"/>
  <c r="O9" i="1" s="1"/>
  <c r="P9" i="1" s="1"/>
  <c r="U14" i="1"/>
  <c r="V14" i="1" s="1"/>
  <c r="W14" i="1" s="1"/>
  <c r="X14" i="1" s="1"/>
  <c r="U18" i="1"/>
  <c r="V18" i="1" s="1"/>
  <c r="W18" i="1" s="1"/>
  <c r="X18" i="1" s="1"/>
  <c r="N18" i="1"/>
  <c r="O18" i="1" s="1"/>
  <c r="P18" i="1" s="1"/>
  <c r="T13" i="1"/>
  <c r="S13" i="1"/>
  <c r="U21" i="1"/>
  <c r="V21" i="1" s="1"/>
  <c r="W21" i="1" s="1"/>
  <c r="X21" i="1" s="1"/>
  <c r="Y21" i="1" s="1"/>
  <c r="U11" i="1"/>
  <c r="V11" i="1" s="1"/>
  <c r="W11" i="1" s="1"/>
  <c r="X11" i="1" s="1"/>
  <c r="N17" i="1"/>
  <c r="O17" i="1" s="1"/>
  <c r="P17" i="1" s="1"/>
  <c r="S7" i="1"/>
  <c r="T7" i="1"/>
  <c r="J5" i="1"/>
  <c r="K5" i="1" s="1"/>
  <c r="L5" i="1"/>
  <c r="T3" i="1"/>
  <c r="S3" i="1"/>
  <c r="N12" i="1"/>
  <c r="O12" i="1" s="1"/>
  <c r="P12" i="1" s="1"/>
  <c r="U13" i="1"/>
  <c r="V13" i="1" s="1"/>
  <c r="W13" i="1" s="1"/>
  <c r="X13" i="1" s="1"/>
  <c r="R8" i="1"/>
  <c r="J13" i="1"/>
  <c r="K13" i="1" s="1"/>
  <c r="L13" i="1"/>
  <c r="N5" i="1" l="1"/>
  <c r="O5" i="1" s="1"/>
  <c r="P5" i="1" s="1"/>
  <c r="Y11" i="1"/>
  <c r="Z11" i="1"/>
  <c r="AB11" i="1" s="1"/>
  <c r="AC11" i="1" s="1"/>
  <c r="T2" i="1"/>
  <c r="S2" i="1"/>
  <c r="N13" i="1"/>
  <c r="O13" i="1" s="1"/>
  <c r="P13" i="1" s="1"/>
  <c r="Y3" i="1"/>
  <c r="Z3" i="1" s="1"/>
  <c r="AB3" i="1" s="1"/>
  <c r="AC3" i="1" s="1"/>
  <c r="T24" i="1"/>
  <c r="S24" i="1"/>
  <c r="Y23" i="1"/>
  <c r="N19" i="1"/>
  <c r="O19" i="1" s="1"/>
  <c r="P19" i="1" s="1"/>
  <c r="AA20" i="1"/>
  <c r="U2" i="1"/>
  <c r="V2" i="1" s="1"/>
  <c r="W2" i="1" s="1"/>
  <c r="X2" i="1" s="1"/>
  <c r="Y19" i="1"/>
  <c r="Z19" i="1" s="1"/>
  <c r="AB19" i="1" s="1"/>
  <c r="AC19" i="1" s="1"/>
  <c r="Z21" i="1"/>
  <c r="AB21" i="1" s="1"/>
  <c r="AC21" i="1" s="1"/>
  <c r="N20" i="1"/>
  <c r="O20" i="1" s="1"/>
  <c r="P20" i="1" s="1"/>
  <c r="Y16" i="1"/>
  <c r="Z16" i="1" s="1"/>
  <c r="AB16" i="1" s="1"/>
  <c r="AC16" i="1" s="1"/>
  <c r="J6" i="1"/>
  <c r="K6" i="1" s="1"/>
  <c r="L6" i="1"/>
  <c r="N6" i="1" s="1"/>
  <c r="O6" i="1" s="1"/>
  <c r="P6" i="1" s="1"/>
  <c r="Y25" i="1"/>
  <c r="Z26" i="1"/>
  <c r="AB26" i="1" s="1"/>
  <c r="AC26" i="1" s="1"/>
  <c r="Y14" i="1"/>
  <c r="Z14" i="1" s="1"/>
  <c r="AB14" i="1" s="1"/>
  <c r="AC14" i="1" s="1"/>
  <c r="L24" i="1"/>
  <c r="J24" i="1"/>
  <c r="K24" i="1" s="1"/>
  <c r="Y12" i="1"/>
  <c r="Z12" i="1"/>
  <c r="AB12" i="1" s="1"/>
  <c r="AC12" i="1" s="1"/>
  <c r="AA21" i="1"/>
  <c r="T6" i="1"/>
  <c r="S6" i="1"/>
  <c r="Y5" i="1"/>
  <c r="Z5" i="1"/>
  <c r="AB5" i="1" s="1"/>
  <c r="AC5" i="1" s="1"/>
  <c r="T8" i="1"/>
  <c r="S8" i="1"/>
  <c r="N26" i="1"/>
  <c r="O26" i="1" s="1"/>
  <c r="P26" i="1" s="1"/>
  <c r="U8" i="1"/>
  <c r="V8" i="1" s="1"/>
  <c r="W8" i="1" s="1"/>
  <c r="X8" i="1" s="1"/>
  <c r="Y18" i="1"/>
  <c r="Z18" i="1" s="1"/>
  <c r="AB18" i="1" s="1"/>
  <c r="AC18" i="1" s="1"/>
  <c r="Y22" i="1"/>
  <c r="Z22" i="1"/>
  <c r="AB22" i="1" s="1"/>
  <c r="AC22" i="1" s="1"/>
  <c r="Y17" i="1"/>
  <c r="Z17" i="1" s="1"/>
  <c r="AB17" i="1" s="1"/>
  <c r="AC17" i="1" s="1"/>
  <c r="N7" i="1"/>
  <c r="O7" i="1" s="1"/>
  <c r="P7" i="1" s="1"/>
  <c r="L2" i="1"/>
  <c r="J2" i="1"/>
  <c r="K2" i="1" s="1"/>
  <c r="N23" i="1"/>
  <c r="O23" i="1" s="1"/>
  <c r="P23" i="1" s="1"/>
  <c r="Y4" i="1"/>
  <c r="Z4" i="1"/>
  <c r="AB4" i="1" s="1"/>
  <c r="AC4" i="1" s="1"/>
  <c r="Y10" i="1"/>
  <c r="Y13" i="1"/>
  <c r="Y15" i="1"/>
  <c r="Y9" i="1"/>
  <c r="N21" i="1"/>
  <c r="O21" i="1" s="1"/>
  <c r="P21" i="1" s="1"/>
  <c r="J8" i="1"/>
  <c r="K8" i="1" s="1"/>
  <c r="L8" i="1"/>
  <c r="N8" i="1" s="1"/>
  <c r="O8" i="1" s="1"/>
  <c r="P8" i="1" s="1"/>
  <c r="N11" i="1"/>
  <c r="O11" i="1" s="1"/>
  <c r="P11" i="1" s="1"/>
  <c r="Y7" i="1"/>
  <c r="Z7" i="1" s="1"/>
  <c r="AB7" i="1" s="1"/>
  <c r="AC7" i="1" s="1"/>
  <c r="AA26" i="1" l="1"/>
  <c r="N2" i="1"/>
  <c r="O2" i="1" s="1"/>
  <c r="P2" i="1" s="1"/>
  <c r="Z25" i="1"/>
  <c r="AB25" i="1" s="1"/>
  <c r="AC25" i="1" s="1"/>
  <c r="Y8" i="1"/>
  <c r="Z8" i="1"/>
  <c r="AB8" i="1" s="1"/>
  <c r="AC8" i="1" s="1"/>
  <c r="AA23" i="1"/>
  <c r="AA12" i="1"/>
  <c r="AA17" i="1"/>
  <c r="AA7" i="1"/>
  <c r="AA5" i="1"/>
  <c r="AA16" i="1"/>
  <c r="AA11" i="1"/>
  <c r="AA22" i="1"/>
  <c r="Z13" i="1"/>
  <c r="AB13" i="1" s="1"/>
  <c r="AC13" i="1" s="1"/>
  <c r="N24" i="1"/>
  <c r="O24" i="1" s="1"/>
  <c r="P24" i="1" s="1"/>
  <c r="Z23" i="1"/>
  <c r="AB23" i="1" s="1"/>
  <c r="AC23" i="1" s="1"/>
  <c r="Z15" i="1"/>
  <c r="AB15" i="1" s="1"/>
  <c r="AC15" i="1" s="1"/>
  <c r="Z9" i="1"/>
  <c r="AB9" i="1" s="1"/>
  <c r="AC9" i="1" s="1"/>
  <c r="AA4" i="1"/>
  <c r="AA18" i="1"/>
  <c r="AA14" i="1"/>
  <c r="Z10" i="1"/>
  <c r="AB10" i="1" s="1"/>
  <c r="AC10" i="1" s="1"/>
  <c r="AA19" i="1"/>
  <c r="Y6" i="1"/>
  <c r="Z6" i="1"/>
  <c r="AB6" i="1" s="1"/>
  <c r="AC6" i="1" s="1"/>
  <c r="Y2" i="1"/>
  <c r="AA3" i="1"/>
  <c r="Y24" i="1"/>
  <c r="AA10" i="1" l="1"/>
  <c r="AA6" i="1"/>
  <c r="AA8" i="1"/>
  <c r="AA15" i="1"/>
  <c r="AA13" i="1"/>
  <c r="Z2" i="1"/>
  <c r="AB2" i="1" s="1"/>
  <c r="AC2" i="1" s="1"/>
  <c r="AA24" i="1"/>
  <c r="AA9" i="1"/>
  <c r="Z24" i="1"/>
  <c r="AB24" i="1" s="1"/>
  <c r="AC24" i="1" s="1"/>
  <c r="AA25" i="1"/>
  <c r="AA2" i="1" l="1"/>
</calcChain>
</file>

<file path=xl/sharedStrings.xml><?xml version="1.0" encoding="utf-8"?>
<sst xmlns="http://schemas.openxmlformats.org/spreadsheetml/2006/main" count="34" uniqueCount="34">
  <si>
    <t>S/C</t>
  </si>
  <si>
    <t>Ψ</t>
  </si>
  <si>
    <t>βb (º)</t>
  </si>
  <si>
    <t>βa (º)</t>
  </si>
  <si>
    <t>βb (rad)</t>
  </si>
  <si>
    <t>βa (rad)</t>
  </si>
  <si>
    <t>tan βb (º)</t>
  </si>
  <si>
    <t>tan βa (º)</t>
  </si>
  <si>
    <t>tan βm</t>
  </si>
  <si>
    <t>cos βm</t>
  </si>
  <si>
    <t>terme a</t>
  </si>
  <si>
    <t>terme c</t>
  </si>
  <si>
    <t>terme b</t>
  </si>
  <si>
    <t>CL</t>
  </si>
  <si>
    <t>CD</t>
  </si>
  <si>
    <t>Rendiment Escaló</t>
  </si>
  <si>
    <t>Vz</t>
  </si>
  <si>
    <t>u</t>
  </si>
  <si>
    <t>τ escaló</t>
  </si>
  <si>
    <t>ri/re</t>
  </si>
  <si>
    <t>re</t>
  </si>
  <si>
    <t>ri</t>
  </si>
  <si>
    <t>h</t>
  </si>
  <si>
    <t>rm</t>
  </si>
  <si>
    <t>N</t>
  </si>
  <si>
    <t>Ta</t>
  </si>
  <si>
    <t>Va</t>
  </si>
  <si>
    <t>Pa</t>
  </si>
  <si>
    <t>rhoa</t>
  </si>
  <si>
    <t>Rendiment 23</t>
  </si>
  <si>
    <t>amb N=8:: -&gt;</t>
  </si>
  <si>
    <t>amb N=9:: -&gt;</t>
  </si>
  <si>
    <t>amb N=10:: -&gt;</t>
  </si>
  <si>
    <t>Rendiment escaló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</si>
</sst>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mbria"/>
      <family val="1"/>
    </font>
    <font>
      <sz val="11"/>
      <color theme="0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 tint="0.749992370372631"/>
        <bgColor indexed="64"/>
      </patternFill>
    </fill>
    <fill>
      <patternFill patternType="solid">
        <fgColor theme="1" tint="0.89999084444715716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C0099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3333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00CC99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2" fontId="0" fillId="11" borderId="0" xfId="0" applyNumberFormat="1" applyFill="1" applyAlignment="1">
      <alignment horizontal="center" vertical="center"/>
    </xf>
    <xf numFmtId="2" fontId="0" fillId="12" borderId="0" xfId="0" applyNumberForma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164" fontId="0" fillId="9" borderId="0" xfId="0" applyNumberFormat="1" applyFill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10" borderId="0" xfId="0" applyFill="1" applyAlignment="1">
      <alignment horizontal="center" vertical="center"/>
    </xf>
    <xf numFmtId="164" fontId="0" fillId="10" borderId="0" xfId="0" applyNumberFormat="1" applyFill="1" applyAlignment="1">
      <alignment horizontal="center" vertical="center"/>
    </xf>
    <xf numFmtId="164" fontId="0" fillId="8" borderId="0" xfId="0" applyNumberFormat="1" applyFill="1" applyAlignment="1">
      <alignment horizontal="center" vertical="center"/>
    </xf>
    <xf numFmtId="0" fontId="1" fillId="13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2" fontId="0" fillId="15" borderId="0" xfId="0" applyNumberFormat="1" applyFill="1" applyAlignment="1">
      <alignment horizontal="center" vertical="center"/>
    </xf>
    <xf numFmtId="2" fontId="0" fillId="14" borderId="0" xfId="0" applyNumberFormat="1" applyFill="1" applyAlignment="1">
      <alignment horizontal="center" vertical="center"/>
    </xf>
    <xf numFmtId="0" fontId="5" fillId="16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164" fontId="0" fillId="17" borderId="0" xfId="0" applyNumberFormat="1" applyFill="1" applyAlignment="1">
      <alignment horizontal="center" vertical="center"/>
    </xf>
    <xf numFmtId="0" fontId="3" fillId="18" borderId="0" xfId="0" applyFont="1" applyFill="1" applyAlignment="1">
      <alignment horizontal="center" vertical="center"/>
    </xf>
    <xf numFmtId="164" fontId="0" fillId="19" borderId="0" xfId="0" applyNumberFormat="1" applyFill="1" applyAlignment="1">
      <alignment horizontal="center" vertical="center"/>
    </xf>
    <xf numFmtId="164" fontId="0" fillId="20" borderId="0" xfId="0" applyNumberFormat="1" applyFill="1" applyAlignment="1">
      <alignment horizontal="center" vertical="center"/>
    </xf>
    <xf numFmtId="0" fontId="3" fillId="21" borderId="0" xfId="0" applyFont="1" applyFill="1" applyAlignment="1">
      <alignment horizontal="center" vertical="center"/>
    </xf>
    <xf numFmtId="2" fontId="0" fillId="22" borderId="0" xfId="0" applyNumberFormat="1" applyFill="1" applyAlignment="1">
      <alignment horizontal="center" vertical="center"/>
    </xf>
    <xf numFmtId="2" fontId="0" fillId="23" borderId="0" xfId="0" applyNumberFormat="1" applyFill="1" applyAlignment="1">
      <alignment horizontal="center" vertical="center"/>
    </xf>
    <xf numFmtId="0" fontId="3" fillId="24" borderId="0" xfId="0" applyFont="1" applyFill="1" applyAlignment="1">
      <alignment horizontal="center" vertical="center"/>
    </xf>
    <xf numFmtId="2" fontId="0" fillId="25" borderId="0" xfId="0" applyNumberFormat="1" applyFill="1" applyAlignment="1">
      <alignment horizontal="center" vertical="center"/>
    </xf>
    <xf numFmtId="2" fontId="0" fillId="26" borderId="0" xfId="0" applyNumberFormat="1" applyFill="1" applyAlignment="1">
      <alignment horizontal="center" vertical="center"/>
    </xf>
    <xf numFmtId="2" fontId="0" fillId="9" borderId="0" xfId="0" applyNumberFormat="1" applyFill="1" applyAlignment="1">
      <alignment horizontal="center" vertical="center"/>
    </xf>
    <xf numFmtId="2" fontId="0" fillId="8" borderId="0" xfId="0" applyNumberFormat="1" applyFill="1" applyAlignment="1">
      <alignment horizontal="center" vertical="center"/>
    </xf>
    <xf numFmtId="0" fontId="0" fillId="27" borderId="0" xfId="0" applyFill="1" applyAlignment="1">
      <alignment horizontal="center" vertical="center"/>
    </xf>
    <xf numFmtId="0" fontId="0" fillId="29" borderId="0" xfId="0" applyFill="1" applyAlignment="1">
      <alignment horizontal="center" vertical="center"/>
    </xf>
    <xf numFmtId="164" fontId="0" fillId="27" borderId="0" xfId="0" applyNumberFormat="1" applyFill="1" applyAlignment="1">
      <alignment horizontal="center" vertical="center"/>
    </xf>
    <xf numFmtId="2" fontId="0" fillId="27" borderId="0" xfId="0" applyNumberFormat="1" applyFill="1" applyAlignment="1">
      <alignment horizontal="center" vertical="center"/>
    </xf>
    <xf numFmtId="164" fontId="0" fillId="12" borderId="0" xfId="0" applyNumberFormat="1" applyFill="1" applyAlignment="1">
      <alignment horizontal="center" vertical="center"/>
    </xf>
    <xf numFmtId="164" fontId="0" fillId="11" borderId="0" xfId="0" applyNumberFormat="1" applyFill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" fillId="32" borderId="0" xfId="0" applyFont="1" applyFill="1" applyAlignment="1">
      <alignment horizontal="center" vertical="center"/>
    </xf>
    <xf numFmtId="164" fontId="0" fillId="15" borderId="0" xfId="0" applyNumberFormat="1" applyFill="1" applyAlignment="1">
      <alignment horizontal="center" vertical="center"/>
    </xf>
    <xf numFmtId="164" fontId="0" fillId="25" borderId="0" xfId="0" applyNumberFormat="1" applyFill="1" applyAlignment="1">
      <alignment horizontal="center" vertical="center"/>
    </xf>
    <xf numFmtId="164" fontId="0" fillId="30" borderId="0" xfId="0" applyNumberFormat="1" applyFill="1" applyAlignment="1">
      <alignment horizontal="center" vertical="center"/>
    </xf>
    <xf numFmtId="164" fontId="0" fillId="14" borderId="0" xfId="0" applyNumberFormat="1" applyFill="1" applyAlignment="1">
      <alignment horizontal="center" vertical="center"/>
    </xf>
    <xf numFmtId="164" fontId="0" fillId="28" borderId="0" xfId="0" applyNumberFormat="1" applyFill="1" applyAlignment="1">
      <alignment horizontal="center" vertical="center"/>
    </xf>
    <xf numFmtId="164" fontId="0" fillId="31" borderId="0" xfId="0" applyNumberFormat="1" applyFill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0" fillId="33" borderId="0" xfId="0" applyFill="1" applyAlignment="1">
      <alignment horizontal="center" vertical="center"/>
    </xf>
    <xf numFmtId="0" fontId="0" fillId="15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33"/>
      <color rgb="FFFF99CC"/>
      <color rgb="FFCCFFCC"/>
      <color rgb="FFCCFF99"/>
      <color rgb="FF00CC99"/>
      <color rgb="FF333300"/>
      <color rgb="FFFFCCCC"/>
      <color rgb="FFCC00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l-GR"/>
              <a:t>β</a:t>
            </a:r>
            <a:r>
              <a:rPr lang="es-ES"/>
              <a:t>a-</a:t>
            </a:r>
            <a:r>
              <a:rPr lang="el-GR"/>
              <a:t>Ψ</a:t>
            </a:r>
            <a:endParaRPr lang="es-E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S/C=0.4</c:v>
          </c:tx>
          <c:spPr>
            <a:ln w="19050"/>
          </c:spPr>
          <c:xVal>
            <c:numRef>
              <c:f>Hoja1!$B$2:$B$6</c:f>
              <c:numCache>
                <c:formatCode>General</c:formatCode>
                <c:ptCount val="5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0.7</c:v>
                </c:pt>
                <c:pt idx="4">
                  <c:v>0.8</c:v>
                </c:pt>
              </c:numCache>
            </c:numRef>
          </c:xVal>
          <c:yVal>
            <c:numRef>
              <c:f>Hoja1!$F$2:$F$6</c:f>
              <c:numCache>
                <c:formatCode>0.00</c:formatCode>
                <c:ptCount val="5"/>
                <c:pt idx="0">
                  <c:v>59.947552288810179</c:v>
                </c:pt>
                <c:pt idx="1">
                  <c:v>55.925218393282321</c:v>
                </c:pt>
                <c:pt idx="2">
                  <c:v>52.679807968957391</c:v>
                </c:pt>
                <c:pt idx="3">
                  <c:v>50.021939414343613</c:v>
                </c:pt>
                <c:pt idx="4">
                  <c:v>47.81418176149328</c:v>
                </c:pt>
              </c:numCache>
            </c:numRef>
          </c:yVal>
          <c:smooth val="1"/>
        </c:ser>
        <c:ser>
          <c:idx val="1"/>
          <c:order val="1"/>
          <c:tx>
            <c:v>S/C=0.6</c:v>
          </c:tx>
          <c:spPr>
            <a:ln w="19050"/>
          </c:spPr>
          <c:xVal>
            <c:numRef>
              <c:f>Hoja1!$B$7:$B$11</c:f>
              <c:numCache>
                <c:formatCode>General</c:formatCode>
                <c:ptCount val="5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0.7</c:v>
                </c:pt>
                <c:pt idx="4">
                  <c:v>0.8</c:v>
                </c:pt>
              </c:numCache>
            </c:numRef>
          </c:xVal>
          <c:yVal>
            <c:numRef>
              <c:f>Hoja1!$F$7:$F$11</c:f>
              <c:numCache>
                <c:formatCode>0.00</c:formatCode>
                <c:ptCount val="5"/>
                <c:pt idx="0">
                  <c:v>58.805505757404497</c:v>
                </c:pt>
                <c:pt idx="1">
                  <c:v>54.492388208158921</c:v>
                </c:pt>
                <c:pt idx="2">
                  <c:v>50.999786264998178</c:v>
                </c:pt>
                <c:pt idx="3">
                  <c:v>48.133757704179096</c:v>
                </c:pt>
                <c:pt idx="4">
                  <c:v>45.750716692157873</c:v>
                </c:pt>
              </c:numCache>
            </c:numRef>
          </c:yVal>
          <c:smooth val="1"/>
        </c:ser>
        <c:ser>
          <c:idx val="2"/>
          <c:order val="2"/>
          <c:tx>
            <c:v>S/C=0.8</c:v>
          </c:tx>
          <c:spPr>
            <a:ln w="19050"/>
          </c:spPr>
          <c:xVal>
            <c:numRef>
              <c:f>Hoja1!$B$12:$B$16</c:f>
              <c:numCache>
                <c:formatCode>General</c:formatCode>
                <c:ptCount val="5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0.7</c:v>
                </c:pt>
                <c:pt idx="4">
                  <c:v>0.8</c:v>
                </c:pt>
              </c:numCache>
            </c:numRef>
          </c:xVal>
          <c:yVal>
            <c:numRef>
              <c:f>Hoja1!$F$12:$F$16</c:f>
              <c:numCache>
                <c:formatCode>0.00</c:formatCode>
                <c:ptCount val="5"/>
                <c:pt idx="0">
                  <c:v>57.92983515926813</c:v>
                </c:pt>
                <c:pt idx="1">
                  <c:v>53.38942652898308</c:v>
                </c:pt>
                <c:pt idx="2">
                  <c:v>49.703737679040763</c:v>
                </c:pt>
                <c:pt idx="3">
                  <c:v>46.675563400479454</c:v>
                </c:pt>
                <c:pt idx="4">
                  <c:v>44.15652171592329</c:v>
                </c:pt>
              </c:numCache>
            </c:numRef>
          </c:yVal>
          <c:smooth val="1"/>
        </c:ser>
        <c:ser>
          <c:idx val="3"/>
          <c:order val="3"/>
          <c:tx>
            <c:v>S/C=1</c:v>
          </c:tx>
          <c:spPr>
            <a:ln w="19050"/>
          </c:spPr>
          <c:xVal>
            <c:numRef>
              <c:f>Hoja1!$B$17:$B$21</c:f>
              <c:numCache>
                <c:formatCode>General</c:formatCode>
                <c:ptCount val="5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0.7</c:v>
                </c:pt>
                <c:pt idx="4">
                  <c:v>0.8</c:v>
                </c:pt>
              </c:numCache>
            </c:numRef>
          </c:xVal>
          <c:yVal>
            <c:numRef>
              <c:f>Hoja1!$F$17:$F$21</c:f>
              <c:numCache>
                <c:formatCode>0.00</c:formatCode>
                <c:ptCount val="5"/>
                <c:pt idx="0">
                  <c:v>57.237376959413112</c:v>
                </c:pt>
                <c:pt idx="1">
                  <c:v>52.514777544219861</c:v>
                </c:pt>
                <c:pt idx="2">
                  <c:v>48.674499520829663</c:v>
                </c:pt>
                <c:pt idx="3">
                  <c:v>45.516880588189359</c:v>
                </c:pt>
                <c:pt idx="4">
                  <c:v>42.889674498881014</c:v>
                </c:pt>
              </c:numCache>
            </c:numRef>
          </c:yVal>
          <c:smooth val="1"/>
        </c:ser>
        <c:ser>
          <c:idx val="4"/>
          <c:order val="4"/>
          <c:tx>
            <c:v>S/C=1.2</c:v>
          </c:tx>
          <c:spPr>
            <a:ln w="19050"/>
          </c:spPr>
          <c:xVal>
            <c:numRef>
              <c:f>Hoja1!$B$22:$B$26</c:f>
              <c:numCache>
                <c:formatCode>General</c:formatCode>
                <c:ptCount val="5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0.7</c:v>
                </c:pt>
                <c:pt idx="4">
                  <c:v>0.8</c:v>
                </c:pt>
              </c:numCache>
            </c:numRef>
          </c:xVal>
          <c:yVal>
            <c:numRef>
              <c:f>Hoja1!$F$22:$F$26</c:f>
              <c:numCache>
                <c:formatCode>0.00</c:formatCode>
                <c:ptCount val="5"/>
                <c:pt idx="0">
                  <c:v>56.676229750014102</c:v>
                </c:pt>
                <c:pt idx="1">
                  <c:v>51.804506656047302</c:v>
                </c:pt>
                <c:pt idx="2">
                  <c:v>47.83787216548442</c:v>
                </c:pt>
                <c:pt idx="3">
                  <c:v>44.574740355254626</c:v>
                </c:pt>
                <c:pt idx="4">
                  <c:v>41.859673105327403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850112"/>
        <c:axId val="97852032"/>
      </c:scatterChart>
      <c:valAx>
        <c:axId val="97850112"/>
        <c:scaling>
          <c:orientation val="minMax"/>
          <c:max val="1"/>
          <c:min val="0.2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l-GR"/>
                  <a:t>Ψ</a:t>
                </a:r>
                <a:endParaRPr lang="es-E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7852032"/>
        <c:crosses val="autoZero"/>
        <c:crossBetween val="midCat"/>
      </c:valAx>
      <c:valAx>
        <c:axId val="97852032"/>
        <c:scaling>
          <c:orientation val="minMax"/>
          <c:max val="65"/>
          <c:min val="35"/>
        </c:scaling>
        <c:delete val="0"/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l-GR" sz="1000" b="1" i="0" u="none" strike="noStrike" baseline="0">
                    <a:effectLst/>
                  </a:rPr>
                  <a:t>β</a:t>
                </a:r>
                <a:r>
                  <a:rPr lang="es-ES" sz="1000" b="1" i="0" u="none" strike="noStrike" baseline="0">
                    <a:effectLst/>
                  </a:rPr>
                  <a:t>a (º)</a:t>
                </a:r>
                <a:endParaRPr lang="es-ES"/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978501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spPr>
    <a:solidFill>
      <a:schemeClr val="lt1"/>
    </a:solidFill>
    <a:ln w="25400" cap="flat" cmpd="sng" algn="ctr">
      <a:solidFill>
        <a:schemeClr val="accent5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 baseline="0">
                <a:latin typeface="Calibri"/>
              </a:rPr>
              <a:t>re-</a:t>
            </a:r>
            <a:r>
              <a:rPr lang="el-GR"/>
              <a:t>Ψ</a:t>
            </a:r>
            <a:endParaRPr lang="es-E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S/C=0.4</c:v>
          </c:tx>
          <c:spPr>
            <a:ln w="19050"/>
          </c:spPr>
          <c:xVal>
            <c:numRef>
              <c:f>Hoja1!$B$2:$B$6</c:f>
              <c:numCache>
                <c:formatCode>General</c:formatCode>
                <c:ptCount val="5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0.7</c:v>
                </c:pt>
                <c:pt idx="4">
                  <c:v>0.8</c:v>
                </c:pt>
              </c:numCache>
            </c:numRef>
          </c:xVal>
          <c:yVal>
            <c:numRef>
              <c:f>Hoja1!$Y$2:$Y$6</c:f>
              <c:numCache>
                <c:formatCode>0.0000</c:formatCode>
                <c:ptCount val="5"/>
                <c:pt idx="0">
                  <c:v>0.30607387407544967</c:v>
                </c:pt>
                <c:pt idx="1">
                  <c:v>0.27065317933007982</c:v>
                </c:pt>
                <c:pt idx="2">
                  <c:v>0.24606466110824501</c:v>
                </c:pt>
                <c:pt idx="3">
                  <c:v>0.22852092948421449</c:v>
                </c:pt>
                <c:pt idx="4">
                  <c:v>0.21584277552916542</c:v>
                </c:pt>
              </c:numCache>
            </c:numRef>
          </c:yVal>
          <c:smooth val="1"/>
        </c:ser>
        <c:ser>
          <c:idx val="1"/>
          <c:order val="1"/>
          <c:tx>
            <c:v>S/C=0.6</c:v>
          </c:tx>
          <c:spPr>
            <a:ln w="19050"/>
          </c:spPr>
          <c:xVal>
            <c:numRef>
              <c:f>Hoja1!$B$7:$B$11</c:f>
              <c:numCache>
                <c:formatCode>General</c:formatCode>
                <c:ptCount val="5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0.7</c:v>
                </c:pt>
                <c:pt idx="4">
                  <c:v>0.8</c:v>
                </c:pt>
              </c:numCache>
            </c:numRef>
          </c:xVal>
          <c:yVal>
            <c:numRef>
              <c:f>Hoja1!$Y$7:$Y$11</c:f>
              <c:numCache>
                <c:formatCode>0.0000</c:formatCode>
                <c:ptCount val="5"/>
                <c:pt idx="0">
                  <c:v>0.30628101137054631</c:v>
                </c:pt>
                <c:pt idx="1">
                  <c:v>0.27037402818889539</c:v>
                </c:pt>
                <c:pt idx="2">
                  <c:v>0.24527462484512907</c:v>
                </c:pt>
                <c:pt idx="3">
                  <c:v>0.22722920841642741</c:v>
                </c:pt>
                <c:pt idx="4">
                  <c:v>0.21407190877956825</c:v>
                </c:pt>
              </c:numCache>
            </c:numRef>
          </c:yVal>
          <c:smooth val="1"/>
        </c:ser>
        <c:ser>
          <c:idx val="2"/>
          <c:order val="2"/>
          <c:tx>
            <c:v>S/C=0.8</c:v>
          </c:tx>
          <c:spPr>
            <a:ln w="19050"/>
          </c:spPr>
          <c:xVal>
            <c:numRef>
              <c:f>Hoja1!$B$12:$B$16</c:f>
              <c:numCache>
                <c:formatCode>General</c:formatCode>
                <c:ptCount val="5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0.7</c:v>
                </c:pt>
                <c:pt idx="4">
                  <c:v>0.8</c:v>
                </c:pt>
              </c:numCache>
            </c:numRef>
          </c:xVal>
          <c:yVal>
            <c:numRef>
              <c:f>Hoja1!$Y$12:$Y$16</c:f>
              <c:numCache>
                <c:formatCode>0.0000</c:formatCode>
                <c:ptCount val="5"/>
                <c:pt idx="0">
                  <c:v>0.30641643781498934</c:v>
                </c:pt>
                <c:pt idx="1">
                  <c:v>0.27017753762215263</c:v>
                </c:pt>
                <c:pt idx="2">
                  <c:v>0.24473014019116521</c:v>
                </c:pt>
                <c:pt idx="3">
                  <c:v>0.22634468693388357</c:v>
                </c:pt>
                <c:pt idx="4">
                  <c:v>0.21286470375313038</c:v>
                </c:pt>
              </c:numCache>
            </c:numRef>
          </c:yVal>
          <c:smooth val="1"/>
        </c:ser>
        <c:ser>
          <c:idx val="3"/>
          <c:order val="3"/>
          <c:tx>
            <c:v>S/C=1</c:v>
          </c:tx>
          <c:spPr>
            <a:ln w="19050"/>
          </c:spPr>
          <c:xVal>
            <c:numRef>
              <c:f>Hoja1!$B$17:$B$21</c:f>
              <c:numCache>
                <c:formatCode>General</c:formatCode>
                <c:ptCount val="5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0.7</c:v>
                </c:pt>
                <c:pt idx="4">
                  <c:v>0.8</c:v>
                </c:pt>
              </c:numCache>
            </c:numRef>
          </c:xVal>
          <c:yVal>
            <c:numRef>
              <c:f>Hoja1!$Y$17:$Y$21</c:f>
              <c:numCache>
                <c:formatCode>0.0000</c:formatCode>
                <c:ptCount val="5"/>
                <c:pt idx="0">
                  <c:v>0.30650189772824393</c:v>
                </c:pt>
                <c:pt idx="1">
                  <c:v>0.27002224019337939</c:v>
                </c:pt>
                <c:pt idx="2">
                  <c:v>0.24432354699472561</c:v>
                </c:pt>
                <c:pt idx="3">
                  <c:v>0.22569396630928781</c:v>
                </c:pt>
                <c:pt idx="4">
                  <c:v>0.21198381969185931</c:v>
                </c:pt>
              </c:numCache>
            </c:numRef>
          </c:yVal>
          <c:smooth val="1"/>
        </c:ser>
        <c:ser>
          <c:idx val="4"/>
          <c:order val="4"/>
          <c:tx>
            <c:v>S/C=1.2</c:v>
          </c:tx>
          <c:spPr>
            <a:ln w="19050"/>
          </c:spPr>
          <c:xVal>
            <c:numRef>
              <c:f>Hoja1!$B$22:$B$26</c:f>
              <c:numCache>
                <c:formatCode>General</c:formatCode>
                <c:ptCount val="5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0.7</c:v>
                </c:pt>
                <c:pt idx="4">
                  <c:v>0.8</c:v>
                </c:pt>
              </c:numCache>
            </c:numRef>
          </c:xVal>
          <c:yVal>
            <c:numRef>
              <c:f>Hoja1!$Y$22:$Y$26</c:f>
              <c:numCache>
                <c:formatCode>0.0000</c:formatCode>
                <c:ptCount val="5"/>
                <c:pt idx="0">
                  <c:v>0.30655407962618009</c:v>
                </c:pt>
                <c:pt idx="1">
                  <c:v>0.26989185053277986</c:v>
                </c:pt>
                <c:pt idx="2">
                  <c:v>0.2440036661290953</c:v>
                </c:pt>
                <c:pt idx="3">
                  <c:v>0.22519111339803319</c:v>
                </c:pt>
                <c:pt idx="4">
                  <c:v>0.21130955101705429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618368"/>
        <c:axId val="114620288"/>
      </c:scatterChart>
      <c:valAx>
        <c:axId val="114618368"/>
        <c:scaling>
          <c:orientation val="minMax"/>
          <c:max val="1"/>
          <c:min val="0.2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l-GR"/>
                  <a:t>Ψ</a:t>
                </a:r>
                <a:endParaRPr lang="es-E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4620288"/>
        <c:crosses val="autoZero"/>
        <c:crossBetween val="midCat"/>
      </c:valAx>
      <c:valAx>
        <c:axId val="114620288"/>
        <c:scaling>
          <c:orientation val="minMax"/>
          <c:min val="0.2"/>
        </c:scaling>
        <c:delete val="0"/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>
                    <a:latin typeface="Calibri"/>
                  </a:rPr>
                  <a:t>re</a:t>
                </a:r>
                <a:endParaRPr lang="es-ES"/>
              </a:p>
            </c:rich>
          </c:tx>
          <c:layout/>
          <c:overlay val="0"/>
        </c:title>
        <c:numFmt formatCode="0.00" sourceLinked="0"/>
        <c:majorTickMark val="out"/>
        <c:minorTickMark val="none"/>
        <c:tickLblPos val="nextTo"/>
        <c:crossAx val="1146183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spPr>
    <a:solidFill>
      <a:schemeClr val="lt1"/>
    </a:solidFill>
    <a:ln w="25400" cap="flat" cmpd="sng" algn="ctr">
      <a:solidFill>
        <a:schemeClr val="accent5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 baseline="0">
                <a:latin typeface="Calibri"/>
              </a:rPr>
              <a:t>ri-</a:t>
            </a:r>
            <a:r>
              <a:rPr lang="el-GR"/>
              <a:t>Ψ</a:t>
            </a:r>
            <a:endParaRPr lang="es-E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S/C=0.4</c:v>
          </c:tx>
          <c:spPr>
            <a:ln w="19050"/>
          </c:spPr>
          <c:xVal>
            <c:numRef>
              <c:f>Hoja1!$B$2:$B$6</c:f>
              <c:numCache>
                <c:formatCode>General</c:formatCode>
                <c:ptCount val="5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0.7</c:v>
                </c:pt>
                <c:pt idx="4">
                  <c:v>0.8</c:v>
                </c:pt>
              </c:numCache>
            </c:numRef>
          </c:xVal>
          <c:yVal>
            <c:numRef>
              <c:f>Hoja1!$Z$2:$Z$6</c:f>
              <c:numCache>
                <c:formatCode>0.0000</c:formatCode>
                <c:ptCount val="5"/>
                <c:pt idx="0">
                  <c:v>0.19523153098555376</c:v>
                </c:pt>
                <c:pt idx="1">
                  <c:v>0.15357102558591576</c:v>
                </c:pt>
                <c:pt idx="2">
                  <c:v>0.12119189008131248</c:v>
                </c:pt>
                <c:pt idx="3">
                  <c:v>9.4893047746394468E-2</c:v>
                </c:pt>
                <c:pt idx="4">
                  <c:v>7.2816823203637013E-2</c:v>
                </c:pt>
              </c:numCache>
            </c:numRef>
          </c:yVal>
          <c:smooth val="1"/>
        </c:ser>
        <c:ser>
          <c:idx val="1"/>
          <c:order val="1"/>
          <c:tx>
            <c:v>S/C=0.6</c:v>
          </c:tx>
          <c:spPr>
            <a:ln w="19050"/>
          </c:spPr>
          <c:xVal>
            <c:numRef>
              <c:f>Hoja1!$B$7:$B$11</c:f>
              <c:numCache>
                <c:formatCode>General</c:formatCode>
                <c:ptCount val="5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0.7</c:v>
                </c:pt>
                <c:pt idx="4">
                  <c:v>0.8</c:v>
                </c:pt>
              </c:numCache>
            </c:numRef>
          </c:xVal>
          <c:yVal>
            <c:numRef>
              <c:f>Hoja1!$Z$7:$Z$11</c:f>
              <c:numCache>
                <c:formatCode>0.0000</c:formatCode>
                <c:ptCount val="5"/>
                <c:pt idx="0">
                  <c:v>0.20070280587486131</c:v>
                </c:pt>
                <c:pt idx="1">
                  <c:v>0.15924824900280643</c:v>
                </c:pt>
                <c:pt idx="2">
                  <c:v>0.12699999976975404</c:v>
                </c:pt>
                <c:pt idx="3">
                  <c:v>0.10080631761641697</c:v>
                </c:pt>
                <c:pt idx="4">
                  <c:v>7.8832823528344712E-2</c:v>
                </c:pt>
              </c:numCache>
            </c:numRef>
          </c:yVal>
          <c:smooth val="1"/>
        </c:ser>
        <c:ser>
          <c:idx val="2"/>
          <c:order val="2"/>
          <c:tx>
            <c:v>S/C=0.8</c:v>
          </c:tx>
          <c:spPr>
            <a:ln w="19050"/>
          </c:spPr>
          <c:xVal>
            <c:numRef>
              <c:f>Hoja1!$B$12:$B$16</c:f>
              <c:numCache>
                <c:formatCode>General</c:formatCode>
                <c:ptCount val="5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0.7</c:v>
                </c:pt>
                <c:pt idx="4">
                  <c:v>0.8</c:v>
                </c:pt>
              </c:numCache>
            </c:numRef>
          </c:xVal>
          <c:yVal>
            <c:numRef>
              <c:f>Hoja1!$Z$12:$Z$16</c:f>
              <c:numCache>
                <c:formatCode>0.0000</c:formatCode>
                <c:ptCount val="5"/>
                <c:pt idx="0">
                  <c:v>0.20453940886109398</c:v>
                </c:pt>
                <c:pt idx="1">
                  <c:v>0.16321299327684091</c:v>
                </c:pt>
                <c:pt idx="2">
                  <c:v>0.13103769397058851</c:v>
                </c:pt>
                <c:pt idx="3">
                  <c:v>0.10489785636939133</c:v>
                </c:pt>
                <c:pt idx="4">
                  <c:v>8.2976256165887663E-2</c:v>
                </c:pt>
              </c:numCache>
            </c:numRef>
          </c:yVal>
          <c:smooth val="1"/>
        </c:ser>
        <c:ser>
          <c:idx val="3"/>
          <c:order val="3"/>
          <c:tx>
            <c:v>S/C=1</c:v>
          </c:tx>
          <c:spPr>
            <a:ln w="19050"/>
          </c:spPr>
          <c:xVal>
            <c:numRef>
              <c:f>Hoja1!$B$17:$B$21</c:f>
              <c:numCache>
                <c:formatCode>General</c:formatCode>
                <c:ptCount val="5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0.7</c:v>
                </c:pt>
                <c:pt idx="4">
                  <c:v>0.8</c:v>
                </c:pt>
              </c:numCache>
            </c:numRef>
          </c:xVal>
          <c:yVal>
            <c:numRef>
              <c:f>Hoja1!$Z$17:$Z$21</c:f>
              <c:numCache>
                <c:formatCode>0.0000</c:formatCode>
                <c:ptCount val="5"/>
                <c:pt idx="0">
                  <c:v>0.20736562560587929</c:v>
                </c:pt>
                <c:pt idx="1">
                  <c:v>0.1661231559594083</c:v>
                </c:pt>
                <c:pt idx="2">
                  <c:v>0.13399009843405901</c:v>
                </c:pt>
                <c:pt idx="3">
                  <c:v>0.10787812789120922</c:v>
                </c:pt>
                <c:pt idx="4">
                  <c:v>8.5983029969794358E-2</c:v>
                </c:pt>
              </c:numCache>
            </c:numRef>
          </c:yVal>
          <c:smooth val="1"/>
        </c:ser>
        <c:ser>
          <c:idx val="4"/>
          <c:order val="4"/>
          <c:tx>
            <c:v>S/C=1.2</c:v>
          </c:tx>
          <c:spPr>
            <a:ln w="19050"/>
          </c:spPr>
          <c:xVal>
            <c:numRef>
              <c:f>Hoja1!$B$22:$B$26</c:f>
              <c:numCache>
                <c:formatCode>General</c:formatCode>
                <c:ptCount val="5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0.7</c:v>
                </c:pt>
                <c:pt idx="4">
                  <c:v>0.8</c:v>
                </c:pt>
              </c:numCache>
            </c:numRef>
          </c:xVal>
          <c:yVal>
            <c:numRef>
              <c:f>Hoja1!$Z$22:$Z$26</c:f>
              <c:numCache>
                <c:formatCode>0.0000</c:formatCode>
                <c:ptCount val="5"/>
                <c:pt idx="0">
                  <c:v>0.20952733279260807</c:v>
                </c:pt>
                <c:pt idx="1">
                  <c:v>0.16834206263198459</c:v>
                </c:pt>
                <c:pt idx="2">
                  <c:v>0.13623389005390685</c:v>
                </c:pt>
                <c:pt idx="3">
                  <c:v>0.11013579078543385</c:v>
                </c:pt>
                <c:pt idx="4">
                  <c:v>8.8253675857694683E-2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722688"/>
        <c:axId val="114733056"/>
      </c:scatterChart>
      <c:valAx>
        <c:axId val="114722688"/>
        <c:scaling>
          <c:orientation val="minMax"/>
          <c:max val="1"/>
          <c:min val="0.2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l-GR"/>
                  <a:t>Ψ</a:t>
                </a:r>
                <a:endParaRPr lang="es-E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4733056"/>
        <c:crosses val="autoZero"/>
        <c:crossBetween val="midCat"/>
      </c:valAx>
      <c:valAx>
        <c:axId val="114733056"/>
        <c:scaling>
          <c:orientation val="minMax"/>
        </c:scaling>
        <c:delete val="0"/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>
                    <a:latin typeface="Calibri"/>
                  </a:rPr>
                  <a:t>ri</a:t>
                </a:r>
                <a:endParaRPr lang="es-ES"/>
              </a:p>
            </c:rich>
          </c:tx>
          <c:layout/>
          <c:overlay val="0"/>
        </c:title>
        <c:numFmt formatCode="0.00" sourceLinked="0"/>
        <c:majorTickMark val="out"/>
        <c:minorTickMark val="none"/>
        <c:tickLblPos val="nextTo"/>
        <c:crossAx val="1147226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spPr>
    <a:solidFill>
      <a:schemeClr val="lt1"/>
    </a:solidFill>
    <a:ln w="25400" cap="flat" cmpd="sng" algn="ctr">
      <a:solidFill>
        <a:schemeClr val="accent5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 baseline="0">
                <a:latin typeface="Calibri"/>
              </a:rPr>
              <a:t>rm-</a:t>
            </a:r>
            <a:r>
              <a:rPr lang="el-GR"/>
              <a:t>Ψ</a:t>
            </a:r>
            <a:endParaRPr lang="es-E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S/C=0.4</c:v>
          </c:tx>
          <c:spPr>
            <a:ln w="19050"/>
          </c:spPr>
          <c:xVal>
            <c:numRef>
              <c:f>Hoja1!$B$2:$B$6</c:f>
              <c:numCache>
                <c:formatCode>General</c:formatCode>
                <c:ptCount val="5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0.7</c:v>
                </c:pt>
                <c:pt idx="4">
                  <c:v>0.8</c:v>
                </c:pt>
              </c:numCache>
            </c:numRef>
          </c:xVal>
          <c:yVal>
            <c:numRef>
              <c:f>Hoja1!$AB$2:$AB$6</c:f>
              <c:numCache>
                <c:formatCode>0.0000</c:formatCode>
                <c:ptCount val="5"/>
                <c:pt idx="0">
                  <c:v>0.2506527025305017</c:v>
                </c:pt>
                <c:pt idx="1">
                  <c:v>0.21211210245799778</c:v>
                </c:pt>
                <c:pt idx="2">
                  <c:v>0.18362827559477873</c:v>
                </c:pt>
                <c:pt idx="3">
                  <c:v>0.16170698861530447</c:v>
                </c:pt>
                <c:pt idx="4">
                  <c:v>0.14432979936640122</c:v>
                </c:pt>
              </c:numCache>
            </c:numRef>
          </c:yVal>
          <c:smooth val="1"/>
        </c:ser>
        <c:ser>
          <c:idx val="1"/>
          <c:order val="1"/>
          <c:tx>
            <c:v>S/C=0.6</c:v>
          </c:tx>
          <c:spPr>
            <a:ln w="19050"/>
          </c:spPr>
          <c:xVal>
            <c:numRef>
              <c:f>Hoja1!$B$7:$B$11</c:f>
              <c:numCache>
                <c:formatCode>General</c:formatCode>
                <c:ptCount val="5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0.7</c:v>
                </c:pt>
                <c:pt idx="4">
                  <c:v>0.8</c:v>
                </c:pt>
              </c:numCache>
            </c:numRef>
          </c:xVal>
          <c:yVal>
            <c:numRef>
              <c:f>Hoja1!$AB$7:$AB$11</c:f>
              <c:numCache>
                <c:formatCode>0.0000</c:formatCode>
                <c:ptCount val="5"/>
                <c:pt idx="0">
                  <c:v>0.25349190862270382</c:v>
                </c:pt>
                <c:pt idx="1">
                  <c:v>0.21481113859585091</c:v>
                </c:pt>
                <c:pt idx="2">
                  <c:v>0.18613731230744157</c:v>
                </c:pt>
                <c:pt idx="3">
                  <c:v>0.16401776301642218</c:v>
                </c:pt>
                <c:pt idx="4">
                  <c:v>0.14645236615395649</c:v>
                </c:pt>
              </c:numCache>
            </c:numRef>
          </c:yVal>
          <c:smooth val="1"/>
        </c:ser>
        <c:ser>
          <c:idx val="2"/>
          <c:order val="2"/>
          <c:tx>
            <c:v>S/C=0.8</c:v>
          </c:tx>
          <c:spPr>
            <a:ln w="19050"/>
          </c:spPr>
          <c:xVal>
            <c:numRef>
              <c:f>Hoja1!$B$12:$B$16</c:f>
              <c:numCache>
                <c:formatCode>General</c:formatCode>
                <c:ptCount val="5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0.7</c:v>
                </c:pt>
                <c:pt idx="4">
                  <c:v>0.8</c:v>
                </c:pt>
              </c:numCache>
            </c:numRef>
          </c:xVal>
          <c:yVal>
            <c:numRef>
              <c:f>Hoja1!$AB$12:$AB$16</c:f>
              <c:numCache>
                <c:formatCode>0.0000</c:formatCode>
                <c:ptCount val="5"/>
                <c:pt idx="0">
                  <c:v>0.25547792333804165</c:v>
                </c:pt>
                <c:pt idx="1">
                  <c:v>0.21669526544949677</c:v>
                </c:pt>
                <c:pt idx="2">
                  <c:v>0.18788391708087687</c:v>
                </c:pt>
                <c:pt idx="3">
                  <c:v>0.16562127165163745</c:v>
                </c:pt>
                <c:pt idx="4">
                  <c:v>0.14792047995950902</c:v>
                </c:pt>
              </c:numCache>
            </c:numRef>
          </c:yVal>
          <c:smooth val="1"/>
        </c:ser>
        <c:ser>
          <c:idx val="3"/>
          <c:order val="3"/>
          <c:tx>
            <c:v>S/C=1</c:v>
          </c:tx>
          <c:spPr>
            <a:ln w="19050"/>
          </c:spPr>
          <c:xVal>
            <c:numRef>
              <c:f>Hoja1!$B$17:$B$21</c:f>
              <c:numCache>
                <c:formatCode>General</c:formatCode>
                <c:ptCount val="5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0.7</c:v>
                </c:pt>
                <c:pt idx="4">
                  <c:v>0.8</c:v>
                </c:pt>
              </c:numCache>
            </c:numRef>
          </c:xVal>
          <c:yVal>
            <c:numRef>
              <c:f>Hoja1!$AB$17:$AB$21</c:f>
              <c:numCache>
                <c:formatCode>0.0000</c:formatCode>
                <c:ptCount val="5"/>
                <c:pt idx="0">
                  <c:v>0.25693376166706161</c:v>
                </c:pt>
                <c:pt idx="1">
                  <c:v>0.21807269807639384</c:v>
                </c:pt>
                <c:pt idx="2">
                  <c:v>0.18915682271439233</c:v>
                </c:pt>
                <c:pt idx="3">
                  <c:v>0.16678604710024852</c:v>
                </c:pt>
                <c:pt idx="4">
                  <c:v>0.14898342483082683</c:v>
                </c:pt>
              </c:numCache>
            </c:numRef>
          </c:yVal>
          <c:smooth val="1"/>
        </c:ser>
        <c:ser>
          <c:idx val="4"/>
          <c:order val="4"/>
          <c:tx>
            <c:v>S/C=1.2</c:v>
          </c:tx>
          <c:spPr>
            <a:ln w="19050"/>
          </c:spPr>
          <c:xVal>
            <c:numRef>
              <c:f>Hoja1!$B$22:$B$26</c:f>
              <c:numCache>
                <c:formatCode>General</c:formatCode>
                <c:ptCount val="5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0.7</c:v>
                </c:pt>
                <c:pt idx="4">
                  <c:v>0.8</c:v>
                </c:pt>
              </c:numCache>
            </c:numRef>
          </c:xVal>
          <c:yVal>
            <c:numRef>
              <c:f>Hoja1!$AB$22:$AB$26</c:f>
              <c:numCache>
                <c:formatCode>0.0000</c:formatCode>
                <c:ptCount val="5"/>
                <c:pt idx="0">
                  <c:v>0.25804070620939407</c:v>
                </c:pt>
                <c:pt idx="1">
                  <c:v>0.21911695658238223</c:v>
                </c:pt>
                <c:pt idx="2">
                  <c:v>0.19011877809150107</c:v>
                </c:pt>
                <c:pt idx="3">
                  <c:v>0.16766345209173353</c:v>
                </c:pt>
                <c:pt idx="4">
                  <c:v>0.14978161343737448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878720"/>
        <c:axId val="116880896"/>
      </c:scatterChart>
      <c:valAx>
        <c:axId val="116878720"/>
        <c:scaling>
          <c:orientation val="minMax"/>
          <c:max val="1"/>
          <c:min val="0.2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l-GR"/>
                  <a:t>Ψ</a:t>
                </a:r>
                <a:endParaRPr lang="es-E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6880896"/>
        <c:crosses val="autoZero"/>
        <c:crossBetween val="midCat"/>
      </c:valAx>
      <c:valAx>
        <c:axId val="116880896"/>
        <c:scaling>
          <c:orientation val="minMax"/>
          <c:min val="0.12000000000000001"/>
        </c:scaling>
        <c:delete val="0"/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>
                    <a:latin typeface="Calibri"/>
                  </a:rPr>
                  <a:t>rm</a:t>
                </a:r>
                <a:endParaRPr lang="es-ES"/>
              </a:p>
            </c:rich>
          </c:tx>
          <c:layout/>
          <c:overlay val="0"/>
        </c:title>
        <c:numFmt formatCode="0.00" sourceLinked="0"/>
        <c:majorTickMark val="out"/>
        <c:minorTickMark val="none"/>
        <c:tickLblPos val="nextTo"/>
        <c:crossAx val="1168787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spPr>
    <a:solidFill>
      <a:schemeClr val="lt1"/>
    </a:solidFill>
    <a:ln w="25400" cap="flat" cmpd="sng" algn="ctr">
      <a:solidFill>
        <a:schemeClr val="accent5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 baseline="0">
                <a:latin typeface="Calibri"/>
              </a:rPr>
              <a:t>h-</a:t>
            </a:r>
            <a:r>
              <a:rPr lang="el-GR"/>
              <a:t>Ψ</a:t>
            </a:r>
            <a:endParaRPr lang="es-E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S/C=0.4</c:v>
          </c:tx>
          <c:spPr>
            <a:ln w="19050"/>
          </c:spPr>
          <c:xVal>
            <c:numRef>
              <c:f>Hoja1!$B$2:$B$6</c:f>
              <c:numCache>
                <c:formatCode>General</c:formatCode>
                <c:ptCount val="5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0.7</c:v>
                </c:pt>
                <c:pt idx="4">
                  <c:v>0.8</c:v>
                </c:pt>
              </c:numCache>
            </c:numRef>
          </c:xVal>
          <c:yVal>
            <c:numRef>
              <c:f>Hoja1!$AA$2:$AA$6</c:f>
              <c:numCache>
                <c:formatCode>0.0000</c:formatCode>
                <c:ptCount val="5"/>
                <c:pt idx="0">
                  <c:v>0.11084234308989591</c:v>
                </c:pt>
                <c:pt idx="1">
                  <c:v>0.11708215374416406</c:v>
                </c:pt>
                <c:pt idx="2">
                  <c:v>0.12487277102693253</c:v>
                </c:pt>
                <c:pt idx="3">
                  <c:v>0.13362788173782003</c:v>
                </c:pt>
                <c:pt idx="4">
                  <c:v>0.14302595232552839</c:v>
                </c:pt>
              </c:numCache>
            </c:numRef>
          </c:yVal>
          <c:smooth val="1"/>
        </c:ser>
        <c:ser>
          <c:idx val="1"/>
          <c:order val="1"/>
          <c:tx>
            <c:v>S/C=0.6</c:v>
          </c:tx>
          <c:spPr>
            <a:ln w="19050"/>
          </c:spPr>
          <c:xVal>
            <c:numRef>
              <c:f>Hoja1!$B$7:$B$11</c:f>
              <c:numCache>
                <c:formatCode>General</c:formatCode>
                <c:ptCount val="5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0.7</c:v>
                </c:pt>
                <c:pt idx="4">
                  <c:v>0.8</c:v>
                </c:pt>
              </c:numCache>
            </c:numRef>
          </c:xVal>
          <c:yVal>
            <c:numRef>
              <c:f>Hoja1!$AA$7:$AA$11</c:f>
              <c:numCache>
                <c:formatCode>0.0000</c:formatCode>
                <c:ptCount val="5"/>
                <c:pt idx="0">
                  <c:v>0.105578205495685</c:v>
                </c:pt>
                <c:pt idx="1">
                  <c:v>0.11112577918608896</c:v>
                </c:pt>
                <c:pt idx="2">
                  <c:v>0.11827462507537503</c:v>
                </c:pt>
                <c:pt idx="3">
                  <c:v>0.12642289080001046</c:v>
                </c:pt>
                <c:pt idx="4">
                  <c:v>0.13523908525122352</c:v>
                </c:pt>
              </c:numCache>
            </c:numRef>
          </c:yVal>
          <c:smooth val="1"/>
        </c:ser>
        <c:ser>
          <c:idx val="2"/>
          <c:order val="2"/>
          <c:tx>
            <c:v>S/C=0.8</c:v>
          </c:tx>
          <c:spPr>
            <a:ln w="19050"/>
          </c:spPr>
          <c:xVal>
            <c:numRef>
              <c:f>Hoja1!$B$12:$B$16</c:f>
              <c:numCache>
                <c:formatCode>General</c:formatCode>
                <c:ptCount val="5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0.7</c:v>
                </c:pt>
                <c:pt idx="4">
                  <c:v>0.8</c:v>
                </c:pt>
              </c:numCache>
            </c:numRef>
          </c:xVal>
          <c:yVal>
            <c:numRef>
              <c:f>Hoja1!$AA$12:$AA$16</c:f>
              <c:numCache>
                <c:formatCode>0.0000</c:formatCode>
                <c:ptCount val="5"/>
                <c:pt idx="0">
                  <c:v>0.10187702895389536</c:v>
                </c:pt>
                <c:pt idx="1">
                  <c:v>0.10696454434531172</c:v>
                </c:pt>
                <c:pt idx="2">
                  <c:v>0.1136924462205767</c:v>
                </c:pt>
                <c:pt idx="3">
                  <c:v>0.12144683056449224</c:v>
                </c:pt>
                <c:pt idx="4">
                  <c:v>0.12988844758724272</c:v>
                </c:pt>
              </c:numCache>
            </c:numRef>
          </c:yVal>
          <c:smooth val="1"/>
        </c:ser>
        <c:ser>
          <c:idx val="3"/>
          <c:order val="3"/>
          <c:tx>
            <c:v>S/C=1</c:v>
          </c:tx>
          <c:spPr>
            <a:ln w="19050"/>
          </c:spPr>
          <c:xVal>
            <c:numRef>
              <c:f>Hoja1!$B$17:$B$21</c:f>
              <c:numCache>
                <c:formatCode>General</c:formatCode>
                <c:ptCount val="5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0.7</c:v>
                </c:pt>
                <c:pt idx="4">
                  <c:v>0.8</c:v>
                </c:pt>
              </c:numCache>
            </c:numRef>
          </c:xVal>
          <c:yVal>
            <c:numRef>
              <c:f>Hoja1!$AA$17:$AA$21</c:f>
              <c:numCache>
                <c:formatCode>0.0000</c:formatCode>
                <c:ptCount val="5"/>
                <c:pt idx="0">
                  <c:v>9.9136272122364644E-2</c:v>
                </c:pt>
                <c:pt idx="1">
                  <c:v>0.1038990842339711</c:v>
                </c:pt>
                <c:pt idx="2">
                  <c:v>0.1103334485606666</c:v>
                </c:pt>
                <c:pt idx="3">
                  <c:v>0.11781583841807859</c:v>
                </c:pt>
                <c:pt idx="4">
                  <c:v>0.12600078972206497</c:v>
                </c:pt>
              </c:numCache>
            </c:numRef>
          </c:yVal>
          <c:smooth val="1"/>
        </c:ser>
        <c:ser>
          <c:idx val="4"/>
          <c:order val="4"/>
          <c:tx>
            <c:v>S/C=1.2</c:v>
          </c:tx>
          <c:spPr>
            <a:ln w="19050"/>
          </c:spPr>
          <c:xVal>
            <c:numRef>
              <c:f>Hoja1!$B$22:$B$26</c:f>
              <c:numCache>
                <c:formatCode>General</c:formatCode>
                <c:ptCount val="5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0.7</c:v>
                </c:pt>
                <c:pt idx="4">
                  <c:v>0.8</c:v>
                </c:pt>
              </c:numCache>
            </c:numRef>
          </c:xVal>
          <c:yVal>
            <c:numRef>
              <c:f>Hoja1!$AA$22:$AA$26</c:f>
              <c:numCache>
                <c:formatCode>0.0000</c:formatCode>
                <c:ptCount val="5"/>
                <c:pt idx="0">
                  <c:v>9.7026746833572014E-2</c:v>
                </c:pt>
                <c:pt idx="1">
                  <c:v>0.10154978790079527</c:v>
                </c:pt>
                <c:pt idx="2">
                  <c:v>0.10776977607518845</c:v>
                </c:pt>
                <c:pt idx="3">
                  <c:v>0.11505532261259933</c:v>
                </c:pt>
                <c:pt idx="4">
                  <c:v>0.1230558751593596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983296"/>
        <c:axId val="116985216"/>
      </c:scatterChart>
      <c:valAx>
        <c:axId val="116983296"/>
        <c:scaling>
          <c:orientation val="minMax"/>
          <c:max val="1"/>
          <c:min val="0.2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l-GR"/>
                  <a:t>Ψ</a:t>
                </a:r>
                <a:endParaRPr lang="es-E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6985216"/>
        <c:crosses val="autoZero"/>
        <c:crossBetween val="midCat"/>
      </c:valAx>
      <c:valAx>
        <c:axId val="116985216"/>
        <c:scaling>
          <c:orientation val="minMax"/>
          <c:min val="9.0000000000000024E-2"/>
        </c:scaling>
        <c:delete val="0"/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h</a:t>
                </a:r>
              </a:p>
            </c:rich>
          </c:tx>
          <c:layout/>
          <c:overlay val="0"/>
        </c:title>
        <c:numFmt formatCode="0.00" sourceLinked="0"/>
        <c:majorTickMark val="out"/>
        <c:minorTickMark val="none"/>
        <c:tickLblPos val="nextTo"/>
        <c:crossAx val="1169832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spPr>
    <a:solidFill>
      <a:schemeClr val="lt1"/>
    </a:solidFill>
    <a:ln w="25400" cap="flat" cmpd="sng" algn="ctr">
      <a:solidFill>
        <a:schemeClr val="accent5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 baseline="0">
                <a:latin typeface="Calibri"/>
              </a:rPr>
              <a:t>N-</a:t>
            </a:r>
            <a:r>
              <a:rPr lang="el-GR"/>
              <a:t>Ψ</a:t>
            </a:r>
            <a:endParaRPr lang="es-E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S/C=0.4</c:v>
          </c:tx>
          <c:spPr>
            <a:ln w="19050"/>
          </c:spPr>
          <c:xVal>
            <c:numRef>
              <c:f>Hoja1!$B$2:$B$6</c:f>
              <c:numCache>
                <c:formatCode>General</c:formatCode>
                <c:ptCount val="5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0.7</c:v>
                </c:pt>
                <c:pt idx="4">
                  <c:v>0.8</c:v>
                </c:pt>
              </c:numCache>
            </c:numRef>
          </c:xVal>
          <c:yVal>
            <c:numRef>
              <c:f>Hoja1!$AC$2:$AC$6</c:f>
              <c:numCache>
                <c:formatCode>0.00</c:formatCode>
                <c:ptCount val="5"/>
                <c:pt idx="0">
                  <c:v>12655.84400944076</c:v>
                </c:pt>
                <c:pt idx="1">
                  <c:v>13386.038882073261</c:v>
                </c:pt>
                <c:pt idx="2">
                  <c:v>13930.814374093767</c:v>
                </c:pt>
                <c:pt idx="3">
                  <c:v>14350.506214390129</c:v>
                </c:pt>
                <c:pt idx="4">
                  <c:v>14682.321507844528</c:v>
                </c:pt>
              </c:numCache>
            </c:numRef>
          </c:yVal>
          <c:smooth val="1"/>
        </c:ser>
        <c:ser>
          <c:idx val="1"/>
          <c:order val="1"/>
          <c:tx>
            <c:v>S/C=0.6</c:v>
          </c:tx>
          <c:spPr>
            <a:ln w="19050"/>
          </c:spPr>
          <c:xVal>
            <c:numRef>
              <c:f>Hoja1!$B$7:$B$11</c:f>
              <c:numCache>
                <c:formatCode>General</c:formatCode>
                <c:ptCount val="5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0.7</c:v>
                </c:pt>
                <c:pt idx="4">
                  <c:v>0.8</c:v>
                </c:pt>
              </c:numCache>
            </c:numRef>
          </c:xVal>
          <c:yVal>
            <c:numRef>
              <c:f>Hoja1!$AC$7:$AC$11</c:f>
              <c:numCache>
                <c:formatCode>0.00</c:formatCode>
                <c:ptCount val="5"/>
                <c:pt idx="0">
                  <c:v>12894.691882762761</c:v>
                </c:pt>
                <c:pt idx="1">
                  <c:v>13653.511164157657</c:v>
                </c:pt>
                <c:pt idx="2">
                  <c:v>14217.317053377878</c:v>
                </c:pt>
                <c:pt idx="3">
                  <c:v>14649.468130956258</c:v>
                </c:pt>
                <c:pt idx="4">
                  <c:v>14989.282655122017</c:v>
                </c:pt>
              </c:numCache>
            </c:numRef>
          </c:yVal>
          <c:smooth val="1"/>
        </c:ser>
        <c:ser>
          <c:idx val="2"/>
          <c:order val="2"/>
          <c:tx>
            <c:v>S/C=0.8</c:v>
          </c:tx>
          <c:spPr>
            <a:ln w="19050"/>
          </c:spPr>
          <c:xVal>
            <c:numRef>
              <c:f>Hoja1!$B$12:$B$16</c:f>
              <c:numCache>
                <c:formatCode>General</c:formatCode>
                <c:ptCount val="5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0.7</c:v>
                </c:pt>
                <c:pt idx="4">
                  <c:v>0.8</c:v>
                </c:pt>
              </c:numCache>
            </c:numRef>
          </c:xVal>
          <c:yVal>
            <c:numRef>
              <c:f>Hoja1!$AC$12:$AC$16</c:f>
              <c:numCache>
                <c:formatCode>0.00</c:formatCode>
                <c:ptCount val="5"/>
                <c:pt idx="0">
                  <c:v>13075.711615695027</c:v>
                </c:pt>
                <c:pt idx="1">
                  <c:v>13855.924998560755</c:v>
                </c:pt>
                <c:pt idx="2">
                  <c:v>14433.429971975123</c:v>
                </c:pt>
                <c:pt idx="3">
                  <c:v>14874.042147071708</c:v>
                </c:pt>
                <c:pt idx="4">
                  <c:v>15218.81161316714</c:v>
                </c:pt>
              </c:numCache>
            </c:numRef>
          </c:yVal>
          <c:smooth val="1"/>
        </c:ser>
        <c:ser>
          <c:idx val="3"/>
          <c:order val="3"/>
          <c:tx>
            <c:v>S/C=1</c:v>
          </c:tx>
          <c:spPr>
            <a:ln w="19050"/>
          </c:spPr>
          <c:xVal>
            <c:numRef>
              <c:f>Hoja1!$B$17:$B$21</c:f>
              <c:numCache>
                <c:formatCode>General</c:formatCode>
                <c:ptCount val="5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0.7</c:v>
                </c:pt>
                <c:pt idx="4">
                  <c:v>0.8</c:v>
                </c:pt>
              </c:numCache>
            </c:numRef>
          </c:xVal>
          <c:yVal>
            <c:numRef>
              <c:f>Hoja1!$AC$17:$AC$21</c:f>
              <c:numCache>
                <c:formatCode>0.00</c:formatCode>
                <c:ptCount val="5"/>
                <c:pt idx="0">
                  <c:v>13217.620497857492</c:v>
                </c:pt>
                <c:pt idx="1">
                  <c:v>14014.372267895027</c:v>
                </c:pt>
                <c:pt idx="2">
                  <c:v>14602.108002635036</c:v>
                </c:pt>
                <c:pt idx="3">
                  <c:v>15048.681855835675</c:v>
                </c:pt>
                <c:pt idx="4">
                  <c:v>15396.590090186457</c:v>
                </c:pt>
              </c:numCache>
            </c:numRef>
          </c:yVal>
          <c:smooth val="1"/>
        </c:ser>
        <c:ser>
          <c:idx val="4"/>
          <c:order val="4"/>
          <c:tx>
            <c:v>S/C=1.2</c:v>
          </c:tx>
          <c:spPr>
            <a:ln w="19050"/>
          </c:spPr>
          <c:xVal>
            <c:numRef>
              <c:f>Hoja1!$B$22:$B$26</c:f>
              <c:numCache>
                <c:formatCode>General</c:formatCode>
                <c:ptCount val="5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0.7</c:v>
                </c:pt>
                <c:pt idx="4">
                  <c:v>0.8</c:v>
                </c:pt>
              </c:numCache>
            </c:numRef>
          </c:xVal>
          <c:yVal>
            <c:numRef>
              <c:f>Hoja1!$AC$22:$AC$26</c:f>
              <c:numCache>
                <c:formatCode>0.00</c:formatCode>
                <c:ptCount val="5"/>
                <c:pt idx="0">
                  <c:v>13331.846719766359</c:v>
                </c:pt>
                <c:pt idx="1">
                  <c:v>14141.733670447291</c:v>
                </c:pt>
                <c:pt idx="2">
                  <c:v>14737.341946572744</c:v>
                </c:pt>
                <c:pt idx="3">
                  <c:v>15188.245162846455</c:v>
                </c:pt>
                <c:pt idx="4">
                  <c:v>15538.165001018293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044352"/>
        <c:axId val="117046272"/>
      </c:scatterChart>
      <c:valAx>
        <c:axId val="117044352"/>
        <c:scaling>
          <c:orientation val="minMax"/>
          <c:max val="1"/>
          <c:min val="0.2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l-GR"/>
                  <a:t>Ψ</a:t>
                </a:r>
                <a:endParaRPr lang="es-E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7046272"/>
        <c:crosses val="autoZero"/>
        <c:crossBetween val="midCat"/>
      </c:valAx>
      <c:valAx>
        <c:axId val="117046272"/>
        <c:scaling>
          <c:orientation val="minMax"/>
          <c:min val="12000"/>
        </c:scaling>
        <c:delete val="0"/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N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1170443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spPr>
    <a:solidFill>
      <a:schemeClr val="lt1"/>
    </a:solidFill>
    <a:ln w="25400" cap="flat" cmpd="sng" algn="ctr">
      <a:solidFill>
        <a:schemeClr val="accent5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l-GR"/>
              <a:t>β</a:t>
            </a:r>
            <a:r>
              <a:rPr lang="es-ES"/>
              <a:t>b-</a:t>
            </a:r>
            <a:r>
              <a:rPr lang="el-GR"/>
              <a:t>Ψ</a:t>
            </a:r>
            <a:endParaRPr lang="es-E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S/C=0.4</c:v>
          </c:tx>
          <c:spPr>
            <a:ln w="19050"/>
          </c:spPr>
          <c:xVal>
            <c:numRef>
              <c:f>Hoja1!$B$2:$B$6</c:f>
              <c:numCache>
                <c:formatCode>General</c:formatCode>
                <c:ptCount val="5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0.7</c:v>
                </c:pt>
                <c:pt idx="4">
                  <c:v>0.8</c:v>
                </c:pt>
              </c:numCache>
            </c:numRef>
          </c:xVal>
          <c:yVal>
            <c:numRef>
              <c:f>Hoja1!$E$2:$E$6</c:f>
              <c:numCache>
                <c:formatCode>0.00</c:formatCode>
                <c:ptCount val="5"/>
                <c:pt idx="0">
                  <c:v>37.653955165180022</c:v>
                </c:pt>
                <c:pt idx="1">
                  <c:v>27.546767718141794</c:v>
                </c:pt>
                <c:pt idx="2">
                  <c:v>19.541721325904831</c:v>
                </c:pt>
                <c:pt idx="3">
                  <c:v>13.272901544548651</c:v>
                </c:pt>
                <c:pt idx="4">
                  <c:v>8.3404292547284342</c:v>
                </c:pt>
              </c:numCache>
            </c:numRef>
          </c:yVal>
          <c:smooth val="1"/>
        </c:ser>
        <c:ser>
          <c:idx val="1"/>
          <c:order val="1"/>
          <c:tx>
            <c:v>S/C=0.6</c:v>
          </c:tx>
          <c:spPr>
            <a:ln w="19050"/>
          </c:spPr>
          <c:xVal>
            <c:numRef>
              <c:f>Hoja1!$B$7:$B$11</c:f>
              <c:numCache>
                <c:formatCode>General</c:formatCode>
                <c:ptCount val="5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0.7</c:v>
                </c:pt>
                <c:pt idx="4">
                  <c:v>0.8</c:v>
                </c:pt>
              </c:numCache>
            </c:numRef>
          </c:xVal>
          <c:yVal>
            <c:numRef>
              <c:f>Hoja1!$E$7:$E$11</c:f>
              <c:numCache>
                <c:formatCode>0.00</c:formatCode>
                <c:ptCount val="5"/>
                <c:pt idx="0">
                  <c:v>40.312792515356179</c:v>
                </c:pt>
                <c:pt idx="1">
                  <c:v>30.898225741532219</c:v>
                </c:pt>
                <c:pt idx="2">
                  <c:v>23.353669280000219</c:v>
                </c:pt>
                <c:pt idx="3">
                  <c:v>17.366097834875873</c:v>
                </c:pt>
                <c:pt idx="4">
                  <c:v>12.595585976715272</c:v>
                </c:pt>
              </c:numCache>
            </c:numRef>
          </c:yVal>
          <c:smooth val="1"/>
        </c:ser>
        <c:ser>
          <c:idx val="2"/>
          <c:order val="2"/>
          <c:tx>
            <c:v>S/C=0.8</c:v>
          </c:tx>
          <c:spPr>
            <a:ln w="19050"/>
          </c:spPr>
          <c:xVal>
            <c:numRef>
              <c:f>Hoja1!$B$12:$B$16</c:f>
              <c:numCache>
                <c:formatCode>General</c:formatCode>
                <c:ptCount val="5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0.7</c:v>
                </c:pt>
                <c:pt idx="4">
                  <c:v>0.8</c:v>
                </c:pt>
              </c:numCache>
            </c:numRef>
          </c:xVal>
          <c:yVal>
            <c:numRef>
              <c:f>Hoja1!$E$12:$E$16</c:f>
              <c:numCache>
                <c:formatCode>0.00</c:formatCode>
                <c:ptCount val="5"/>
                <c:pt idx="0">
                  <c:v>42.114144476618968</c:v>
                </c:pt>
                <c:pt idx="1">
                  <c:v>33.185402726713313</c:v>
                </c:pt>
                <c:pt idx="2">
                  <c:v>25.982344225490912</c:v>
                </c:pt>
                <c:pt idx="3">
                  <c:v>20.218932485961844</c:v>
                </c:pt>
                <c:pt idx="4">
                  <c:v>15.5900515586331</c:v>
                </c:pt>
              </c:numCache>
            </c:numRef>
          </c:yVal>
          <c:smooth val="1"/>
        </c:ser>
        <c:ser>
          <c:idx val="3"/>
          <c:order val="3"/>
          <c:tx>
            <c:v>S/C=1</c:v>
          </c:tx>
          <c:spPr>
            <a:ln w="19050"/>
          </c:spPr>
          <c:xVal>
            <c:numRef>
              <c:f>Hoja1!$B$17:$B$21</c:f>
              <c:numCache>
                <c:formatCode>General</c:formatCode>
                <c:ptCount val="5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0.7</c:v>
                </c:pt>
                <c:pt idx="4">
                  <c:v>0.8</c:v>
                </c:pt>
              </c:numCache>
            </c:numRef>
          </c:xVal>
          <c:yVal>
            <c:numRef>
              <c:f>Hoja1!$E$17:$E$21</c:f>
              <c:numCache>
                <c:formatCode>0.00</c:formatCode>
                <c:ptCount val="5"/>
                <c:pt idx="0">
                  <c:v>43.412865586277249</c:v>
                </c:pt>
                <c:pt idx="1">
                  <c:v>34.840944004153187</c:v>
                </c:pt>
                <c:pt idx="2">
                  <c:v>27.897271030947628</c:v>
                </c:pt>
                <c:pt idx="3">
                  <c:v>22.3114883689192</c:v>
                </c:pt>
                <c:pt idx="4">
                  <c:v>17.800704108495889</c:v>
                </c:pt>
              </c:numCache>
            </c:numRef>
          </c:yVal>
          <c:smooth val="1"/>
        </c:ser>
        <c:ser>
          <c:idx val="4"/>
          <c:order val="4"/>
          <c:tx>
            <c:v>S/C=1.2</c:v>
          </c:tx>
          <c:spPr>
            <a:ln w="19050"/>
          </c:spPr>
          <c:xVal>
            <c:numRef>
              <c:f>Hoja1!$B$22:$B$26</c:f>
              <c:numCache>
                <c:formatCode>General</c:formatCode>
                <c:ptCount val="5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0.7</c:v>
                </c:pt>
                <c:pt idx="4">
                  <c:v>0.8</c:v>
                </c:pt>
              </c:numCache>
            </c:numRef>
          </c:xVal>
          <c:yVal>
            <c:numRef>
              <c:f>Hoja1!$E$22:$E$26</c:f>
              <c:numCache>
                <c:formatCode>0.00</c:formatCode>
                <c:ptCount val="5"/>
                <c:pt idx="0">
                  <c:v>44.392646995190468</c:v>
                </c:pt>
                <c:pt idx="1">
                  <c:v>36.092833844224813</c:v>
                </c:pt>
                <c:pt idx="2">
                  <c:v>29.351412182089678</c:v>
                </c:pt>
                <c:pt idx="3">
                  <c:v>23.908030372653496</c:v>
                </c:pt>
                <c:pt idx="4">
                  <c:v>19.495031217254251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888512"/>
        <c:axId val="97898880"/>
      </c:scatterChart>
      <c:valAx>
        <c:axId val="97888512"/>
        <c:scaling>
          <c:orientation val="minMax"/>
          <c:max val="1"/>
          <c:min val="0.2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l-GR"/>
                  <a:t>Ψ</a:t>
                </a:r>
                <a:endParaRPr lang="es-E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7898880"/>
        <c:crosses val="autoZero"/>
        <c:crossBetween val="midCat"/>
      </c:valAx>
      <c:valAx>
        <c:axId val="97898880"/>
        <c:scaling>
          <c:orientation val="minMax"/>
        </c:scaling>
        <c:delete val="0"/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l-GR" sz="1000" b="1" i="0" u="none" strike="noStrike" baseline="0">
                    <a:effectLst/>
                  </a:rPr>
                  <a:t>β</a:t>
                </a:r>
                <a:r>
                  <a:rPr lang="es-ES" sz="1000" b="1" i="0" u="none" strike="noStrike" baseline="0">
                    <a:effectLst/>
                  </a:rPr>
                  <a:t>b (º)</a:t>
                </a:r>
                <a:endParaRPr lang="es-ES"/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978885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spPr>
    <a:solidFill>
      <a:schemeClr val="lt1"/>
    </a:solidFill>
    <a:ln w="25400" cap="flat" cmpd="sng" algn="ctr">
      <a:solidFill>
        <a:schemeClr val="accent5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CL-</a:t>
            </a:r>
            <a:r>
              <a:rPr lang="el-GR"/>
              <a:t>Ψ</a:t>
            </a:r>
            <a:endParaRPr lang="es-E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S/C=0.4</c:v>
          </c:tx>
          <c:spPr>
            <a:ln w="19050"/>
          </c:spPr>
          <c:xVal>
            <c:numRef>
              <c:f>Hoja1!$B$2:$B$6</c:f>
              <c:numCache>
                <c:formatCode>General</c:formatCode>
                <c:ptCount val="5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0.7</c:v>
                </c:pt>
                <c:pt idx="4">
                  <c:v>0.8</c:v>
                </c:pt>
              </c:numCache>
            </c:numRef>
          </c:xVal>
          <c:yVal>
            <c:numRef>
              <c:f>Hoja1!$N$2:$N$6</c:f>
              <c:numCache>
                <c:formatCode>0.0000</c:formatCode>
                <c:ptCount val="5"/>
                <c:pt idx="0">
                  <c:v>0.44348633836091733</c:v>
                </c:pt>
                <c:pt idx="1">
                  <c:v>0.5123177765007555</c:v>
                </c:pt>
                <c:pt idx="2">
                  <c:v>0.56309836319237139</c:v>
                </c:pt>
                <c:pt idx="3">
                  <c:v>0.60092908739755657</c:v>
                </c:pt>
                <c:pt idx="4">
                  <c:v>0.62950205220467914</c:v>
                </c:pt>
              </c:numCache>
            </c:numRef>
          </c:yVal>
          <c:smooth val="1"/>
        </c:ser>
        <c:ser>
          <c:idx val="1"/>
          <c:order val="1"/>
          <c:tx>
            <c:v>S/C=0.6</c:v>
          </c:tx>
          <c:spPr>
            <a:ln w="19050"/>
          </c:spPr>
          <c:xVal>
            <c:numRef>
              <c:f>Hoja1!$B$7:$B$11</c:f>
              <c:numCache>
                <c:formatCode>General</c:formatCode>
                <c:ptCount val="5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0.7</c:v>
                </c:pt>
                <c:pt idx="4">
                  <c:v>0.8</c:v>
                </c:pt>
              </c:numCache>
            </c:numRef>
          </c:xVal>
          <c:yVal>
            <c:numRef>
              <c:f>Hoja1!$N$7:$N$11</c:f>
              <c:numCache>
                <c:formatCode>0.0000</c:formatCode>
                <c:ptCount val="5"/>
                <c:pt idx="0">
                  <c:v>0.56266441132848399</c:v>
                </c:pt>
                <c:pt idx="1">
                  <c:v>0.6480998204561853</c:v>
                </c:pt>
                <c:pt idx="2">
                  <c:v>0.71126976152774779</c:v>
                </c:pt>
                <c:pt idx="3">
                  <c:v>0.75839627318536151</c:v>
                </c:pt>
                <c:pt idx="4">
                  <c:v>0.79402405410089472</c:v>
                </c:pt>
              </c:numCache>
            </c:numRef>
          </c:yVal>
          <c:smooth val="1"/>
        </c:ser>
        <c:ser>
          <c:idx val="2"/>
          <c:order val="2"/>
          <c:tx>
            <c:v>S/C=0.8</c:v>
          </c:tx>
          <c:spPr>
            <a:ln w="19050"/>
          </c:spPr>
          <c:xVal>
            <c:numRef>
              <c:f>Hoja1!$B$12:$B$16</c:f>
              <c:numCache>
                <c:formatCode>General</c:formatCode>
                <c:ptCount val="5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0.7</c:v>
                </c:pt>
                <c:pt idx="4">
                  <c:v>0.8</c:v>
                </c:pt>
              </c:numCache>
            </c:numRef>
          </c:xVal>
          <c:yVal>
            <c:numRef>
              <c:f>Hoja1!$N$12:$N$16</c:f>
              <c:numCache>
                <c:formatCode>0.0000</c:formatCode>
                <c:ptCount val="5"/>
                <c:pt idx="0">
                  <c:v>0.64793083649264083</c:v>
                </c:pt>
                <c:pt idx="1">
                  <c:v>0.74546528907800302</c:v>
                </c:pt>
                <c:pt idx="2">
                  <c:v>0.81766863902927134</c:v>
                </c:pt>
                <c:pt idx="3">
                  <c:v>0.87158080330711241</c:v>
                </c:pt>
                <c:pt idx="4">
                  <c:v>0.91236564069732873</c:v>
                </c:pt>
              </c:numCache>
            </c:numRef>
          </c:yVal>
          <c:smooth val="1"/>
        </c:ser>
        <c:ser>
          <c:idx val="3"/>
          <c:order val="3"/>
          <c:tx>
            <c:v>S/C=1</c:v>
          </c:tx>
          <c:spPr>
            <a:ln w="19050"/>
          </c:spPr>
          <c:xVal>
            <c:numRef>
              <c:f>Hoja1!$B$17:$B$21</c:f>
              <c:numCache>
                <c:formatCode>General</c:formatCode>
                <c:ptCount val="5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0.7</c:v>
                </c:pt>
                <c:pt idx="4">
                  <c:v>0.8</c:v>
                </c:pt>
              </c:numCache>
            </c:numRef>
          </c:xVal>
          <c:yVal>
            <c:numRef>
              <c:f>Hoja1!$N$17:$N$21</c:f>
              <c:numCache>
                <c:formatCode>0.0000</c:formatCode>
                <c:ptCount val="5"/>
                <c:pt idx="0">
                  <c:v>0.71178387854659142</c:v>
                </c:pt>
                <c:pt idx="1">
                  <c:v>0.81855930058690374</c:v>
                </c:pt>
                <c:pt idx="2">
                  <c:v>0.89766243112248878</c:v>
                </c:pt>
                <c:pt idx="3">
                  <c:v>0.95676100549144183</c:v>
                </c:pt>
                <c:pt idx="4">
                  <c:v>1.0014913192823451</c:v>
                </c:pt>
              </c:numCache>
            </c:numRef>
          </c:yVal>
          <c:smooth val="1"/>
        </c:ser>
        <c:ser>
          <c:idx val="4"/>
          <c:order val="4"/>
          <c:tx>
            <c:v>S/C=1.2</c:v>
          </c:tx>
          <c:spPr>
            <a:ln w="19050"/>
          </c:spPr>
          <c:xVal>
            <c:numRef>
              <c:f>Hoja1!$B$22:$B$26</c:f>
              <c:numCache>
                <c:formatCode>General</c:formatCode>
                <c:ptCount val="5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0.7</c:v>
                </c:pt>
                <c:pt idx="4">
                  <c:v>0.8</c:v>
                </c:pt>
              </c:numCache>
            </c:numRef>
          </c:xVal>
          <c:yVal>
            <c:numRef>
              <c:f>Hoja1!$N$22:$N$26</c:f>
              <c:numCache>
                <c:formatCode>0.0000</c:formatCode>
                <c:ptCount val="5"/>
                <c:pt idx="0">
                  <c:v>0.76125157248075526</c:v>
                </c:pt>
                <c:pt idx="1">
                  <c:v>0.87534129298344487</c:v>
                </c:pt>
                <c:pt idx="2">
                  <c:v>0.95990365573036152</c:v>
                </c:pt>
                <c:pt idx="3">
                  <c:v>1.0231072205782208</c:v>
                </c:pt>
                <c:pt idx="4">
                  <c:v>1.0709624935592368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598400"/>
        <c:axId val="106600320"/>
      </c:scatterChart>
      <c:valAx>
        <c:axId val="106598400"/>
        <c:scaling>
          <c:orientation val="minMax"/>
          <c:max val="1"/>
          <c:min val="0.2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l-GR"/>
                  <a:t>Ψ</a:t>
                </a:r>
                <a:endParaRPr lang="es-E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6600320"/>
        <c:crosses val="autoZero"/>
        <c:crossBetween val="midCat"/>
      </c:valAx>
      <c:valAx>
        <c:axId val="106600320"/>
        <c:scaling>
          <c:orientation val="minMax"/>
        </c:scaling>
        <c:delete val="0"/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CL</a:t>
                </a:r>
              </a:p>
            </c:rich>
          </c:tx>
          <c:layout/>
          <c:overlay val="0"/>
        </c:title>
        <c:numFmt formatCode="0.0" sourceLinked="0"/>
        <c:majorTickMark val="out"/>
        <c:minorTickMark val="none"/>
        <c:tickLblPos val="nextTo"/>
        <c:crossAx val="1065984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spPr>
    <a:solidFill>
      <a:schemeClr val="lt1"/>
    </a:solidFill>
    <a:ln w="25400" cap="flat" cmpd="sng" algn="ctr">
      <a:solidFill>
        <a:schemeClr val="accent5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CD-</a:t>
            </a:r>
            <a:r>
              <a:rPr lang="el-GR"/>
              <a:t>Ψ</a:t>
            </a:r>
            <a:endParaRPr lang="es-E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S/C=0.4</c:v>
          </c:tx>
          <c:spPr>
            <a:ln w="19050"/>
          </c:spPr>
          <c:xVal>
            <c:numRef>
              <c:f>Hoja1!$B$2:$B$6</c:f>
              <c:numCache>
                <c:formatCode>General</c:formatCode>
                <c:ptCount val="5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0.7</c:v>
                </c:pt>
                <c:pt idx="4">
                  <c:v>0.8</c:v>
                </c:pt>
              </c:numCache>
            </c:numRef>
          </c:xVal>
          <c:yVal>
            <c:numRef>
              <c:f>Hoja1!$O$2:$O$6</c:f>
              <c:numCache>
                <c:formatCode>0.0000</c:formatCode>
                <c:ptCount val="5"/>
                <c:pt idx="0">
                  <c:v>2.7740242381629934E-2</c:v>
                </c:pt>
                <c:pt idx="1">
                  <c:v>2.8924451074136208E-2</c:v>
                </c:pt>
                <c:pt idx="2">
                  <c:v>2.9907435799338702E-2</c:v>
                </c:pt>
                <c:pt idx="3">
                  <c:v>3.0700083825448286E-2</c:v>
                </c:pt>
                <c:pt idx="4">
                  <c:v>3.1332911007138246E-2</c:v>
                </c:pt>
              </c:numCache>
            </c:numRef>
          </c:yVal>
          <c:smooth val="1"/>
        </c:ser>
        <c:ser>
          <c:idx val="1"/>
          <c:order val="1"/>
          <c:tx>
            <c:v>S/C=0.6</c:v>
          </c:tx>
          <c:spPr>
            <a:ln w="19050"/>
          </c:spPr>
          <c:xVal>
            <c:numRef>
              <c:f>Hoja1!$B$7:$B$11</c:f>
              <c:numCache>
                <c:formatCode>General</c:formatCode>
                <c:ptCount val="5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0.7</c:v>
                </c:pt>
                <c:pt idx="4">
                  <c:v>0.8</c:v>
                </c:pt>
              </c:numCache>
            </c:numRef>
          </c:xVal>
          <c:yVal>
            <c:numRef>
              <c:f>Hoja1!$O$7:$O$11</c:f>
              <c:numCache>
                <c:formatCode>0.0000</c:formatCode>
                <c:ptCount val="5"/>
                <c:pt idx="0">
                  <c:v>3.1498642315961334E-2</c:v>
                </c:pt>
                <c:pt idx="1">
                  <c:v>3.3360600790956117E-2</c:v>
                </c:pt>
                <c:pt idx="2">
                  <c:v>3.4906284125947311E-2</c:v>
                </c:pt>
                <c:pt idx="3">
                  <c:v>3.6152968329266025E-2</c:v>
                </c:pt>
                <c:pt idx="4">
                  <c:v>3.7148535572834776E-2</c:v>
                </c:pt>
              </c:numCache>
            </c:numRef>
          </c:yVal>
          <c:smooth val="1"/>
        </c:ser>
        <c:ser>
          <c:idx val="2"/>
          <c:order val="2"/>
          <c:tx>
            <c:v>S/C=0.8</c:v>
          </c:tx>
          <c:spPr>
            <a:ln w="19050"/>
          </c:spPr>
          <c:xVal>
            <c:numRef>
              <c:f>Hoja1!$B$12:$B$16</c:f>
              <c:numCache>
                <c:formatCode>General</c:formatCode>
                <c:ptCount val="5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0.7</c:v>
                </c:pt>
                <c:pt idx="4">
                  <c:v>0.8</c:v>
                </c:pt>
              </c:numCache>
            </c:numRef>
          </c:xVal>
          <c:yVal>
            <c:numRef>
              <c:f>Hoja1!$O$12:$O$16</c:f>
              <c:numCache>
                <c:formatCode>0.0000</c:formatCode>
                <c:ptCount val="5"/>
                <c:pt idx="0">
                  <c:v>3.4956658639804961E-2</c:v>
                </c:pt>
                <c:pt idx="1">
                  <c:v>3.7402932949962713E-2</c:v>
                </c:pt>
                <c:pt idx="2">
                  <c:v>3.9434476058535659E-2</c:v>
                </c:pt>
                <c:pt idx="3">
                  <c:v>4.1073755740482484E-2</c:v>
                </c:pt>
                <c:pt idx="4">
                  <c:v>4.2383399121850851E-2</c:v>
                </c:pt>
              </c:numCache>
            </c:numRef>
          </c:yVal>
          <c:smooth val="1"/>
        </c:ser>
        <c:ser>
          <c:idx val="3"/>
          <c:order val="3"/>
          <c:tx>
            <c:v>S/C=1</c:v>
          </c:tx>
          <c:spPr>
            <a:ln w="19050"/>
          </c:spPr>
          <c:xVal>
            <c:numRef>
              <c:f>Hoja1!$B$17:$B$21</c:f>
              <c:numCache>
                <c:formatCode>General</c:formatCode>
                <c:ptCount val="5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0.7</c:v>
                </c:pt>
                <c:pt idx="4">
                  <c:v>0.8</c:v>
                </c:pt>
              </c:numCache>
            </c:numRef>
          </c:xVal>
          <c:yVal>
            <c:numRef>
              <c:f>Hoja1!$O$17:$O$21</c:f>
              <c:numCache>
                <c:formatCode>0.0000</c:formatCode>
                <c:ptCount val="5"/>
                <c:pt idx="0">
                  <c:v>3.8119453215658919E-2</c:v>
                </c:pt>
                <c:pt idx="1">
                  <c:v>4.1060707914391779E-2</c:v>
                </c:pt>
                <c:pt idx="2">
                  <c:v>4.3504361124477267E-2</c:v>
                </c:pt>
                <c:pt idx="3">
                  <c:v>4.5477049189321911E-2</c:v>
                </c:pt>
                <c:pt idx="4">
                  <c:v>4.7053727526762054E-2</c:v>
                </c:pt>
              </c:numCache>
            </c:numRef>
          </c:yVal>
          <c:smooth val="1"/>
        </c:ser>
        <c:ser>
          <c:idx val="4"/>
          <c:order val="4"/>
          <c:tx>
            <c:v>S/C=1.2</c:v>
          </c:tx>
          <c:spPr>
            <a:ln w="19050"/>
          </c:spPr>
          <c:xVal>
            <c:numRef>
              <c:f>Hoja1!$B$22:$B$26</c:f>
              <c:numCache>
                <c:formatCode>General</c:formatCode>
                <c:ptCount val="5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0.7</c:v>
                </c:pt>
                <c:pt idx="4">
                  <c:v>0.8</c:v>
                </c:pt>
              </c:numCache>
            </c:numRef>
          </c:xVal>
          <c:yVal>
            <c:numRef>
              <c:f>Hoja1!$O$22:$O$26</c:f>
              <c:numCache>
                <c:formatCode>0.0000</c:formatCode>
                <c:ptCount val="5"/>
                <c:pt idx="0">
                  <c:v>4.1031071218879611E-2</c:v>
                </c:pt>
                <c:pt idx="1">
                  <c:v>4.4392002825634727E-2</c:v>
                </c:pt>
                <c:pt idx="2">
                  <c:v>4.7185470509121225E-2</c:v>
                </c:pt>
                <c:pt idx="3">
                  <c:v>4.944147092638726E-2</c:v>
                </c:pt>
                <c:pt idx="4">
                  <c:v>5.1245291926991135E-2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735744"/>
        <c:axId val="112737664"/>
      </c:scatterChart>
      <c:valAx>
        <c:axId val="112735744"/>
        <c:scaling>
          <c:orientation val="minMax"/>
          <c:max val="1"/>
          <c:min val="0.2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l-GR"/>
                  <a:t>Ψ</a:t>
                </a:r>
                <a:endParaRPr lang="es-E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2737664"/>
        <c:crosses val="autoZero"/>
        <c:crossBetween val="midCat"/>
      </c:valAx>
      <c:valAx>
        <c:axId val="112737664"/>
        <c:scaling>
          <c:orientation val="minMax"/>
          <c:min val="2.0000000000000004E-2"/>
        </c:scaling>
        <c:delete val="0"/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CD</a:t>
                </a:r>
              </a:p>
            </c:rich>
          </c:tx>
          <c:layout/>
          <c:overlay val="0"/>
        </c:title>
        <c:numFmt formatCode="0.0000" sourceLinked="0"/>
        <c:majorTickMark val="out"/>
        <c:minorTickMark val="none"/>
        <c:tickLblPos val="nextTo"/>
        <c:crossAx val="1127357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spPr>
    <a:solidFill>
      <a:schemeClr val="lt1"/>
    </a:solidFill>
    <a:ln w="25400" cap="flat" cmpd="sng" algn="ctr">
      <a:solidFill>
        <a:schemeClr val="accent5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l-GR">
                <a:latin typeface="Calibri"/>
              </a:rPr>
              <a:t>η</a:t>
            </a:r>
            <a:r>
              <a:rPr lang="es-ES">
                <a:latin typeface="Calibri"/>
              </a:rPr>
              <a:t>escaló</a:t>
            </a:r>
            <a:r>
              <a:rPr lang="es-ES"/>
              <a:t>-</a:t>
            </a:r>
            <a:r>
              <a:rPr lang="el-GR"/>
              <a:t>Ψ</a:t>
            </a:r>
            <a:endParaRPr lang="es-E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S/C=0.4</c:v>
          </c:tx>
          <c:spPr>
            <a:ln w="19050"/>
          </c:spPr>
          <c:xVal>
            <c:numRef>
              <c:f>Hoja1!$B$2:$B$6</c:f>
              <c:numCache>
                <c:formatCode>General</c:formatCode>
                <c:ptCount val="5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0.7</c:v>
                </c:pt>
                <c:pt idx="4">
                  <c:v>0.8</c:v>
                </c:pt>
              </c:numCache>
            </c:numRef>
          </c:xVal>
          <c:yVal>
            <c:numRef>
              <c:f>Hoja1!$P$2:$P$6</c:f>
              <c:numCache>
                <c:formatCode>0.0000</c:formatCode>
                <c:ptCount val="5"/>
                <c:pt idx="0">
                  <c:v>0.88107055864368544</c:v>
                </c:pt>
                <c:pt idx="1">
                  <c:v>0.8931182764370168</c:v>
                </c:pt>
                <c:pt idx="2">
                  <c:v>0.89658232832525619</c:v>
                </c:pt>
                <c:pt idx="3">
                  <c:v>0.89578880262599536</c:v>
                </c:pt>
                <c:pt idx="4">
                  <c:v>0.89259386069313051</c:v>
                </c:pt>
              </c:numCache>
            </c:numRef>
          </c:yVal>
          <c:smooth val="1"/>
        </c:ser>
        <c:ser>
          <c:idx val="1"/>
          <c:order val="1"/>
          <c:tx>
            <c:v>S/C=0.6</c:v>
          </c:tx>
          <c:spPr>
            <a:ln w="19050"/>
          </c:spPr>
          <c:xVal>
            <c:numRef>
              <c:f>Hoja1!$B$7:$B$11</c:f>
              <c:numCache>
                <c:formatCode>General</c:formatCode>
                <c:ptCount val="5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0.7</c:v>
                </c:pt>
                <c:pt idx="4">
                  <c:v>0.8</c:v>
                </c:pt>
              </c:numCache>
            </c:numRef>
          </c:xVal>
          <c:yVal>
            <c:numRef>
              <c:f>Hoja1!$P$7:$P$11</c:f>
              <c:numCache>
                <c:formatCode>0.0000</c:formatCode>
                <c:ptCount val="5"/>
                <c:pt idx="0">
                  <c:v>0.89274390088499345</c:v>
                </c:pt>
                <c:pt idx="1">
                  <c:v>0.90209086323780052</c:v>
                </c:pt>
                <c:pt idx="2">
                  <c:v>0.90413275839069707</c:v>
                </c:pt>
                <c:pt idx="3">
                  <c:v>0.90253025704778411</c:v>
                </c:pt>
                <c:pt idx="4">
                  <c:v>0.89886043192488052</c:v>
                </c:pt>
              </c:numCache>
            </c:numRef>
          </c:yVal>
          <c:smooth val="1"/>
        </c:ser>
        <c:ser>
          <c:idx val="2"/>
          <c:order val="2"/>
          <c:tx>
            <c:v>S/C=0.8</c:v>
          </c:tx>
          <c:spPr>
            <a:ln w="19050"/>
          </c:spPr>
          <c:xVal>
            <c:numRef>
              <c:f>Hoja1!$B$12:$B$16</c:f>
              <c:numCache>
                <c:formatCode>General</c:formatCode>
                <c:ptCount val="5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0.7</c:v>
                </c:pt>
                <c:pt idx="4">
                  <c:v>0.8</c:v>
                </c:pt>
              </c:numCache>
            </c:numRef>
          </c:xVal>
          <c:yVal>
            <c:numRef>
              <c:f>Hoja1!$P$12:$P$16</c:f>
              <c:numCache>
                <c:formatCode>0.0000</c:formatCode>
                <c:ptCount val="5"/>
                <c:pt idx="0">
                  <c:v>0.89638752468982286</c:v>
                </c:pt>
                <c:pt idx="1">
                  <c:v>0.90444641410255966</c:v>
                </c:pt>
                <c:pt idx="2">
                  <c:v>0.90572540835383852</c:v>
                </c:pt>
                <c:pt idx="3">
                  <c:v>0.90360772090476305</c:v>
                </c:pt>
                <c:pt idx="4">
                  <c:v>0.8995552706079748</c:v>
                </c:pt>
              </c:numCache>
            </c:numRef>
          </c:yVal>
          <c:smooth val="1"/>
        </c:ser>
        <c:ser>
          <c:idx val="3"/>
          <c:order val="3"/>
          <c:tx>
            <c:v>S/C=1</c:v>
          </c:tx>
          <c:spPr>
            <a:ln w="19050"/>
          </c:spPr>
          <c:xVal>
            <c:numRef>
              <c:f>Hoja1!$B$17:$B$21</c:f>
              <c:numCache>
                <c:formatCode>General</c:formatCode>
                <c:ptCount val="5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0.7</c:v>
                </c:pt>
                <c:pt idx="4">
                  <c:v>0.8</c:v>
                </c:pt>
              </c:numCache>
            </c:numRef>
          </c:xVal>
          <c:yVal>
            <c:numRef>
              <c:f>Hoja1!$P$17:$P$21</c:f>
              <c:numCache>
                <c:formatCode>0.0000</c:formatCode>
                <c:ptCount val="5"/>
                <c:pt idx="0">
                  <c:v>0.89710104904580501</c:v>
                </c:pt>
                <c:pt idx="1">
                  <c:v>0.90446777062348938</c:v>
                </c:pt>
                <c:pt idx="2">
                  <c:v>0.90528177970409285</c:v>
                </c:pt>
                <c:pt idx="3">
                  <c:v>0.9028031345765043</c:v>
                </c:pt>
                <c:pt idx="4">
                  <c:v>0.89844354059015319</c:v>
                </c:pt>
              </c:numCache>
            </c:numRef>
          </c:yVal>
          <c:smooth val="1"/>
        </c:ser>
        <c:ser>
          <c:idx val="4"/>
          <c:order val="4"/>
          <c:tx>
            <c:v>S/C=1.2</c:v>
          </c:tx>
          <c:spPr>
            <a:ln w="19050"/>
          </c:spPr>
          <c:xVal>
            <c:numRef>
              <c:f>Hoja1!$B$22:$B$26</c:f>
              <c:numCache>
                <c:formatCode>General</c:formatCode>
                <c:ptCount val="5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0.7</c:v>
                </c:pt>
                <c:pt idx="4">
                  <c:v>0.8</c:v>
                </c:pt>
              </c:numCache>
            </c:numRef>
          </c:xVal>
          <c:yVal>
            <c:numRef>
              <c:f>Hoja1!$P$22:$P$26</c:f>
              <c:numCache>
                <c:formatCode>0.0000</c:formatCode>
                <c:ptCount val="5"/>
                <c:pt idx="0">
                  <c:v>0.89648059984736872</c:v>
                </c:pt>
                <c:pt idx="1">
                  <c:v>0.90346766170603032</c:v>
                </c:pt>
                <c:pt idx="2">
                  <c:v>0.90398178443640453</c:v>
                </c:pt>
                <c:pt idx="3">
                  <c:v>0.90123661387778331</c:v>
                </c:pt>
                <c:pt idx="4">
                  <c:v>0.89662581552559273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786432"/>
        <c:axId val="113579136"/>
      </c:scatterChart>
      <c:valAx>
        <c:axId val="112786432"/>
        <c:scaling>
          <c:orientation val="minMax"/>
          <c:max val="1"/>
          <c:min val="0.2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l-GR"/>
                  <a:t>Ψ</a:t>
                </a:r>
                <a:endParaRPr lang="es-E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3579136"/>
        <c:crosses val="autoZero"/>
        <c:crossBetween val="midCat"/>
      </c:valAx>
      <c:valAx>
        <c:axId val="113579136"/>
        <c:scaling>
          <c:orientation val="minMax"/>
        </c:scaling>
        <c:delete val="0"/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l-GR" sz="1000" b="1" i="0" u="none" strike="noStrike" baseline="0">
                    <a:effectLst/>
                  </a:rPr>
                  <a:t>η</a:t>
                </a:r>
                <a:r>
                  <a:rPr lang="es-ES" sz="1000" b="1" i="0" u="none" strike="noStrike" baseline="0">
                    <a:effectLst/>
                  </a:rPr>
                  <a:t>escaló</a:t>
                </a:r>
                <a:endParaRPr lang="es-ES"/>
              </a:p>
            </c:rich>
          </c:tx>
          <c:layout/>
          <c:overlay val="0"/>
        </c:title>
        <c:numFmt formatCode="0.0000" sourceLinked="0"/>
        <c:majorTickMark val="out"/>
        <c:minorTickMark val="none"/>
        <c:tickLblPos val="nextTo"/>
        <c:crossAx val="1127864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spPr>
    <a:solidFill>
      <a:schemeClr val="lt1"/>
    </a:solidFill>
    <a:ln w="25400" cap="flat" cmpd="sng" algn="ctr">
      <a:solidFill>
        <a:schemeClr val="accent5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>
                <a:latin typeface="Calibri"/>
              </a:rPr>
              <a:t>Vz</a:t>
            </a:r>
            <a:r>
              <a:rPr lang="es-ES" baseline="0">
                <a:latin typeface="Calibri"/>
              </a:rPr>
              <a:t>-</a:t>
            </a:r>
            <a:r>
              <a:rPr lang="el-GR"/>
              <a:t>Ψ</a:t>
            </a:r>
            <a:endParaRPr lang="es-E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S/C=0.4</c:v>
          </c:tx>
          <c:spPr>
            <a:ln w="19050"/>
          </c:spPr>
          <c:xVal>
            <c:numRef>
              <c:f>Hoja1!$B$2:$B$6</c:f>
              <c:numCache>
                <c:formatCode>General</c:formatCode>
                <c:ptCount val="5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0.7</c:v>
                </c:pt>
                <c:pt idx="4">
                  <c:v>0.8</c:v>
                </c:pt>
              </c:numCache>
            </c:numRef>
          </c:xVal>
          <c:yVal>
            <c:numRef>
              <c:f>Hoja1!$Q$2:$Q$6</c:f>
              <c:numCache>
                <c:formatCode>0.00</c:formatCode>
                <c:ptCount val="5"/>
                <c:pt idx="0">
                  <c:v>132.87770362407829</c:v>
                </c:pt>
                <c:pt idx="1">
                  <c:v>148.66753930170859</c:v>
                </c:pt>
                <c:pt idx="2">
                  <c:v>160.72962431765404</c:v>
                </c:pt>
                <c:pt idx="3">
                  <c:v>170.10718925498537</c:v>
                </c:pt>
                <c:pt idx="4">
                  <c:v>177.52901470668465</c:v>
                </c:pt>
              </c:numCache>
            </c:numRef>
          </c:yVal>
          <c:smooth val="1"/>
        </c:ser>
        <c:ser>
          <c:idx val="1"/>
          <c:order val="1"/>
          <c:tx>
            <c:v>S/C=0.6</c:v>
          </c:tx>
          <c:spPr>
            <a:ln w="19050"/>
          </c:spPr>
          <c:xVal>
            <c:numRef>
              <c:f>Hoja1!$B$7:$B$11</c:f>
              <c:numCache>
                <c:formatCode>General</c:formatCode>
                <c:ptCount val="5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0.7</c:v>
                </c:pt>
                <c:pt idx="4">
                  <c:v>0.8</c:v>
                </c:pt>
              </c:numCache>
            </c:numRef>
          </c:xVal>
          <c:yVal>
            <c:numRef>
              <c:f>Hoja1!$Q$7:$Q$11</c:f>
              <c:numCache>
                <c:formatCode>0.00</c:formatCode>
                <c:ptCount val="5"/>
                <c:pt idx="0">
                  <c:v>136.91898778897854</c:v>
                </c:pt>
                <c:pt idx="1">
                  <c:v>153.56766086064999</c:v>
                </c:pt>
                <c:pt idx="2">
                  <c:v>166.27653110406436</c:v>
                </c:pt>
                <c:pt idx="3">
                  <c:v>176.13245954737366</c:v>
                </c:pt>
                <c:pt idx="4">
                  <c:v>183.90597817420146</c:v>
                </c:pt>
              </c:numCache>
            </c:numRef>
          </c:yVal>
          <c:smooth val="1"/>
        </c:ser>
        <c:ser>
          <c:idx val="2"/>
          <c:order val="2"/>
          <c:tx>
            <c:v>S/C=0.8</c:v>
          </c:tx>
          <c:spPr>
            <a:ln w="19050"/>
          </c:spPr>
          <c:xVal>
            <c:numRef>
              <c:f>Hoja1!$B$12:$B$16</c:f>
              <c:numCache>
                <c:formatCode>General</c:formatCode>
                <c:ptCount val="5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0.7</c:v>
                </c:pt>
                <c:pt idx="4">
                  <c:v>0.8</c:v>
                </c:pt>
              </c:numCache>
            </c:numRef>
          </c:xVal>
          <c:yVal>
            <c:numRef>
              <c:f>Hoja1!$Q$12:$Q$16</c:f>
              <c:numCache>
                <c:formatCode>0.00</c:formatCode>
                <c:ptCount val="5"/>
                <c:pt idx="0">
                  <c:v>139.9288678419517</c:v>
                </c:pt>
                <c:pt idx="1">
                  <c:v>157.21123114797021</c:v>
                </c:pt>
                <c:pt idx="2">
                  <c:v>170.38800726920752</c:v>
                </c:pt>
                <c:pt idx="3">
                  <c:v>180.58088646179371</c:v>
                </c:pt>
                <c:pt idx="4">
                  <c:v>188.59390515930258</c:v>
                </c:pt>
              </c:numCache>
            </c:numRef>
          </c:yVal>
          <c:smooth val="1"/>
        </c:ser>
        <c:ser>
          <c:idx val="3"/>
          <c:order val="3"/>
          <c:tx>
            <c:v>S/C=1</c:v>
          </c:tx>
          <c:spPr>
            <a:ln w="19050"/>
          </c:spPr>
          <c:xVal>
            <c:numRef>
              <c:f>Hoja1!$B$17:$B$21</c:f>
              <c:numCache>
                <c:formatCode>General</c:formatCode>
                <c:ptCount val="5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0.7</c:v>
                </c:pt>
                <c:pt idx="4">
                  <c:v>0.8</c:v>
                </c:pt>
              </c:numCache>
            </c:numRef>
          </c:xVal>
          <c:yVal>
            <c:numRef>
              <c:f>Hoja1!$Q$17:$Q$21</c:f>
              <c:numCache>
                <c:formatCode>0.00</c:formatCode>
                <c:ptCount val="5"/>
                <c:pt idx="0">
                  <c:v>142.25353352011274</c:v>
                </c:pt>
                <c:pt idx="1">
                  <c:v>160.01974307421975</c:v>
                </c:pt>
                <c:pt idx="2">
                  <c:v>173.54712967451016</c:v>
                </c:pt>
                <c:pt idx="3">
                  <c:v>183.98602418822324</c:v>
                </c:pt>
                <c:pt idx="4">
                  <c:v>192.16801587937667</c:v>
                </c:pt>
              </c:numCache>
            </c:numRef>
          </c:yVal>
          <c:smooth val="1"/>
        </c:ser>
        <c:ser>
          <c:idx val="4"/>
          <c:order val="4"/>
          <c:tx>
            <c:v>S/C=1.2</c:v>
          </c:tx>
          <c:spPr>
            <a:ln w="19050"/>
          </c:spPr>
          <c:xVal>
            <c:numRef>
              <c:f>Hoja1!$B$22:$B$26</c:f>
              <c:numCache>
                <c:formatCode>General</c:formatCode>
                <c:ptCount val="5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0.7</c:v>
                </c:pt>
                <c:pt idx="4">
                  <c:v>0.8</c:v>
                </c:pt>
              </c:numCache>
            </c:numRef>
          </c:xVal>
          <c:yVal>
            <c:numRef>
              <c:f>Hoja1!$Q$22:$Q$26</c:f>
              <c:numCache>
                <c:formatCode>0.00</c:formatCode>
                <c:ptCount val="5"/>
                <c:pt idx="0">
                  <c:v>144.10104919613138</c:v>
                </c:pt>
                <c:pt idx="1">
                  <c:v>162.247219725468</c:v>
                </c:pt>
                <c:pt idx="2">
                  <c:v>176.04514121696246</c:v>
                </c:pt>
                <c:pt idx="3">
                  <c:v>186.66919753618598</c:v>
                </c:pt>
                <c:pt idx="4">
                  <c:v>194.97406141844829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632000"/>
        <c:axId val="113633920"/>
      </c:scatterChart>
      <c:valAx>
        <c:axId val="113632000"/>
        <c:scaling>
          <c:orientation val="minMax"/>
          <c:max val="1"/>
          <c:min val="0.2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l-GR"/>
                  <a:t>Ψ</a:t>
                </a:r>
                <a:endParaRPr lang="es-E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3633920"/>
        <c:crosses val="autoZero"/>
        <c:crossBetween val="midCat"/>
      </c:valAx>
      <c:valAx>
        <c:axId val="113633920"/>
        <c:scaling>
          <c:orientation val="minMax"/>
          <c:min val="120"/>
        </c:scaling>
        <c:delete val="0"/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 sz="1000" b="1" i="0" u="none" strike="noStrike" baseline="0">
                    <a:effectLst/>
                  </a:rPr>
                  <a:t>Vz</a:t>
                </a:r>
                <a:endParaRPr lang="es-ES"/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1136320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spPr>
    <a:solidFill>
      <a:schemeClr val="lt1"/>
    </a:solidFill>
    <a:ln w="25400" cap="flat" cmpd="sng" algn="ctr">
      <a:solidFill>
        <a:schemeClr val="accent5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ES"/>
    </a:p>
  </c:txPr>
  <c:printSettings>
    <c:headerFooter/>
    <c:pageMargins b="0.75" l="0.7" r="0.7" t="0.75" header="0.3" footer="0.3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 baseline="0">
                <a:latin typeface="Calibri"/>
              </a:rPr>
              <a:t>u-</a:t>
            </a:r>
            <a:r>
              <a:rPr lang="el-GR"/>
              <a:t>Ψ</a:t>
            </a:r>
            <a:endParaRPr lang="es-E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S/C=0.4</c:v>
          </c:tx>
          <c:spPr>
            <a:ln w="19050"/>
          </c:spPr>
          <c:xVal>
            <c:numRef>
              <c:f>Hoja1!$B$2:$B$6</c:f>
              <c:numCache>
                <c:formatCode>General</c:formatCode>
                <c:ptCount val="5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0.7</c:v>
                </c:pt>
                <c:pt idx="4">
                  <c:v>0.8</c:v>
                </c:pt>
              </c:numCache>
            </c:numRef>
          </c:xVal>
          <c:yVal>
            <c:numRef>
              <c:f>Hoja1!$R$2:$R$6</c:f>
              <c:numCache>
                <c:formatCode>0.00</c:formatCode>
                <c:ptCount val="5"/>
                <c:pt idx="0">
                  <c:v>332.19425906019569</c:v>
                </c:pt>
                <c:pt idx="1">
                  <c:v>297.33507860341717</c:v>
                </c:pt>
                <c:pt idx="2">
                  <c:v>267.88270719609011</c:v>
                </c:pt>
                <c:pt idx="3">
                  <c:v>243.01027036426484</c:v>
                </c:pt>
                <c:pt idx="4">
                  <c:v>221.9112683833558</c:v>
                </c:pt>
              </c:numCache>
            </c:numRef>
          </c:yVal>
          <c:smooth val="1"/>
        </c:ser>
        <c:ser>
          <c:idx val="1"/>
          <c:order val="1"/>
          <c:tx>
            <c:v>S/C=0.6</c:v>
          </c:tx>
          <c:spPr>
            <a:ln w="19050"/>
          </c:spPr>
          <c:xVal>
            <c:numRef>
              <c:f>Hoja1!$B$7:$B$11</c:f>
              <c:numCache>
                <c:formatCode>General</c:formatCode>
                <c:ptCount val="5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0.7</c:v>
                </c:pt>
                <c:pt idx="4">
                  <c:v>0.8</c:v>
                </c:pt>
              </c:numCache>
            </c:numRef>
          </c:xVal>
          <c:yVal>
            <c:numRef>
              <c:f>Hoja1!$R$7:$R$11</c:f>
              <c:numCache>
                <c:formatCode>0.00</c:formatCode>
                <c:ptCount val="5"/>
                <c:pt idx="0">
                  <c:v>342.29746947244632</c:v>
                </c:pt>
                <c:pt idx="1">
                  <c:v>307.13532172129999</c:v>
                </c:pt>
                <c:pt idx="2">
                  <c:v>277.12755184010729</c:v>
                </c:pt>
                <c:pt idx="3">
                  <c:v>251.61779935339095</c:v>
                </c:pt>
                <c:pt idx="4">
                  <c:v>229.88247271775182</c:v>
                </c:pt>
              </c:numCache>
            </c:numRef>
          </c:yVal>
          <c:smooth val="1"/>
        </c:ser>
        <c:ser>
          <c:idx val="2"/>
          <c:order val="2"/>
          <c:tx>
            <c:v>S/C=0.8</c:v>
          </c:tx>
          <c:spPr>
            <a:ln w="19050"/>
          </c:spPr>
          <c:xVal>
            <c:numRef>
              <c:f>Hoja1!$B$12:$B$16</c:f>
              <c:numCache>
                <c:formatCode>General</c:formatCode>
                <c:ptCount val="5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0.7</c:v>
                </c:pt>
                <c:pt idx="4">
                  <c:v>0.8</c:v>
                </c:pt>
              </c:numCache>
            </c:numRef>
          </c:xVal>
          <c:yVal>
            <c:numRef>
              <c:f>Hoja1!$R$12:$R$16</c:f>
              <c:numCache>
                <c:formatCode>0.00</c:formatCode>
                <c:ptCount val="5"/>
                <c:pt idx="0">
                  <c:v>349.82216960487921</c:v>
                </c:pt>
                <c:pt idx="1">
                  <c:v>314.42246229594042</c:v>
                </c:pt>
                <c:pt idx="2">
                  <c:v>283.98001211534586</c:v>
                </c:pt>
                <c:pt idx="3">
                  <c:v>257.97269494541962</c:v>
                </c:pt>
                <c:pt idx="4">
                  <c:v>235.7423814491282</c:v>
                </c:pt>
              </c:numCache>
            </c:numRef>
          </c:yVal>
          <c:smooth val="1"/>
        </c:ser>
        <c:ser>
          <c:idx val="3"/>
          <c:order val="3"/>
          <c:tx>
            <c:v>S/C=1</c:v>
          </c:tx>
          <c:spPr>
            <a:ln w="19050"/>
          </c:spPr>
          <c:xVal>
            <c:numRef>
              <c:f>Hoja1!$B$17:$B$21</c:f>
              <c:numCache>
                <c:formatCode>General</c:formatCode>
                <c:ptCount val="5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0.7</c:v>
                </c:pt>
                <c:pt idx="4">
                  <c:v>0.8</c:v>
                </c:pt>
              </c:numCache>
            </c:numRef>
          </c:xVal>
          <c:yVal>
            <c:numRef>
              <c:f>Hoja1!$R$17:$R$21</c:f>
              <c:numCache>
                <c:formatCode>0.00</c:formatCode>
                <c:ptCount val="5"/>
                <c:pt idx="0">
                  <c:v>355.63383380028182</c:v>
                </c:pt>
                <c:pt idx="1">
                  <c:v>320.03948614843949</c:v>
                </c:pt>
                <c:pt idx="2">
                  <c:v>289.24521612418363</c:v>
                </c:pt>
                <c:pt idx="3">
                  <c:v>262.83717741174752</c:v>
                </c:pt>
                <c:pt idx="4">
                  <c:v>240.21001984922083</c:v>
                </c:pt>
              </c:numCache>
            </c:numRef>
          </c:yVal>
          <c:smooth val="1"/>
        </c:ser>
        <c:ser>
          <c:idx val="4"/>
          <c:order val="4"/>
          <c:tx>
            <c:v>S/C=1.2</c:v>
          </c:tx>
          <c:spPr>
            <a:ln w="19050"/>
          </c:spPr>
          <c:xVal>
            <c:numRef>
              <c:f>Hoja1!$B$22:$B$26</c:f>
              <c:numCache>
                <c:formatCode>General</c:formatCode>
                <c:ptCount val="5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0.7</c:v>
                </c:pt>
                <c:pt idx="4">
                  <c:v>0.8</c:v>
                </c:pt>
              </c:numCache>
            </c:numRef>
          </c:xVal>
          <c:yVal>
            <c:numRef>
              <c:f>Hoja1!$R$22:$R$26</c:f>
              <c:numCache>
                <c:formatCode>0.00</c:formatCode>
                <c:ptCount val="5"/>
                <c:pt idx="0">
                  <c:v>360.25262299032846</c:v>
                </c:pt>
                <c:pt idx="1">
                  <c:v>324.494439450936</c:v>
                </c:pt>
                <c:pt idx="2">
                  <c:v>293.40856869493746</c:v>
                </c:pt>
                <c:pt idx="3">
                  <c:v>266.67028219455142</c:v>
                </c:pt>
                <c:pt idx="4">
                  <c:v>243.71757677306036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396160"/>
        <c:axId val="114414720"/>
      </c:scatterChart>
      <c:valAx>
        <c:axId val="114396160"/>
        <c:scaling>
          <c:orientation val="minMax"/>
          <c:max val="1"/>
          <c:min val="0.2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l-GR"/>
                  <a:t>Ψ</a:t>
                </a:r>
                <a:endParaRPr lang="es-E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4414720"/>
        <c:crosses val="autoZero"/>
        <c:crossBetween val="midCat"/>
      </c:valAx>
      <c:valAx>
        <c:axId val="114414720"/>
        <c:scaling>
          <c:orientation val="minMax"/>
          <c:min val="120"/>
        </c:scaling>
        <c:delete val="0"/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u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1143961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spPr>
    <a:solidFill>
      <a:schemeClr val="lt1"/>
    </a:solidFill>
    <a:ln w="25400" cap="flat" cmpd="sng" algn="ctr">
      <a:solidFill>
        <a:schemeClr val="accent5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ES"/>
    </a:p>
  </c:txPr>
  <c:printSettings>
    <c:headerFooter/>
    <c:pageMargins b="0.75" l="0.7" r="0.7" t="0.75" header="0.3" footer="0.3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 baseline="0">
                <a:latin typeface="Calibri"/>
              </a:rPr>
              <a:t>τ escaló-</a:t>
            </a:r>
            <a:r>
              <a:rPr lang="el-GR"/>
              <a:t>Ψ</a:t>
            </a:r>
            <a:endParaRPr lang="es-E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S/C=0.4</c:v>
          </c:tx>
          <c:spPr>
            <a:ln w="19050"/>
          </c:spPr>
          <c:xVal>
            <c:numRef>
              <c:f>Hoja1!$B$2:$B$6</c:f>
              <c:numCache>
                <c:formatCode>General</c:formatCode>
                <c:ptCount val="5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0.7</c:v>
                </c:pt>
                <c:pt idx="4">
                  <c:v>0.8</c:v>
                </c:pt>
              </c:numCache>
            </c:numRef>
          </c:xVal>
          <c:yVal>
            <c:numRef>
              <c:f>Hoja1!$S$2:$S$6</c:f>
              <c:numCache>
                <c:formatCode>0.00</c:formatCode>
                <c:ptCount val="5"/>
                <c:pt idx="0">
                  <c:v>42233.874053446001</c:v>
                </c:pt>
                <c:pt idx="1">
                  <c:v>42294.021882887464</c:v>
                </c:pt>
                <c:pt idx="2">
                  <c:v>41196.212763997974</c:v>
                </c:pt>
                <c:pt idx="3">
                  <c:v>39551.593074214019</c:v>
                </c:pt>
                <c:pt idx="4">
                  <c:v>37693.405977797593</c:v>
                </c:pt>
              </c:numCache>
            </c:numRef>
          </c:yVal>
          <c:smooth val="1"/>
        </c:ser>
        <c:ser>
          <c:idx val="1"/>
          <c:order val="1"/>
          <c:tx>
            <c:v>S/C=0.6</c:v>
          </c:tx>
          <c:spPr>
            <a:ln w="19050"/>
          </c:spPr>
          <c:xVal>
            <c:numRef>
              <c:f>Hoja1!$B$7:$B$11</c:f>
              <c:numCache>
                <c:formatCode>General</c:formatCode>
                <c:ptCount val="5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0.7</c:v>
                </c:pt>
                <c:pt idx="4">
                  <c:v>0.8</c:v>
                </c:pt>
              </c:numCache>
            </c:numRef>
          </c:xVal>
          <c:yVal>
            <c:numRef>
              <c:f>Hoja1!$S$7:$S$11</c:f>
              <c:numCache>
                <c:formatCode>0.00</c:formatCode>
                <c:ptCount val="5"/>
                <c:pt idx="0">
                  <c:v>37639.319024087585</c:v>
                </c:pt>
                <c:pt idx="1">
                  <c:v>37879.472555883942</c:v>
                </c:pt>
                <c:pt idx="2">
                  <c:v>37007.099683766304</c:v>
                </c:pt>
                <c:pt idx="3">
                  <c:v>35592.225850940915</c:v>
                </c:pt>
                <c:pt idx="4">
                  <c:v>33952.839153319495</c:v>
                </c:pt>
              </c:numCache>
            </c:numRef>
          </c:yVal>
          <c:smooth val="1"/>
        </c:ser>
        <c:ser>
          <c:idx val="2"/>
          <c:order val="2"/>
          <c:tx>
            <c:v>S/C=0.8</c:v>
          </c:tx>
          <c:spPr>
            <a:ln w="19050"/>
          </c:spPr>
          <c:xVal>
            <c:numRef>
              <c:f>Hoja1!$B$12:$B$16</c:f>
              <c:numCache>
                <c:formatCode>General</c:formatCode>
                <c:ptCount val="5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0.7</c:v>
                </c:pt>
                <c:pt idx="4">
                  <c:v>0.8</c:v>
                </c:pt>
              </c:numCache>
            </c:numRef>
          </c:xVal>
          <c:yVal>
            <c:numRef>
              <c:f>Hoja1!$S$12:$S$16</c:f>
              <c:numCache>
                <c:formatCode>0.00</c:formatCode>
                <c:ptCount val="5"/>
                <c:pt idx="0">
                  <c:v>33871.804113919752</c:v>
                </c:pt>
                <c:pt idx="1">
                  <c:v>34204.308355842673</c:v>
                </c:pt>
                <c:pt idx="2">
                  <c:v>33481.929451499891</c:v>
                </c:pt>
                <c:pt idx="3">
                  <c:v>32235.11330405435</c:v>
                </c:pt>
                <c:pt idx="4">
                  <c:v>30764.438977687398</c:v>
                </c:pt>
              </c:numCache>
            </c:numRef>
          </c:yVal>
          <c:smooth val="1"/>
        </c:ser>
        <c:ser>
          <c:idx val="3"/>
          <c:order val="3"/>
          <c:tx>
            <c:v>S/C=1</c:v>
          </c:tx>
          <c:spPr>
            <a:ln w="19050"/>
          </c:spPr>
          <c:xVal>
            <c:numRef>
              <c:f>Hoja1!$B$17:$B$21</c:f>
              <c:numCache>
                <c:formatCode>General</c:formatCode>
                <c:ptCount val="5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0.7</c:v>
                </c:pt>
                <c:pt idx="4">
                  <c:v>0.8</c:v>
                </c:pt>
              </c:numCache>
            </c:numRef>
          </c:xVal>
          <c:yVal>
            <c:numRef>
              <c:f>Hoja1!$S$17:$S$21</c:f>
              <c:numCache>
                <c:formatCode>0.00</c:formatCode>
                <c:ptCount val="5"/>
                <c:pt idx="0">
                  <c:v>30750.887341553596</c:v>
                </c:pt>
                <c:pt idx="1">
                  <c:v>31129.249544302696</c:v>
                </c:pt>
                <c:pt idx="2">
                  <c:v>30512.313489088192</c:v>
                </c:pt>
                <c:pt idx="3">
                  <c:v>29394.301680511864</c:v>
                </c:pt>
                <c:pt idx="4">
                  <c:v>28058.454317095762</c:v>
                </c:pt>
              </c:numCache>
            </c:numRef>
          </c:yVal>
          <c:smooth val="1"/>
        </c:ser>
        <c:ser>
          <c:idx val="4"/>
          <c:order val="4"/>
          <c:tx>
            <c:v>S/C=1.2</c:v>
          </c:tx>
          <c:spPr>
            <a:ln w="19050"/>
          </c:spPr>
          <c:xVal>
            <c:numRef>
              <c:f>Hoja1!$B$22:$B$26</c:f>
              <c:numCache>
                <c:formatCode>General</c:formatCode>
                <c:ptCount val="5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0.7</c:v>
                </c:pt>
                <c:pt idx="4">
                  <c:v>0.8</c:v>
                </c:pt>
              </c:numCache>
            </c:numRef>
          </c:xVal>
          <c:yVal>
            <c:numRef>
              <c:f>Hoja1!$S$22:$S$26</c:f>
              <c:numCache>
                <c:formatCode>0.00</c:formatCode>
                <c:ptCount val="5"/>
                <c:pt idx="0">
                  <c:v>28134.549115480891</c:v>
                </c:pt>
                <c:pt idx="1">
                  <c:v>28533.18075412494</c:v>
                </c:pt>
                <c:pt idx="2">
                  <c:v>27993.841612153486</c:v>
                </c:pt>
                <c:pt idx="3">
                  <c:v>26978.198515807006</c:v>
                </c:pt>
                <c:pt idx="4">
                  <c:v>25753.090546463067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451584"/>
        <c:axId val="114453504"/>
      </c:scatterChart>
      <c:valAx>
        <c:axId val="114451584"/>
        <c:scaling>
          <c:orientation val="minMax"/>
          <c:max val="1"/>
          <c:min val="0.2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l-GR"/>
                  <a:t>Ψ</a:t>
                </a:r>
                <a:endParaRPr lang="es-E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4453504"/>
        <c:crosses val="autoZero"/>
        <c:crossBetween val="midCat"/>
      </c:valAx>
      <c:valAx>
        <c:axId val="114453504"/>
        <c:scaling>
          <c:orientation val="minMax"/>
          <c:min val="25000"/>
        </c:scaling>
        <c:delete val="0"/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>
                    <a:latin typeface="Calibri"/>
                  </a:rPr>
                  <a:t>τ escaló</a:t>
                </a:r>
                <a:endParaRPr lang="es-ES"/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1144515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spPr>
    <a:solidFill>
      <a:schemeClr val="lt1"/>
    </a:solidFill>
    <a:ln w="25400" cap="flat" cmpd="sng" algn="ctr">
      <a:solidFill>
        <a:schemeClr val="accent5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 baseline="0">
                <a:latin typeface="Calibri"/>
              </a:rPr>
              <a:t>ri/re-</a:t>
            </a:r>
            <a:r>
              <a:rPr lang="el-GR"/>
              <a:t>Ψ</a:t>
            </a:r>
            <a:endParaRPr lang="es-E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S/C=0.4</c:v>
          </c:tx>
          <c:spPr>
            <a:ln w="19050"/>
          </c:spPr>
          <c:xVal>
            <c:numRef>
              <c:f>Hoja1!$B$2:$B$6</c:f>
              <c:numCache>
                <c:formatCode>General</c:formatCode>
                <c:ptCount val="5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0.7</c:v>
                </c:pt>
                <c:pt idx="4">
                  <c:v>0.8</c:v>
                </c:pt>
              </c:numCache>
            </c:numRef>
          </c:xVal>
          <c:yVal>
            <c:numRef>
              <c:f>Hoja1!$T$2:$T$6</c:f>
              <c:numCache>
                <c:formatCode>0.0000</c:formatCode>
                <c:ptCount val="5"/>
                <c:pt idx="0">
                  <c:v>0.63785754852577725</c:v>
                </c:pt>
                <c:pt idx="1">
                  <c:v>0.56740891042194452</c:v>
                </c:pt>
                <c:pt idx="2">
                  <c:v>0.49252050065002873</c:v>
                </c:pt>
                <c:pt idx="3">
                  <c:v>0.41524882626975917</c:v>
                </c:pt>
                <c:pt idx="4">
                  <c:v>0.33736048392223233</c:v>
                </c:pt>
              </c:numCache>
            </c:numRef>
          </c:yVal>
          <c:smooth val="1"/>
        </c:ser>
        <c:ser>
          <c:idx val="1"/>
          <c:order val="1"/>
          <c:tx>
            <c:v>S/C=0.6</c:v>
          </c:tx>
          <c:spPr>
            <a:ln w="19050"/>
          </c:spPr>
          <c:xVal>
            <c:numRef>
              <c:f>Hoja1!$B$7:$B$11</c:f>
              <c:numCache>
                <c:formatCode>General</c:formatCode>
                <c:ptCount val="5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0.7</c:v>
                </c:pt>
                <c:pt idx="4">
                  <c:v>0.8</c:v>
                </c:pt>
              </c:numCache>
            </c:numRef>
          </c:xVal>
          <c:yVal>
            <c:numRef>
              <c:f>Hoja1!$T$7:$T$11</c:f>
              <c:numCache>
                <c:formatCode>0.0000</c:formatCode>
                <c:ptCount val="5"/>
                <c:pt idx="0">
                  <c:v>0.65528974511595206</c:v>
                </c:pt>
                <c:pt idx="1">
                  <c:v>0.58899240459423297</c:v>
                </c:pt>
                <c:pt idx="2">
                  <c:v>0.51778694942432058</c:v>
                </c:pt>
                <c:pt idx="3">
                  <c:v>0.44363274562694482</c:v>
                </c:pt>
                <c:pt idx="4">
                  <c:v>0.36825393849091881</c:v>
                </c:pt>
              </c:numCache>
            </c:numRef>
          </c:yVal>
          <c:smooth val="1"/>
        </c:ser>
        <c:ser>
          <c:idx val="2"/>
          <c:order val="2"/>
          <c:tx>
            <c:v>S/C=0.8</c:v>
          </c:tx>
          <c:spPr>
            <a:ln w="19050"/>
          </c:spPr>
          <c:xVal>
            <c:numRef>
              <c:f>Hoja1!$B$12:$B$16</c:f>
              <c:numCache>
                <c:formatCode>General</c:formatCode>
                <c:ptCount val="5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0.7</c:v>
                </c:pt>
                <c:pt idx="4">
                  <c:v>0.8</c:v>
                </c:pt>
              </c:numCache>
            </c:numRef>
          </c:xVal>
          <c:yVal>
            <c:numRef>
              <c:f>Hoja1!$T$12:$T$16</c:f>
              <c:numCache>
                <c:formatCode>0.0000</c:formatCode>
                <c:ptCount val="5"/>
                <c:pt idx="0">
                  <c:v>0.66752100611714726</c:v>
                </c:pt>
                <c:pt idx="1">
                  <c:v>0.60409534676082788</c:v>
                </c:pt>
                <c:pt idx="2">
                  <c:v>0.53543749808761387</c:v>
                </c:pt>
                <c:pt idx="3">
                  <c:v>0.4634429806608738</c:v>
                </c:pt>
                <c:pt idx="4">
                  <c:v>0.38980749134492154</c:v>
                </c:pt>
              </c:numCache>
            </c:numRef>
          </c:yVal>
          <c:smooth val="1"/>
        </c:ser>
        <c:ser>
          <c:idx val="3"/>
          <c:order val="3"/>
          <c:tx>
            <c:v>S/C=1</c:v>
          </c:tx>
          <c:spPr>
            <a:ln w="19050"/>
          </c:spPr>
          <c:xVal>
            <c:numRef>
              <c:f>Hoja1!$B$17:$B$21</c:f>
              <c:numCache>
                <c:formatCode>General</c:formatCode>
                <c:ptCount val="5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0.7</c:v>
                </c:pt>
                <c:pt idx="4">
                  <c:v>0.8</c:v>
                </c:pt>
              </c:numCache>
            </c:numRef>
          </c:xVal>
          <c:yVal>
            <c:numRef>
              <c:f>Hoja1!$T$17:$T$21</c:f>
              <c:numCache>
                <c:formatCode>0.0000</c:formatCode>
                <c:ptCount val="5"/>
                <c:pt idx="0">
                  <c:v>0.67655576406818019</c:v>
                </c:pt>
                <c:pt idx="1">
                  <c:v>0.61522027163554149</c:v>
                </c:pt>
                <c:pt idx="2">
                  <c:v>0.54841254591376554</c:v>
                </c:pt>
                <c:pt idx="3">
                  <c:v>0.47798410234580468</c:v>
                </c:pt>
                <c:pt idx="4">
                  <c:v>0.40561128719531381</c:v>
                </c:pt>
              </c:numCache>
            </c:numRef>
          </c:yVal>
          <c:smooth val="1"/>
        </c:ser>
        <c:ser>
          <c:idx val="4"/>
          <c:order val="4"/>
          <c:tx>
            <c:v>S/C=1.2</c:v>
          </c:tx>
          <c:spPr>
            <a:ln w="19050"/>
          </c:spPr>
          <c:xVal>
            <c:numRef>
              <c:f>Hoja1!$B$22:$B$26</c:f>
              <c:numCache>
                <c:formatCode>General</c:formatCode>
                <c:ptCount val="5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0.7</c:v>
                </c:pt>
                <c:pt idx="4">
                  <c:v>0.8</c:v>
                </c:pt>
              </c:numCache>
            </c:numRef>
          </c:xVal>
          <c:yVal>
            <c:numRef>
              <c:f>Hoja1!$T$22:$T$26</c:f>
              <c:numCache>
                <c:formatCode>0.0000</c:formatCode>
                <c:ptCount val="5"/>
                <c:pt idx="0">
                  <c:v>0.68349223421887284</c:v>
                </c:pt>
                <c:pt idx="1">
                  <c:v>0.62373896173474308</c:v>
                </c:pt>
                <c:pt idx="2">
                  <c:v>0.55832722604188012</c:v>
                </c:pt>
                <c:pt idx="3">
                  <c:v>0.48907698498192947</c:v>
                </c:pt>
                <c:pt idx="4">
                  <c:v>0.41765114464973685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567424"/>
        <c:axId val="114577792"/>
      </c:scatterChart>
      <c:valAx>
        <c:axId val="114567424"/>
        <c:scaling>
          <c:orientation val="minMax"/>
          <c:max val="1"/>
          <c:min val="0.2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l-GR"/>
                  <a:t>Ψ</a:t>
                </a:r>
                <a:endParaRPr lang="es-E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4577792"/>
        <c:crosses val="autoZero"/>
        <c:crossBetween val="midCat"/>
      </c:valAx>
      <c:valAx>
        <c:axId val="114577792"/>
        <c:scaling>
          <c:orientation val="minMax"/>
          <c:min val="0.2"/>
        </c:scaling>
        <c:delete val="0"/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>
                    <a:latin typeface="Calibri"/>
                  </a:rPr>
                  <a:t>ri/re</a:t>
                </a:r>
                <a:endParaRPr lang="es-ES"/>
              </a:p>
            </c:rich>
          </c:tx>
          <c:layout/>
          <c:overlay val="0"/>
        </c:title>
        <c:numFmt formatCode="0.00" sourceLinked="0"/>
        <c:majorTickMark val="out"/>
        <c:minorTickMark val="none"/>
        <c:tickLblPos val="nextTo"/>
        <c:crossAx val="1145674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spPr>
    <a:solidFill>
      <a:schemeClr val="lt1"/>
    </a:solidFill>
    <a:ln w="25400" cap="flat" cmpd="sng" algn="ctr">
      <a:solidFill>
        <a:schemeClr val="accent5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29</xdr:row>
      <xdr:rowOff>123825</xdr:rowOff>
    </xdr:from>
    <xdr:to>
      <xdr:col>7</xdr:col>
      <xdr:colOff>466725</xdr:colOff>
      <xdr:row>51</xdr:row>
      <xdr:rowOff>66675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</xdr:colOff>
      <xdr:row>29</xdr:row>
      <xdr:rowOff>142875</xdr:rowOff>
    </xdr:from>
    <xdr:to>
      <xdr:col>15</xdr:col>
      <xdr:colOff>438150</xdr:colOff>
      <xdr:row>51</xdr:row>
      <xdr:rowOff>85725</xdr:rowOff>
    </xdr:to>
    <xdr:graphicFrame macro="">
      <xdr:nvGraphicFramePr>
        <xdr:cNvPr id="4" name="3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52</xdr:row>
      <xdr:rowOff>0</xdr:rowOff>
    </xdr:from>
    <xdr:to>
      <xdr:col>7</xdr:col>
      <xdr:colOff>400050</xdr:colOff>
      <xdr:row>73</xdr:row>
      <xdr:rowOff>133350</xdr:rowOff>
    </xdr:to>
    <xdr:graphicFrame macro="">
      <xdr:nvGraphicFramePr>
        <xdr:cNvPr id="5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52</xdr:row>
      <xdr:rowOff>0</xdr:rowOff>
    </xdr:from>
    <xdr:to>
      <xdr:col>15</xdr:col>
      <xdr:colOff>428625</xdr:colOff>
      <xdr:row>73</xdr:row>
      <xdr:rowOff>133350</xdr:rowOff>
    </xdr:to>
    <xdr:graphicFrame macro="">
      <xdr:nvGraphicFramePr>
        <xdr:cNvPr id="7" name="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74</xdr:row>
      <xdr:rowOff>0</xdr:rowOff>
    </xdr:from>
    <xdr:to>
      <xdr:col>7</xdr:col>
      <xdr:colOff>400050</xdr:colOff>
      <xdr:row>95</xdr:row>
      <xdr:rowOff>133350</xdr:rowOff>
    </xdr:to>
    <xdr:graphicFrame macro="">
      <xdr:nvGraphicFramePr>
        <xdr:cNvPr id="6" name="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74</xdr:row>
      <xdr:rowOff>0</xdr:rowOff>
    </xdr:from>
    <xdr:to>
      <xdr:col>15</xdr:col>
      <xdr:colOff>426027</xdr:colOff>
      <xdr:row>95</xdr:row>
      <xdr:rowOff>133350</xdr:rowOff>
    </xdr:to>
    <xdr:graphicFrame macro="">
      <xdr:nvGraphicFramePr>
        <xdr:cNvPr id="8" name="7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96</xdr:row>
      <xdr:rowOff>0</xdr:rowOff>
    </xdr:from>
    <xdr:to>
      <xdr:col>7</xdr:col>
      <xdr:colOff>400050</xdr:colOff>
      <xdr:row>117</xdr:row>
      <xdr:rowOff>133350</xdr:rowOff>
    </xdr:to>
    <xdr:graphicFrame macro="">
      <xdr:nvGraphicFramePr>
        <xdr:cNvPr id="9" name="8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96</xdr:row>
      <xdr:rowOff>0</xdr:rowOff>
    </xdr:from>
    <xdr:to>
      <xdr:col>15</xdr:col>
      <xdr:colOff>426027</xdr:colOff>
      <xdr:row>117</xdr:row>
      <xdr:rowOff>133350</xdr:rowOff>
    </xdr:to>
    <xdr:graphicFrame macro="">
      <xdr:nvGraphicFramePr>
        <xdr:cNvPr id="10" name="9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118</xdr:row>
      <xdr:rowOff>0</xdr:rowOff>
    </xdr:from>
    <xdr:to>
      <xdr:col>7</xdr:col>
      <xdr:colOff>400050</xdr:colOff>
      <xdr:row>139</xdr:row>
      <xdr:rowOff>133350</xdr:rowOff>
    </xdr:to>
    <xdr:graphicFrame macro="">
      <xdr:nvGraphicFramePr>
        <xdr:cNvPr id="11" name="10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0</xdr:colOff>
      <xdr:row>118</xdr:row>
      <xdr:rowOff>0</xdr:rowOff>
    </xdr:from>
    <xdr:to>
      <xdr:col>15</xdr:col>
      <xdr:colOff>427264</xdr:colOff>
      <xdr:row>139</xdr:row>
      <xdr:rowOff>133350</xdr:rowOff>
    </xdr:to>
    <xdr:graphicFrame macro="">
      <xdr:nvGraphicFramePr>
        <xdr:cNvPr id="12" name="1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140</xdr:row>
      <xdr:rowOff>0</xdr:rowOff>
    </xdr:from>
    <xdr:to>
      <xdr:col>7</xdr:col>
      <xdr:colOff>400050</xdr:colOff>
      <xdr:row>161</xdr:row>
      <xdr:rowOff>133350</xdr:rowOff>
    </xdr:to>
    <xdr:graphicFrame macro="">
      <xdr:nvGraphicFramePr>
        <xdr:cNvPr id="13" name="1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0</xdr:colOff>
      <xdr:row>140</xdr:row>
      <xdr:rowOff>0</xdr:rowOff>
    </xdr:from>
    <xdr:to>
      <xdr:col>15</xdr:col>
      <xdr:colOff>427264</xdr:colOff>
      <xdr:row>161</xdr:row>
      <xdr:rowOff>133350</xdr:rowOff>
    </xdr:to>
    <xdr:graphicFrame macro="">
      <xdr:nvGraphicFramePr>
        <xdr:cNvPr id="14" name="13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162</xdr:row>
      <xdr:rowOff>0</xdr:rowOff>
    </xdr:from>
    <xdr:to>
      <xdr:col>7</xdr:col>
      <xdr:colOff>400050</xdr:colOff>
      <xdr:row>183</xdr:row>
      <xdr:rowOff>133350</xdr:rowOff>
    </xdr:to>
    <xdr:graphicFrame macro="">
      <xdr:nvGraphicFramePr>
        <xdr:cNvPr id="15" name="1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0</xdr:colOff>
      <xdr:row>162</xdr:row>
      <xdr:rowOff>0</xdr:rowOff>
    </xdr:from>
    <xdr:to>
      <xdr:col>15</xdr:col>
      <xdr:colOff>428625</xdr:colOff>
      <xdr:row>183</xdr:row>
      <xdr:rowOff>133350</xdr:rowOff>
    </xdr:to>
    <xdr:graphicFrame macro="">
      <xdr:nvGraphicFramePr>
        <xdr:cNvPr id="16" name="1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0.10202</cdr:x>
      <cdr:y>0.58351</cdr:y>
    </cdr:from>
    <cdr:to>
      <cdr:x>0.84766</cdr:x>
      <cdr:y>0.58351</cdr:y>
    </cdr:to>
    <cdr:cxnSp macro="">
      <cdr:nvCxnSpPr>
        <cdr:cNvPr id="2" name="1 Conector recto"/>
        <cdr:cNvCxnSpPr/>
      </cdr:nvCxnSpPr>
      <cdr:spPr>
        <a:xfrm xmlns:a="http://schemas.openxmlformats.org/drawingml/2006/main">
          <a:off x="587638" y="2412127"/>
          <a:ext cx="4294906" cy="0"/>
        </a:xfrm>
        <a:prstGeom xmlns:a="http://schemas.openxmlformats.org/drawingml/2006/main" prst="line">
          <a:avLst/>
        </a:prstGeom>
        <a:ln xmlns:a="http://schemas.openxmlformats.org/drawingml/2006/main"/>
      </cdr:spPr>
      <cdr:style>
        <a:lnRef xmlns:a="http://schemas.openxmlformats.org/drawingml/2006/main" idx="2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1">
          <a:schemeClr val="accent6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0.10197</cdr:x>
      <cdr:y>0.31029</cdr:y>
    </cdr:from>
    <cdr:to>
      <cdr:x>0.84761</cdr:x>
      <cdr:y>0.31029</cdr:y>
    </cdr:to>
    <cdr:cxnSp macro="">
      <cdr:nvCxnSpPr>
        <cdr:cNvPr id="3" name="1 Conector recto"/>
        <cdr:cNvCxnSpPr/>
      </cdr:nvCxnSpPr>
      <cdr:spPr>
        <a:xfrm xmlns:a="http://schemas.openxmlformats.org/drawingml/2006/main">
          <a:off x="587371" y="1282701"/>
          <a:ext cx="4294906" cy="0"/>
        </a:xfrm>
        <a:prstGeom xmlns:a="http://schemas.openxmlformats.org/drawingml/2006/main" prst="line">
          <a:avLst/>
        </a:prstGeom>
        <a:ln xmlns:a="http://schemas.openxmlformats.org/drawingml/2006/main"/>
      </cdr:spPr>
      <cdr:style>
        <a:lnRef xmlns:a="http://schemas.openxmlformats.org/drawingml/2006/main" idx="2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1">
          <a:schemeClr val="accent6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0.10072</cdr:x>
      <cdr:y>0.37076</cdr:y>
    </cdr:from>
    <cdr:to>
      <cdr:x>0.84636</cdr:x>
      <cdr:y>0.37076</cdr:y>
    </cdr:to>
    <cdr:cxnSp macro="">
      <cdr:nvCxnSpPr>
        <cdr:cNvPr id="3" name="2 Conector recto"/>
        <cdr:cNvCxnSpPr/>
      </cdr:nvCxnSpPr>
      <cdr:spPr>
        <a:xfrm xmlns:a="http://schemas.openxmlformats.org/drawingml/2006/main">
          <a:off x="580159" y="1532659"/>
          <a:ext cx="4294909" cy="0"/>
        </a:xfrm>
        <a:prstGeom xmlns:a="http://schemas.openxmlformats.org/drawingml/2006/main" prst="line">
          <a:avLst/>
        </a:prstGeom>
        <a:ln xmlns:a="http://schemas.openxmlformats.org/drawingml/2006/main"/>
      </cdr:spPr>
      <cdr:style>
        <a:lnRef xmlns:a="http://schemas.openxmlformats.org/drawingml/2006/main" idx="2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1">
          <a:schemeClr val="accent6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171717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9"/>
  <sheetViews>
    <sheetView tabSelected="1" zoomScaleNormal="100" workbookViewId="0">
      <pane ySplit="1" topLeftCell="A172" activePane="bottomLeft" state="frozen"/>
      <selection pane="bottomLeft" activeCell="AC27" sqref="AC27"/>
    </sheetView>
  </sheetViews>
  <sheetFormatPr baseColWidth="10" defaultRowHeight="15" x14ac:dyDescent="0.25"/>
  <cols>
    <col min="1" max="6" width="11.42578125" style="1"/>
    <col min="7" max="7" width="11.85546875" style="1" bestFit="1" customWidth="1"/>
    <col min="8" max="15" width="11.42578125" style="1"/>
    <col min="16" max="16" width="16.5703125" style="1" customWidth="1"/>
    <col min="17" max="20" width="11.42578125" style="1"/>
    <col min="21" max="24" width="11.42578125" style="40"/>
    <col min="25" max="29" width="11.42578125" style="1"/>
    <col min="30" max="30" width="13" style="1" bestFit="1" customWidth="1"/>
    <col min="31" max="31" width="17" style="1" bestFit="1" customWidth="1"/>
    <col min="32" max="32" width="15.140625" style="1" customWidth="1"/>
    <col min="33" max="16384" width="11.42578125" style="1"/>
  </cols>
  <sheetData>
    <row r="1" spans="1:29" ht="15.75" x14ac:dyDescent="0.25">
      <c r="A1" s="4" t="s">
        <v>0</v>
      </c>
      <c r="B1" s="5" t="s">
        <v>1</v>
      </c>
      <c r="C1" s="9" t="s">
        <v>4</v>
      </c>
      <c r="D1" s="9" t="s">
        <v>5</v>
      </c>
      <c r="E1" s="15" t="s">
        <v>2</v>
      </c>
      <c r="F1" s="15" t="s">
        <v>3</v>
      </c>
      <c r="G1" s="16" t="s">
        <v>6</v>
      </c>
      <c r="H1" s="16" t="s">
        <v>7</v>
      </c>
      <c r="I1" s="19" t="s">
        <v>8</v>
      </c>
      <c r="J1" s="19" t="s">
        <v>9</v>
      </c>
      <c r="K1" s="12" t="s">
        <v>11</v>
      </c>
      <c r="L1" s="12" t="s">
        <v>10</v>
      </c>
      <c r="M1" s="12" t="s">
        <v>12</v>
      </c>
      <c r="N1" s="20" t="s">
        <v>13</v>
      </c>
      <c r="O1" s="20" t="s">
        <v>14</v>
      </c>
      <c r="P1" s="22" t="s">
        <v>15</v>
      </c>
      <c r="Q1" s="25" t="s">
        <v>16</v>
      </c>
      <c r="R1" s="28" t="s">
        <v>17</v>
      </c>
      <c r="S1" s="9" t="s">
        <v>18</v>
      </c>
      <c r="T1" s="15" t="s">
        <v>19</v>
      </c>
      <c r="U1" s="41" t="s">
        <v>26</v>
      </c>
      <c r="V1" s="41" t="s">
        <v>25</v>
      </c>
      <c r="W1" s="41" t="s">
        <v>27</v>
      </c>
      <c r="X1" s="41" t="s">
        <v>28</v>
      </c>
      <c r="Y1" s="16" t="s">
        <v>20</v>
      </c>
      <c r="Z1" s="33" t="s">
        <v>21</v>
      </c>
      <c r="AA1" s="34" t="s">
        <v>22</v>
      </c>
      <c r="AB1" s="22" t="s">
        <v>23</v>
      </c>
      <c r="AC1" s="25" t="s">
        <v>24</v>
      </c>
    </row>
    <row r="2" spans="1:29" x14ac:dyDescent="0.25">
      <c r="A2" s="6">
        <v>0.4</v>
      </c>
      <c r="B2" s="6">
        <v>0.4</v>
      </c>
      <c r="C2" s="10">
        <f>ATAN(0.5*((1/B2)-(1.55/(1+(1.55*A2)))))</f>
        <v>0.65718549403071669</v>
      </c>
      <c r="D2" s="10">
        <f>ATAN((1/B2)-TAN(C2))</f>
        <v>1.0462821659512003</v>
      </c>
      <c r="E2" s="8">
        <f>DEGREES(ATAN(0.5*((1/B2)-(1.55/(1+(1.55*A2))))))</f>
        <v>37.653955165180022</v>
      </c>
      <c r="F2" s="8">
        <f>DEGREES(ATAN((1/B2)-(TAN(RADIANS(E2)))))</f>
        <v>59.947552288810179</v>
      </c>
      <c r="G2" s="17">
        <f>TAN(C2)</f>
        <v>0.77160493827160503</v>
      </c>
      <c r="H2" s="17">
        <f>TAN(D2)</f>
        <v>1.7283950617283954</v>
      </c>
      <c r="I2" s="2">
        <f>(G2+H2)/2</f>
        <v>1.2500000000000002</v>
      </c>
      <c r="J2" s="11">
        <f>COS(ATAN(I2))</f>
        <v>0.62469504755442418</v>
      </c>
      <c r="K2" s="11">
        <f>(-2*A2*(H2-G2)*J2)+(0.021*I2)+((0.02/2.5)*A2*I2)</f>
        <v>-0.44791164133795447</v>
      </c>
      <c r="L2" s="11">
        <f>0.018*I2</f>
        <v>2.2500000000000003E-2</v>
      </c>
      <c r="M2" s="1">
        <v>1</v>
      </c>
      <c r="N2" s="21">
        <f>(-M2+SQRT((M2^2)-(4*L2*K2)))/(2*L2)</f>
        <v>0.44348633836091733</v>
      </c>
      <c r="O2" s="21">
        <f>0.021+((0.02*A2)/2.5)+0.018*(N2^2)</f>
        <v>2.7740242381629934E-2</v>
      </c>
      <c r="P2" s="24">
        <f>1-((O2/(2*A2*(H2-G2)*J2))*((2*B2)+(1/(2*B2))))</f>
        <v>0.88107055864368544</v>
      </c>
      <c r="Q2" s="26">
        <f>SQRT(74008.1664/((1/((COS(D2))^2))+(0.128/((COS(C2))^2))))</f>
        <v>132.87770362407829</v>
      </c>
      <c r="R2" s="29">
        <f>Q2/B2</f>
        <v>332.19425906019569</v>
      </c>
      <c r="S2" s="31">
        <f>R2*Q2*(H2-G2)</f>
        <v>42233.874053446001</v>
      </c>
      <c r="T2" s="37">
        <f>((R2^2)-((9750000*9.81)/(2*0.7*2800)))/((R2^2)+((9750000*9.81)/(2*0.7*2800)))</f>
        <v>0.63785754852577725</v>
      </c>
      <c r="U2" s="48">
        <f>SQRT(((((Q2/COS(D2))*SIN(D2))-R2)^2)+(Q2^2))</f>
        <v>167.83533265909475</v>
      </c>
      <c r="V2" s="48">
        <f>288-((U2^2)/(2*1003.8))</f>
        <v>273.96896847539898</v>
      </c>
      <c r="W2" s="48">
        <f>98100/(1+((Q2^2)/(2*286.8*V2*((COS(D2))^2))))</f>
        <v>67748.618784530379</v>
      </c>
      <c r="X2" s="39">
        <f>W2/(286.8*V2)</f>
        <v>0.86222363607002772</v>
      </c>
      <c r="Y2" s="42">
        <f>SQRT(20/(PI()*(1-((T2)^2))*Q2*X2))</f>
        <v>0.30607387407544967</v>
      </c>
      <c r="Z2" s="43">
        <f>T2*Y2</f>
        <v>0.19523153098555376</v>
      </c>
      <c r="AA2" s="44">
        <f>Y2-Z2</f>
        <v>0.11084234308989591</v>
      </c>
      <c r="AB2" s="24">
        <f>(Z2+Y2)/2</f>
        <v>0.2506527025305017</v>
      </c>
      <c r="AC2" s="26">
        <f>(60*R2)/(2*PI()*AB2)</f>
        <v>12655.84400944076</v>
      </c>
    </row>
    <row r="3" spans="1:29" x14ac:dyDescent="0.25">
      <c r="A3" s="6">
        <v>0.4</v>
      </c>
      <c r="B3" s="6">
        <v>0.5</v>
      </c>
      <c r="C3" s="10">
        <f t="shared" ref="C3:C7" si="0">ATAN(0.5*((1/B3)-(1.55/(1+(1.55*A3)))))</f>
        <v>0.48078179496365964</v>
      </c>
      <c r="D3" s="10">
        <f t="shared" ref="D3:D7" si="1">ATAN((1/B3)-TAN(C3))</f>
        <v>0.97607919585966951</v>
      </c>
      <c r="E3" s="8">
        <f t="shared" ref="E3:E7" si="2">DEGREES(ATAN(0.5*((1/B3)-(1.55/(1+(1.55*A3))))))</f>
        <v>27.546767718141794</v>
      </c>
      <c r="F3" s="8">
        <f t="shared" ref="F3:F7" si="3">DEGREES(ATAN((1/B3)-(TAN(RADIANS(E3)))))</f>
        <v>55.925218393282321</v>
      </c>
      <c r="G3" s="17">
        <f t="shared" ref="G3:G26" si="4">TAN(C3)</f>
        <v>0.52160493827160503</v>
      </c>
      <c r="H3" s="17">
        <f t="shared" ref="H3:H26" si="5">TAN(D3)</f>
        <v>1.478395061728395</v>
      </c>
      <c r="I3" s="2">
        <f t="shared" ref="I3:I26" si="6">(G3+H3)/2</f>
        <v>1</v>
      </c>
      <c r="J3" s="11">
        <f t="shared" ref="J3:J26" si="7">COS(ATAN(I3))</f>
        <v>0.70710678118654757</v>
      </c>
      <c r="K3" s="11">
        <f>(-2*A3*(H3-G3)*J3)+(0.021*I3)+((0.02/2.5)*A3*I3)</f>
        <v>-0.51704222757488816</v>
      </c>
      <c r="L3" s="11">
        <f t="shared" ref="L3:L26" si="8">0.018*I3</f>
        <v>1.7999999999999999E-2</v>
      </c>
      <c r="M3" s="1">
        <v>1</v>
      </c>
      <c r="N3" s="21">
        <f t="shared" ref="N3:N26" si="9">(-M3+SQRT((M3^2)-(4*L3*K3)))/(2*L3)</f>
        <v>0.5123177765007555</v>
      </c>
      <c r="O3" s="21">
        <f t="shared" ref="O3:O26" si="10">0.021+((0.02*A3)/2.5)+0.018*(N3^2)</f>
        <v>2.8924451074136208E-2</v>
      </c>
      <c r="P3" s="24">
        <f t="shared" ref="P3:P26" si="11">1-((O3/(2*A3*(H3-G3)*J3))*((2*B3)+(1/(2*B3))))</f>
        <v>0.8931182764370168</v>
      </c>
      <c r="Q3" s="26">
        <f t="shared" ref="Q3:Q26" si="12">SQRT(74008.1664/((1/((COS(D3))^2))+(0.128/((COS(C3))^2))))</f>
        <v>148.66753930170859</v>
      </c>
      <c r="R3" s="29">
        <f t="shared" ref="R3:R26" si="13">Q3/B3</f>
        <v>297.33507860341717</v>
      </c>
      <c r="S3" s="31">
        <f t="shared" ref="S3:S26" si="14">R3*Q3*(H3-G3)</f>
        <v>42294.021882887464</v>
      </c>
      <c r="T3" s="37">
        <f t="shared" ref="T3:T11" si="15">((R3^2)-((9750000*9.81)/(2*0.7*2800)))/((R3^2)+((9750000*9.81)/(2*0.7*2800)))</f>
        <v>0.56740891042194452</v>
      </c>
      <c r="U3" s="48">
        <f t="shared" ref="U3:U26" si="16">SQRT(((((Q3/COS(D3))*SIN(D3))-R3)^2)+(Q3^2))</f>
        <v>167.67640366180902</v>
      </c>
      <c r="V3" s="48">
        <f t="shared" ref="V3:V26" si="17">288-((U3^2)/(2*1003.8))</f>
        <v>273.99552881801259</v>
      </c>
      <c r="W3" s="48">
        <f t="shared" ref="W3:W26" si="18">98100/(1+((Q3^2)/(2*286.8*V3*((COS(D3))^2))))</f>
        <v>67748.618784530394</v>
      </c>
      <c r="X3" s="39">
        <f t="shared" ref="X3:X26" si="19">W3/(286.8*V3)</f>
        <v>0.86214005457772269</v>
      </c>
      <c r="Y3" s="42">
        <f t="shared" ref="Y3:Y26" si="20">SQRT(20/(PI()*(1-((T3)^2))*Q3*X3))</f>
        <v>0.27065317933007982</v>
      </c>
      <c r="Z3" s="43">
        <f t="shared" ref="Z3:Z26" si="21">T3*Y3</f>
        <v>0.15357102558591576</v>
      </c>
      <c r="AA3" s="44">
        <f t="shared" ref="AA3:AA26" si="22">Y3-Z3</f>
        <v>0.11708215374416406</v>
      </c>
      <c r="AB3" s="24">
        <f t="shared" ref="AB3:AB26" si="23">(Z3+Y3)/2</f>
        <v>0.21211210245799778</v>
      </c>
      <c r="AC3" s="26">
        <f t="shared" ref="AC3:AC26" si="24">(60*R3)/(2*PI()*AB3)</f>
        <v>13386.038882073261</v>
      </c>
    </row>
    <row r="4" spans="1:29" x14ac:dyDescent="0.25">
      <c r="A4" s="6">
        <v>0.4</v>
      </c>
      <c r="B4" s="6">
        <v>0.6</v>
      </c>
      <c r="C4" s="10">
        <f t="shared" si="0"/>
        <v>0.34106737864423115</v>
      </c>
      <c r="D4" s="10">
        <f t="shared" si="1"/>
        <v>0.91943609837665319</v>
      </c>
      <c r="E4" s="8">
        <f t="shared" si="2"/>
        <v>19.541721325904831</v>
      </c>
      <c r="F4" s="8">
        <f t="shared" si="3"/>
        <v>52.679807968957391</v>
      </c>
      <c r="G4" s="17">
        <f t="shared" si="4"/>
        <v>0.35493827160493835</v>
      </c>
      <c r="H4" s="17">
        <f t="shared" si="5"/>
        <v>1.3117283950617284</v>
      </c>
      <c r="I4" s="2">
        <f t="shared" si="6"/>
        <v>0.83333333333333337</v>
      </c>
      <c r="J4" s="11">
        <f t="shared" si="7"/>
        <v>0.76822127959737585</v>
      </c>
      <c r="K4" s="11">
        <f t="shared" ref="K4:K26" si="25">(-2*A4*(H4-G4)*J4)+(0.021*I4)+((0.02/2.5)*A4*I4)</f>
        <v>-0.56785455969181864</v>
      </c>
      <c r="L4" s="11">
        <f t="shared" si="8"/>
        <v>1.4999999999999999E-2</v>
      </c>
      <c r="M4" s="1">
        <v>1</v>
      </c>
      <c r="N4" s="21">
        <f t="shared" si="9"/>
        <v>0.56309836319237139</v>
      </c>
      <c r="O4" s="21">
        <f t="shared" si="10"/>
        <v>2.9907435799338702E-2</v>
      </c>
      <c r="P4" s="24">
        <f t="shared" si="11"/>
        <v>0.89658232832525619</v>
      </c>
      <c r="Q4" s="26">
        <f t="shared" si="12"/>
        <v>160.72962431765404</v>
      </c>
      <c r="R4" s="29">
        <f t="shared" si="13"/>
        <v>267.88270719609011</v>
      </c>
      <c r="S4" s="31">
        <f t="shared" si="14"/>
        <v>41196.212763997974</v>
      </c>
      <c r="T4" s="37">
        <f t="shared" si="15"/>
        <v>0.49252050065002873</v>
      </c>
      <c r="U4" s="48">
        <f t="shared" si="16"/>
        <v>170.55383718765881</v>
      </c>
      <c r="V4" s="48">
        <f t="shared" si="17"/>
        <v>273.5107534471835</v>
      </c>
      <c r="W4" s="48">
        <f t="shared" si="18"/>
        <v>67748.618784530394</v>
      </c>
      <c r="X4" s="39">
        <f t="shared" si="19"/>
        <v>0.86366812709186325</v>
      </c>
      <c r="Y4" s="42">
        <f t="shared" si="20"/>
        <v>0.24606466110824501</v>
      </c>
      <c r="Z4" s="43">
        <f t="shared" si="21"/>
        <v>0.12119189008131248</v>
      </c>
      <c r="AA4" s="44">
        <f t="shared" si="22"/>
        <v>0.12487277102693253</v>
      </c>
      <c r="AB4" s="24">
        <f t="shared" si="23"/>
        <v>0.18362827559477873</v>
      </c>
      <c r="AC4" s="26">
        <f t="shared" si="24"/>
        <v>13930.814374093767</v>
      </c>
    </row>
    <row r="5" spans="1:29" x14ac:dyDescent="0.25">
      <c r="A5" s="6">
        <v>0.4</v>
      </c>
      <c r="B5" s="6">
        <v>0.7</v>
      </c>
      <c r="C5" s="10">
        <f t="shared" si="0"/>
        <v>0.23165583324541478</v>
      </c>
      <c r="D5" s="10">
        <f t="shared" si="1"/>
        <v>0.87304754101342008</v>
      </c>
      <c r="E5" s="8">
        <f t="shared" si="2"/>
        <v>13.272901544548651</v>
      </c>
      <c r="F5" s="8">
        <f t="shared" si="3"/>
        <v>50.021939414343613</v>
      </c>
      <c r="G5" s="17">
        <f t="shared" si="4"/>
        <v>0.23589065255731928</v>
      </c>
      <c r="H5" s="17">
        <f t="shared" si="5"/>
        <v>1.1926807760141094</v>
      </c>
      <c r="I5" s="2">
        <f t="shared" si="6"/>
        <v>0.7142857142857143</v>
      </c>
      <c r="J5" s="11">
        <f t="shared" si="7"/>
        <v>0.813733471206735</v>
      </c>
      <c r="K5" s="11">
        <f t="shared" si="25"/>
        <v>-0.60557200441573722</v>
      </c>
      <c r="L5" s="11">
        <f t="shared" si="8"/>
        <v>1.2857142857142857E-2</v>
      </c>
      <c r="M5" s="1">
        <v>1</v>
      </c>
      <c r="N5" s="21">
        <f t="shared" si="9"/>
        <v>0.60092908739755657</v>
      </c>
      <c r="O5" s="21">
        <f t="shared" si="10"/>
        <v>3.0700083825448286E-2</v>
      </c>
      <c r="P5" s="24">
        <f t="shared" si="11"/>
        <v>0.89578880262599536</v>
      </c>
      <c r="Q5" s="26">
        <f t="shared" si="12"/>
        <v>170.10718925498537</v>
      </c>
      <c r="R5" s="29">
        <f t="shared" si="13"/>
        <v>243.01027036426484</v>
      </c>
      <c r="S5" s="31">
        <f t="shared" si="14"/>
        <v>39551.593074214019</v>
      </c>
      <c r="T5" s="37">
        <f t="shared" si="15"/>
        <v>0.41524882626975917</v>
      </c>
      <c r="U5" s="48">
        <f t="shared" si="16"/>
        <v>174.7758780791014</v>
      </c>
      <c r="V5" s="48">
        <f t="shared" si="17"/>
        <v>272.78451506359789</v>
      </c>
      <c r="W5" s="48">
        <f t="shared" si="18"/>
        <v>67748.618784530394</v>
      </c>
      <c r="X5" s="39">
        <f t="shared" si="19"/>
        <v>0.86596748394658563</v>
      </c>
      <c r="Y5" s="42">
        <f t="shared" si="20"/>
        <v>0.22852092948421449</v>
      </c>
      <c r="Z5" s="43">
        <f t="shared" si="21"/>
        <v>9.4893047746394468E-2</v>
      </c>
      <c r="AA5" s="44">
        <f t="shared" si="22"/>
        <v>0.13362788173782003</v>
      </c>
      <c r="AB5" s="24">
        <f t="shared" si="23"/>
        <v>0.16170698861530447</v>
      </c>
      <c r="AC5" s="26">
        <f t="shared" si="24"/>
        <v>14350.506214390129</v>
      </c>
    </row>
    <row r="6" spans="1:29" x14ac:dyDescent="0.25">
      <c r="A6" s="6">
        <v>0.4</v>
      </c>
      <c r="B6" s="6">
        <v>0.8</v>
      </c>
      <c r="C6" s="10">
        <f t="shared" si="0"/>
        <v>0.145567951524668</v>
      </c>
      <c r="D6" s="10">
        <f t="shared" si="1"/>
        <v>0.83451490088507985</v>
      </c>
      <c r="E6" s="8">
        <f t="shared" si="2"/>
        <v>8.3404292547284342</v>
      </c>
      <c r="F6" s="8">
        <f t="shared" si="3"/>
        <v>47.81418176149328</v>
      </c>
      <c r="G6" s="17">
        <f t="shared" si="4"/>
        <v>0.14660493827160498</v>
      </c>
      <c r="H6" s="17">
        <f t="shared" si="5"/>
        <v>1.103395061728395</v>
      </c>
      <c r="I6" s="2">
        <f t="shared" si="6"/>
        <v>0.625</v>
      </c>
      <c r="J6" s="11">
        <f t="shared" si="7"/>
        <v>0.84799830400508802</v>
      </c>
      <c r="K6" s="11">
        <f t="shared" si="25"/>
        <v>-0.63396012158414128</v>
      </c>
      <c r="L6" s="11">
        <f t="shared" si="8"/>
        <v>1.125E-2</v>
      </c>
      <c r="M6" s="1">
        <v>1</v>
      </c>
      <c r="N6" s="21">
        <f t="shared" si="9"/>
        <v>0.62950205220467914</v>
      </c>
      <c r="O6" s="21">
        <f t="shared" si="10"/>
        <v>3.1332911007138246E-2</v>
      </c>
      <c r="P6" s="24">
        <f t="shared" si="11"/>
        <v>0.89259386069313051</v>
      </c>
      <c r="Q6" s="26">
        <f t="shared" si="12"/>
        <v>177.52901470668465</v>
      </c>
      <c r="R6" s="29">
        <f t="shared" si="13"/>
        <v>221.9112683833558</v>
      </c>
      <c r="S6" s="31">
        <f t="shared" si="14"/>
        <v>37693.405977797593</v>
      </c>
      <c r="T6" s="37">
        <f t="shared" si="15"/>
        <v>0.33736048392223233</v>
      </c>
      <c r="U6" s="48">
        <f t="shared" si="16"/>
        <v>179.42668849562395</v>
      </c>
      <c r="V6" s="48">
        <f t="shared" si="17"/>
        <v>271.96396864688899</v>
      </c>
      <c r="W6" s="48">
        <f t="shared" si="18"/>
        <v>67748.618784530394</v>
      </c>
      <c r="X6" s="39">
        <f t="shared" si="19"/>
        <v>0.86858020694615834</v>
      </c>
      <c r="Y6" s="42">
        <f t="shared" si="20"/>
        <v>0.21584277552916542</v>
      </c>
      <c r="Z6" s="43">
        <f t="shared" si="21"/>
        <v>7.2816823203637013E-2</v>
      </c>
      <c r="AA6" s="44">
        <f t="shared" si="22"/>
        <v>0.14302595232552839</v>
      </c>
      <c r="AB6" s="24">
        <f t="shared" si="23"/>
        <v>0.14432979936640122</v>
      </c>
      <c r="AC6" s="26">
        <f t="shared" si="24"/>
        <v>14682.321507844528</v>
      </c>
    </row>
    <row r="7" spans="1:29" x14ac:dyDescent="0.25">
      <c r="A7" s="3">
        <v>0.6</v>
      </c>
      <c r="B7" s="3">
        <v>0.4</v>
      </c>
      <c r="C7" s="14">
        <f t="shared" si="0"/>
        <v>0.70359096006629207</v>
      </c>
      <c r="D7" s="14">
        <f t="shared" si="1"/>
        <v>1.0263496937671903</v>
      </c>
      <c r="E7" s="7">
        <f t="shared" si="2"/>
        <v>40.312792515356179</v>
      </c>
      <c r="F7" s="7">
        <f t="shared" si="3"/>
        <v>58.805505757404497</v>
      </c>
      <c r="G7" s="18">
        <f t="shared" si="4"/>
        <v>0.84844559585492219</v>
      </c>
      <c r="H7" s="18">
        <f t="shared" si="5"/>
        <v>1.651554404145078</v>
      </c>
      <c r="I7" s="2">
        <f t="shared" si="6"/>
        <v>1.25</v>
      </c>
      <c r="J7" s="11">
        <f t="shared" si="7"/>
        <v>0.62469504755442429</v>
      </c>
      <c r="K7" s="11">
        <f t="shared" si="25"/>
        <v>-0.5697877142234351</v>
      </c>
      <c r="L7" s="11">
        <f t="shared" si="8"/>
        <v>2.2499999999999999E-2</v>
      </c>
      <c r="M7" s="1">
        <v>1</v>
      </c>
      <c r="N7" s="13">
        <f t="shared" si="9"/>
        <v>0.56266441132848399</v>
      </c>
      <c r="O7" s="13">
        <f t="shared" si="10"/>
        <v>3.1498642315961334E-2</v>
      </c>
      <c r="P7" s="23">
        <f t="shared" si="11"/>
        <v>0.89274390088499345</v>
      </c>
      <c r="Q7" s="27">
        <f t="shared" si="12"/>
        <v>136.91898778897854</v>
      </c>
      <c r="R7" s="30">
        <f t="shared" si="13"/>
        <v>342.29746947244632</v>
      </c>
      <c r="S7" s="32">
        <f t="shared" si="14"/>
        <v>37639.319024087585</v>
      </c>
      <c r="T7" s="38">
        <f t="shared" si="15"/>
        <v>0.65528974511595206</v>
      </c>
      <c r="U7" s="48">
        <f t="shared" si="16"/>
        <v>179.56025721621566</v>
      </c>
      <c r="V7" s="48">
        <f t="shared" si="17"/>
        <v>271.94008469239213</v>
      </c>
      <c r="W7" s="48">
        <f t="shared" si="18"/>
        <v>67748.618784530394</v>
      </c>
      <c r="X7" s="39">
        <f t="shared" si="19"/>
        <v>0.86865649261093281</v>
      </c>
      <c r="Y7" s="45">
        <f t="shared" si="20"/>
        <v>0.30628101137054631</v>
      </c>
      <c r="Z7" s="46">
        <f t="shared" si="21"/>
        <v>0.20070280587486131</v>
      </c>
      <c r="AA7" s="47">
        <f t="shared" si="22"/>
        <v>0.105578205495685</v>
      </c>
      <c r="AB7" s="23">
        <f t="shared" si="23"/>
        <v>0.25349190862270382</v>
      </c>
      <c r="AC7" s="27">
        <f t="shared" si="24"/>
        <v>12894.691882762761</v>
      </c>
    </row>
    <row r="8" spans="1:29" x14ac:dyDescent="0.25">
      <c r="A8" s="3">
        <v>0.6</v>
      </c>
      <c r="B8" s="3">
        <v>0.5</v>
      </c>
      <c r="C8" s="14">
        <f t="shared" ref="C8:C26" si="26">ATAN(0.5*((1/B8)-(1.55/(1+(1.55*A8)))))</f>
        <v>0.53927577221420364</v>
      </c>
      <c r="D8" s="14">
        <f t="shared" ref="D8:D26" si="27">ATAN((1/B8)-TAN(C8))</f>
        <v>0.95107159150730636</v>
      </c>
      <c r="E8" s="7">
        <f t="shared" ref="E8:E26" si="28">DEGREES(ATAN(0.5*((1/B8)-(1.55/(1+(1.55*A8))))))</f>
        <v>30.898225741532219</v>
      </c>
      <c r="F8" s="7">
        <f t="shared" ref="F8:F26" si="29">DEGREES(ATAN((1/B8)-(TAN(RADIANS(E8)))))</f>
        <v>54.492388208158921</v>
      </c>
      <c r="G8" s="18">
        <f t="shared" si="4"/>
        <v>0.5984455958549223</v>
      </c>
      <c r="H8" s="18">
        <f t="shared" si="5"/>
        <v>1.4015544041450778</v>
      </c>
      <c r="I8" s="2">
        <f t="shared" si="6"/>
        <v>1</v>
      </c>
      <c r="J8" s="11">
        <f t="shared" si="7"/>
        <v>0.70710678118654757</v>
      </c>
      <c r="K8" s="11">
        <f t="shared" si="25"/>
        <v>-0.65566042124713908</v>
      </c>
      <c r="L8" s="11">
        <f t="shared" si="8"/>
        <v>1.7999999999999999E-2</v>
      </c>
      <c r="M8" s="1">
        <v>1</v>
      </c>
      <c r="N8" s="13">
        <f t="shared" si="9"/>
        <v>0.6480998204561853</v>
      </c>
      <c r="O8" s="13">
        <f t="shared" si="10"/>
        <v>3.3360600790956117E-2</v>
      </c>
      <c r="P8" s="23">
        <f t="shared" si="11"/>
        <v>0.90209086323780052</v>
      </c>
      <c r="Q8" s="27">
        <f t="shared" si="12"/>
        <v>153.56766086064999</v>
      </c>
      <c r="R8" s="30">
        <f t="shared" si="13"/>
        <v>307.13532172129999</v>
      </c>
      <c r="S8" s="32">
        <f t="shared" si="14"/>
        <v>37879.472555883942</v>
      </c>
      <c r="T8" s="38">
        <f t="shared" si="15"/>
        <v>0.58899240459423297</v>
      </c>
      <c r="U8" s="48">
        <f t="shared" si="16"/>
        <v>178.96643233958204</v>
      </c>
      <c r="V8" s="48">
        <f t="shared" si="17"/>
        <v>272.04613274339602</v>
      </c>
      <c r="W8" s="48">
        <f t="shared" si="18"/>
        <v>67748.618784530394</v>
      </c>
      <c r="X8" s="39">
        <f t="shared" si="19"/>
        <v>0.86831787604210198</v>
      </c>
      <c r="Y8" s="45">
        <f t="shared" si="20"/>
        <v>0.27037402818889539</v>
      </c>
      <c r="Z8" s="46">
        <f t="shared" si="21"/>
        <v>0.15924824900280643</v>
      </c>
      <c r="AA8" s="47">
        <f t="shared" si="22"/>
        <v>0.11112577918608896</v>
      </c>
      <c r="AB8" s="23">
        <f t="shared" si="23"/>
        <v>0.21481113859585091</v>
      </c>
      <c r="AC8" s="27">
        <f t="shared" si="24"/>
        <v>13653.511164157657</v>
      </c>
    </row>
    <row r="9" spans="1:29" x14ac:dyDescent="0.25">
      <c r="A9" s="3">
        <v>0.6</v>
      </c>
      <c r="B9" s="3">
        <v>0.6</v>
      </c>
      <c r="C9" s="14">
        <f t="shared" si="26"/>
        <v>0.40759842135785734</v>
      </c>
      <c r="D9" s="14">
        <f t="shared" si="27"/>
        <v>0.89011418813759957</v>
      </c>
      <c r="E9" s="7">
        <f t="shared" si="28"/>
        <v>23.353669280000219</v>
      </c>
      <c r="F9" s="7">
        <f t="shared" si="29"/>
        <v>50.999786264998178</v>
      </c>
      <c r="G9" s="18">
        <f t="shared" si="4"/>
        <v>0.43177892918825567</v>
      </c>
      <c r="H9" s="18">
        <f t="shared" si="5"/>
        <v>1.2348877374784113</v>
      </c>
      <c r="I9" s="2">
        <f t="shared" si="6"/>
        <v>0.83333333333333348</v>
      </c>
      <c r="J9" s="11">
        <f t="shared" si="7"/>
        <v>0.76822127959737585</v>
      </c>
      <c r="K9" s="11">
        <f t="shared" si="25"/>
        <v>-0.71885833163270441</v>
      </c>
      <c r="L9" s="11">
        <f t="shared" si="8"/>
        <v>1.5000000000000001E-2</v>
      </c>
      <c r="M9" s="1">
        <v>1</v>
      </c>
      <c r="N9" s="13">
        <f t="shared" si="9"/>
        <v>0.71126976152774779</v>
      </c>
      <c r="O9" s="13">
        <f t="shared" si="10"/>
        <v>3.4906284125947311E-2</v>
      </c>
      <c r="P9" s="23">
        <f t="shared" si="11"/>
        <v>0.90413275839069707</v>
      </c>
      <c r="Q9" s="27">
        <f t="shared" si="12"/>
        <v>166.27653110406436</v>
      </c>
      <c r="R9" s="30">
        <f t="shared" si="13"/>
        <v>277.12755184010729</v>
      </c>
      <c r="S9" s="32">
        <f t="shared" si="14"/>
        <v>37007.099683766304</v>
      </c>
      <c r="T9" s="38">
        <f t="shared" si="15"/>
        <v>0.51778694942432058</v>
      </c>
      <c r="U9" s="48">
        <f t="shared" si="16"/>
        <v>181.11422945239906</v>
      </c>
      <c r="V9" s="48">
        <f t="shared" si="17"/>
        <v>271.66090650023102</v>
      </c>
      <c r="W9" s="48">
        <f t="shared" si="18"/>
        <v>67748.618784530394</v>
      </c>
      <c r="X9" s="39">
        <f t="shared" si="19"/>
        <v>0.86954918619846566</v>
      </c>
      <c r="Y9" s="45">
        <f t="shared" si="20"/>
        <v>0.24527462484512907</v>
      </c>
      <c r="Z9" s="46">
        <f t="shared" si="21"/>
        <v>0.12699999976975404</v>
      </c>
      <c r="AA9" s="47">
        <f t="shared" si="22"/>
        <v>0.11827462507537503</v>
      </c>
      <c r="AB9" s="23">
        <f t="shared" si="23"/>
        <v>0.18613731230744157</v>
      </c>
      <c r="AC9" s="27">
        <f t="shared" si="24"/>
        <v>14217.317053377878</v>
      </c>
    </row>
    <row r="10" spans="1:29" x14ac:dyDescent="0.25">
      <c r="A10" s="3">
        <v>0.6</v>
      </c>
      <c r="B10" s="3">
        <v>0.7</v>
      </c>
      <c r="C10" s="14">
        <f t="shared" si="26"/>
        <v>0.30309558544204251</v>
      </c>
      <c r="D10" s="14">
        <f t="shared" si="27"/>
        <v>0.84009255329511201</v>
      </c>
      <c r="E10" s="7">
        <f t="shared" si="28"/>
        <v>17.366097834875873</v>
      </c>
      <c r="F10" s="7">
        <f t="shared" si="29"/>
        <v>48.133757704179096</v>
      </c>
      <c r="G10" s="18">
        <f t="shared" si="4"/>
        <v>0.31273131014063654</v>
      </c>
      <c r="H10" s="18">
        <f t="shared" si="5"/>
        <v>1.1158401184307918</v>
      </c>
      <c r="I10" s="2">
        <f t="shared" si="6"/>
        <v>0.71428571428571419</v>
      </c>
      <c r="J10" s="11">
        <f t="shared" si="7"/>
        <v>0.813733471206735</v>
      </c>
      <c r="K10" s="11">
        <f t="shared" si="25"/>
        <v>-0.76579125056341124</v>
      </c>
      <c r="L10" s="11">
        <f t="shared" si="8"/>
        <v>1.2857142857142855E-2</v>
      </c>
      <c r="M10" s="1">
        <v>1</v>
      </c>
      <c r="N10" s="13">
        <f t="shared" si="9"/>
        <v>0.75839627318536151</v>
      </c>
      <c r="O10" s="13">
        <f t="shared" si="10"/>
        <v>3.6152968329266025E-2</v>
      </c>
      <c r="P10" s="23">
        <f t="shared" si="11"/>
        <v>0.90253025704778411</v>
      </c>
      <c r="Q10" s="27">
        <f t="shared" si="12"/>
        <v>176.13245954737366</v>
      </c>
      <c r="R10" s="30">
        <f t="shared" si="13"/>
        <v>251.61779935339095</v>
      </c>
      <c r="S10" s="32">
        <f t="shared" si="14"/>
        <v>35592.225850940915</v>
      </c>
      <c r="T10" s="38">
        <f t="shared" si="15"/>
        <v>0.44363274562694482</v>
      </c>
      <c r="U10" s="48">
        <f t="shared" si="16"/>
        <v>184.54453360616688</v>
      </c>
      <c r="V10" s="48">
        <f t="shared" si="17"/>
        <v>271.03612030089778</v>
      </c>
      <c r="W10" s="48">
        <f t="shared" si="18"/>
        <v>67748.618784530394</v>
      </c>
      <c r="X10" s="39">
        <f t="shared" si="19"/>
        <v>0.8715536508822691</v>
      </c>
      <c r="Y10" s="45">
        <f t="shared" si="20"/>
        <v>0.22722920841642741</v>
      </c>
      <c r="Z10" s="46">
        <f t="shared" si="21"/>
        <v>0.10080631761641697</v>
      </c>
      <c r="AA10" s="47">
        <f t="shared" si="22"/>
        <v>0.12642289080001046</v>
      </c>
      <c r="AB10" s="23">
        <f t="shared" si="23"/>
        <v>0.16401776301642218</v>
      </c>
      <c r="AC10" s="27">
        <f t="shared" si="24"/>
        <v>14649.468130956258</v>
      </c>
    </row>
    <row r="11" spans="1:29" x14ac:dyDescent="0.25">
      <c r="A11" s="3">
        <v>0.6</v>
      </c>
      <c r="B11" s="3">
        <v>0.8</v>
      </c>
      <c r="C11" s="14">
        <f t="shared" si="26"/>
        <v>0.21983444651170733</v>
      </c>
      <c r="D11" s="14">
        <f t="shared" si="27"/>
        <v>0.79850064142528387</v>
      </c>
      <c r="E11" s="7">
        <f t="shared" si="28"/>
        <v>12.595585976715272</v>
      </c>
      <c r="F11" s="7">
        <f t="shared" si="29"/>
        <v>45.750716692157873</v>
      </c>
      <c r="G11" s="18">
        <f t="shared" si="4"/>
        <v>0.22344559585492224</v>
      </c>
      <c r="H11" s="18">
        <f t="shared" si="5"/>
        <v>1.0265544041450778</v>
      </c>
      <c r="I11" s="2">
        <f t="shared" si="6"/>
        <v>0.625</v>
      </c>
      <c r="J11" s="11">
        <f t="shared" si="7"/>
        <v>0.84799830400508802</v>
      </c>
      <c r="K11" s="11">
        <f t="shared" si="25"/>
        <v>-0.80111688883391918</v>
      </c>
      <c r="L11" s="11">
        <f t="shared" si="8"/>
        <v>1.125E-2</v>
      </c>
      <c r="M11" s="1">
        <v>1</v>
      </c>
      <c r="N11" s="13">
        <f t="shared" si="9"/>
        <v>0.79402405410089472</v>
      </c>
      <c r="O11" s="13">
        <f t="shared" si="10"/>
        <v>3.7148535572834776E-2</v>
      </c>
      <c r="P11" s="23">
        <f t="shared" si="11"/>
        <v>0.89886043192488052</v>
      </c>
      <c r="Q11" s="27">
        <f t="shared" si="12"/>
        <v>183.90597817420146</v>
      </c>
      <c r="R11" s="30">
        <f t="shared" si="13"/>
        <v>229.88247271775182</v>
      </c>
      <c r="S11" s="32">
        <f t="shared" si="14"/>
        <v>33952.839153319495</v>
      </c>
      <c r="T11" s="38">
        <f t="shared" si="15"/>
        <v>0.36825393849091881</v>
      </c>
      <c r="U11" s="48">
        <f t="shared" si="16"/>
        <v>188.44108332673915</v>
      </c>
      <c r="V11" s="48">
        <f t="shared" si="17"/>
        <v>270.31219272496759</v>
      </c>
      <c r="W11" s="48">
        <f t="shared" si="18"/>
        <v>67748.618784530394</v>
      </c>
      <c r="X11" s="39">
        <f t="shared" si="19"/>
        <v>0.87388777319993416</v>
      </c>
      <c r="Y11" s="45">
        <f t="shared" si="20"/>
        <v>0.21407190877956825</v>
      </c>
      <c r="Z11" s="46">
        <f t="shared" si="21"/>
        <v>7.8832823528344712E-2</v>
      </c>
      <c r="AA11" s="47">
        <f t="shared" si="22"/>
        <v>0.13523908525122352</v>
      </c>
      <c r="AB11" s="23">
        <f t="shared" si="23"/>
        <v>0.14645236615395649</v>
      </c>
      <c r="AC11" s="27">
        <f t="shared" si="24"/>
        <v>14989.282655122017</v>
      </c>
    </row>
    <row r="12" spans="1:29" x14ac:dyDescent="0.25">
      <c r="A12" s="6">
        <v>0.8</v>
      </c>
      <c r="B12" s="6">
        <v>0.4</v>
      </c>
      <c r="C12" s="10">
        <f t="shared" si="26"/>
        <v>0.73503048277758509</v>
      </c>
      <c r="D12" s="10">
        <f t="shared" si="27"/>
        <v>1.0110663586668025</v>
      </c>
      <c r="E12" s="8">
        <f t="shared" si="28"/>
        <v>42.114144476618968</v>
      </c>
      <c r="F12" s="8">
        <f t="shared" si="29"/>
        <v>57.92983515926813</v>
      </c>
      <c r="G12" s="17">
        <f t="shared" si="4"/>
        <v>0.90401785714285721</v>
      </c>
      <c r="H12" s="17">
        <f t="shared" si="5"/>
        <v>1.595982142857143</v>
      </c>
      <c r="I12" s="2">
        <f t="shared" si="6"/>
        <v>1.25</v>
      </c>
      <c r="J12" s="11">
        <f t="shared" si="7"/>
        <v>0.62469504755442429</v>
      </c>
      <c r="K12" s="11">
        <f t="shared" si="25"/>
        <v>-0.65737665979239845</v>
      </c>
      <c r="L12" s="11">
        <f t="shared" si="8"/>
        <v>2.2499999999999999E-2</v>
      </c>
      <c r="M12" s="1">
        <v>1</v>
      </c>
      <c r="N12" s="21">
        <f t="shared" si="9"/>
        <v>0.64793083649264083</v>
      </c>
      <c r="O12" s="21">
        <f t="shared" si="10"/>
        <v>3.4956658639804961E-2</v>
      </c>
      <c r="P12" s="24">
        <f t="shared" si="11"/>
        <v>0.89638752468982286</v>
      </c>
      <c r="Q12" s="26">
        <f t="shared" si="12"/>
        <v>139.9288678419517</v>
      </c>
      <c r="R12" s="29">
        <f t="shared" si="13"/>
        <v>349.82216960487921</v>
      </c>
      <c r="S12" s="31">
        <f t="shared" si="14"/>
        <v>33871.804113919752</v>
      </c>
      <c r="T12" s="37">
        <f t="shared" ref="T12:T21" si="30">((R12^2)-((9750000*9.81)/(2*0.7*2800)))/((R12^2)+((9750000*9.81)/(2*0.7*2800)))</f>
        <v>0.66752100611714726</v>
      </c>
      <c r="U12" s="48">
        <f t="shared" si="16"/>
        <v>188.63160249356679</v>
      </c>
      <c r="V12" s="48">
        <f t="shared" si="17"/>
        <v>270.27640891647189</v>
      </c>
      <c r="W12" s="48">
        <f t="shared" si="18"/>
        <v>67748.618784530394</v>
      </c>
      <c r="X12" s="39">
        <f t="shared" si="19"/>
        <v>0.87400347339311146</v>
      </c>
      <c r="Y12" s="42">
        <f t="shared" si="20"/>
        <v>0.30641643781498934</v>
      </c>
      <c r="Z12" s="43">
        <f t="shared" si="21"/>
        <v>0.20453940886109398</v>
      </c>
      <c r="AA12" s="44">
        <f t="shared" si="22"/>
        <v>0.10187702895389536</v>
      </c>
      <c r="AB12" s="24">
        <f t="shared" si="23"/>
        <v>0.25547792333804165</v>
      </c>
      <c r="AC12" s="26">
        <f t="shared" si="24"/>
        <v>13075.711615695027</v>
      </c>
    </row>
    <row r="13" spans="1:29" x14ac:dyDescent="0.25">
      <c r="A13" s="6">
        <v>0.8</v>
      </c>
      <c r="B13" s="6">
        <v>0.5</v>
      </c>
      <c r="C13" s="10">
        <f t="shared" si="26"/>
        <v>0.57919454118145131</v>
      </c>
      <c r="D13" s="10">
        <f t="shared" si="27"/>
        <v>0.93182127868236253</v>
      </c>
      <c r="E13" s="8">
        <f t="shared" si="28"/>
        <v>33.185402726713313</v>
      </c>
      <c r="F13" s="8">
        <f t="shared" si="29"/>
        <v>53.38942652898308</v>
      </c>
      <c r="G13" s="17">
        <f t="shared" si="4"/>
        <v>0.65401785714285721</v>
      </c>
      <c r="H13" s="17">
        <f t="shared" si="5"/>
        <v>1.3459821428571428</v>
      </c>
      <c r="I13" s="2">
        <f t="shared" si="6"/>
        <v>1</v>
      </c>
      <c r="J13" s="11">
        <f t="shared" si="7"/>
        <v>0.70710678118654757</v>
      </c>
      <c r="K13" s="11">
        <f t="shared" si="25"/>
        <v>-0.75546822202796327</v>
      </c>
      <c r="L13" s="11">
        <f t="shared" si="8"/>
        <v>1.7999999999999999E-2</v>
      </c>
      <c r="M13" s="1">
        <v>1</v>
      </c>
      <c r="N13" s="21">
        <f t="shared" si="9"/>
        <v>0.74546528907800302</v>
      </c>
      <c r="O13" s="21">
        <f t="shared" si="10"/>
        <v>3.7402932949962713E-2</v>
      </c>
      <c r="P13" s="24">
        <f t="shared" si="11"/>
        <v>0.90444641410255966</v>
      </c>
      <c r="Q13" s="26">
        <f t="shared" si="12"/>
        <v>157.21123114797021</v>
      </c>
      <c r="R13" s="29">
        <f t="shared" si="13"/>
        <v>314.42246229594042</v>
      </c>
      <c r="S13" s="31">
        <f t="shared" si="14"/>
        <v>34204.308355842673</v>
      </c>
      <c r="T13" s="37">
        <f t="shared" si="30"/>
        <v>0.60409534676082788</v>
      </c>
      <c r="U13" s="48">
        <f t="shared" si="16"/>
        <v>187.84863107080372</v>
      </c>
      <c r="V13" s="48">
        <f t="shared" si="17"/>
        <v>270.42323759953433</v>
      </c>
      <c r="W13" s="48">
        <f t="shared" si="18"/>
        <v>67748.618784530394</v>
      </c>
      <c r="X13" s="39">
        <f t="shared" si="19"/>
        <v>0.87352892549504835</v>
      </c>
      <c r="Y13" s="42">
        <f t="shared" si="20"/>
        <v>0.27017753762215263</v>
      </c>
      <c r="Z13" s="43">
        <f t="shared" si="21"/>
        <v>0.16321299327684091</v>
      </c>
      <c r="AA13" s="44">
        <f t="shared" si="22"/>
        <v>0.10696454434531172</v>
      </c>
      <c r="AB13" s="24">
        <f t="shared" si="23"/>
        <v>0.21669526544949677</v>
      </c>
      <c r="AC13" s="26">
        <f t="shared" si="24"/>
        <v>13855.924998560755</v>
      </c>
    </row>
    <row r="14" spans="1:29" x14ac:dyDescent="0.25">
      <c r="A14" s="6">
        <v>0.8</v>
      </c>
      <c r="B14" s="6">
        <v>0.6</v>
      </c>
      <c r="C14" s="10">
        <f t="shared" si="26"/>
        <v>0.45347745412135243</v>
      </c>
      <c r="D14" s="10">
        <f t="shared" si="27"/>
        <v>0.8674938730468259</v>
      </c>
      <c r="E14" s="8">
        <f t="shared" si="28"/>
        <v>25.982344225490912</v>
      </c>
      <c r="F14" s="8">
        <f t="shared" si="29"/>
        <v>49.703737679040763</v>
      </c>
      <c r="G14" s="17">
        <f t="shared" si="4"/>
        <v>0.48735119047619052</v>
      </c>
      <c r="H14" s="17">
        <f t="shared" si="5"/>
        <v>1.1793154761904763</v>
      </c>
      <c r="I14" s="2">
        <f t="shared" si="6"/>
        <v>0.83333333333333337</v>
      </c>
      <c r="J14" s="11">
        <f t="shared" si="7"/>
        <v>0.76822127959737585</v>
      </c>
      <c r="K14" s="11">
        <f t="shared" si="25"/>
        <v>-0.82769736907804736</v>
      </c>
      <c r="L14" s="11">
        <f t="shared" si="8"/>
        <v>1.4999999999999999E-2</v>
      </c>
      <c r="M14" s="1">
        <v>1</v>
      </c>
      <c r="N14" s="21">
        <f t="shared" si="9"/>
        <v>0.81766863902927134</v>
      </c>
      <c r="O14" s="21">
        <f t="shared" si="10"/>
        <v>3.9434476058535659E-2</v>
      </c>
      <c r="P14" s="24">
        <f t="shared" si="11"/>
        <v>0.90572540835383852</v>
      </c>
      <c r="Q14" s="26">
        <f t="shared" si="12"/>
        <v>170.38800726920752</v>
      </c>
      <c r="R14" s="29">
        <f t="shared" si="13"/>
        <v>283.98001211534586</v>
      </c>
      <c r="S14" s="31">
        <f t="shared" si="14"/>
        <v>33481.929451499891</v>
      </c>
      <c r="T14" s="37">
        <f t="shared" si="30"/>
        <v>0.53543749808761387</v>
      </c>
      <c r="U14" s="48">
        <f t="shared" si="16"/>
        <v>189.54554868227859</v>
      </c>
      <c r="V14" s="48">
        <f t="shared" si="17"/>
        <v>270.10424635123229</v>
      </c>
      <c r="W14" s="48">
        <f t="shared" si="18"/>
        <v>67748.618784530394</v>
      </c>
      <c r="X14" s="39">
        <f t="shared" si="19"/>
        <v>0.87456055711926672</v>
      </c>
      <c r="Y14" s="42">
        <f t="shared" si="20"/>
        <v>0.24473014019116521</v>
      </c>
      <c r="Z14" s="43">
        <f t="shared" si="21"/>
        <v>0.13103769397058851</v>
      </c>
      <c r="AA14" s="44">
        <f t="shared" si="22"/>
        <v>0.1136924462205767</v>
      </c>
      <c r="AB14" s="24">
        <f t="shared" si="23"/>
        <v>0.18788391708087687</v>
      </c>
      <c r="AC14" s="26">
        <f t="shared" si="24"/>
        <v>14433.429971975123</v>
      </c>
    </row>
    <row r="15" spans="1:29" x14ac:dyDescent="0.25">
      <c r="A15" s="6">
        <v>0.8</v>
      </c>
      <c r="B15" s="6">
        <v>0.7</v>
      </c>
      <c r="C15" s="10">
        <f t="shared" si="26"/>
        <v>0.35288694311847635</v>
      </c>
      <c r="D15" s="10">
        <f t="shared" si="27"/>
        <v>0.81464226156172714</v>
      </c>
      <c r="E15" s="8">
        <f t="shared" si="28"/>
        <v>20.218932485961844</v>
      </c>
      <c r="F15" s="8">
        <f t="shared" si="29"/>
        <v>46.675563400479454</v>
      </c>
      <c r="G15" s="17">
        <f t="shared" si="4"/>
        <v>0.36830357142857145</v>
      </c>
      <c r="H15" s="17">
        <f t="shared" si="5"/>
        <v>1.0602678571428572</v>
      </c>
      <c r="I15" s="2">
        <f t="shared" si="6"/>
        <v>0.7142857142857143</v>
      </c>
      <c r="J15" s="11">
        <f t="shared" si="7"/>
        <v>0.813733471206735</v>
      </c>
      <c r="K15" s="11">
        <f t="shared" si="25"/>
        <v>-0.88134777169317113</v>
      </c>
      <c r="L15" s="11">
        <f t="shared" si="8"/>
        <v>1.2857142857142857E-2</v>
      </c>
      <c r="M15" s="1">
        <v>1</v>
      </c>
      <c r="N15" s="21">
        <f t="shared" si="9"/>
        <v>0.87158080330711241</v>
      </c>
      <c r="O15" s="21">
        <f t="shared" si="10"/>
        <v>4.1073755740482484E-2</v>
      </c>
      <c r="P15" s="24">
        <f t="shared" si="11"/>
        <v>0.90360772090476305</v>
      </c>
      <c r="Q15" s="26">
        <f t="shared" si="12"/>
        <v>180.58088646179371</v>
      </c>
      <c r="R15" s="29">
        <f t="shared" si="13"/>
        <v>257.97269494541962</v>
      </c>
      <c r="S15" s="31">
        <f t="shared" si="14"/>
        <v>32235.11330405435</v>
      </c>
      <c r="T15" s="37">
        <f t="shared" si="30"/>
        <v>0.4634429806608738</v>
      </c>
      <c r="U15" s="48">
        <f t="shared" si="16"/>
        <v>192.43920725598906</v>
      </c>
      <c r="V15" s="48">
        <f t="shared" si="17"/>
        <v>269.5536718024938</v>
      </c>
      <c r="W15" s="48">
        <f t="shared" si="18"/>
        <v>67748.618784530394</v>
      </c>
      <c r="X15" s="39">
        <f t="shared" si="19"/>
        <v>0.87634688331122901</v>
      </c>
      <c r="Y15" s="42">
        <f t="shared" si="20"/>
        <v>0.22634468693388357</v>
      </c>
      <c r="Z15" s="43">
        <f t="shared" si="21"/>
        <v>0.10489785636939133</v>
      </c>
      <c r="AA15" s="44">
        <f t="shared" si="22"/>
        <v>0.12144683056449224</v>
      </c>
      <c r="AB15" s="24">
        <f t="shared" si="23"/>
        <v>0.16562127165163745</v>
      </c>
      <c r="AC15" s="26">
        <f t="shared" si="24"/>
        <v>14874.042147071708</v>
      </c>
    </row>
    <row r="16" spans="1:29" x14ac:dyDescent="0.25">
      <c r="A16" s="6">
        <v>0.8</v>
      </c>
      <c r="B16" s="6">
        <v>0.8</v>
      </c>
      <c r="C16" s="10">
        <f t="shared" si="26"/>
        <v>0.27209773025382139</v>
      </c>
      <c r="D16" s="10">
        <f t="shared" si="27"/>
        <v>0.77067669017123763</v>
      </c>
      <c r="E16" s="8">
        <f t="shared" si="28"/>
        <v>15.5900515586331</v>
      </c>
      <c r="F16" s="8">
        <f t="shared" si="29"/>
        <v>44.15652171592329</v>
      </c>
      <c r="G16" s="17">
        <f t="shared" si="4"/>
        <v>0.27901785714285721</v>
      </c>
      <c r="H16" s="17">
        <f t="shared" si="5"/>
        <v>0.97098214285714279</v>
      </c>
      <c r="I16" s="2">
        <f t="shared" si="6"/>
        <v>0.625</v>
      </c>
      <c r="J16" s="11">
        <f t="shared" si="7"/>
        <v>0.84799830400508802</v>
      </c>
      <c r="K16" s="11">
        <f t="shared" si="25"/>
        <v>-0.9217302651484901</v>
      </c>
      <c r="L16" s="11">
        <f t="shared" si="8"/>
        <v>1.125E-2</v>
      </c>
      <c r="M16" s="1">
        <v>1</v>
      </c>
      <c r="N16" s="21">
        <f t="shared" si="9"/>
        <v>0.91236564069732873</v>
      </c>
      <c r="O16" s="21">
        <f t="shared" si="10"/>
        <v>4.2383399121850851E-2</v>
      </c>
      <c r="P16" s="24">
        <f t="shared" si="11"/>
        <v>0.8995552706079748</v>
      </c>
      <c r="Q16" s="26">
        <f t="shared" si="12"/>
        <v>188.59390515930258</v>
      </c>
      <c r="R16" s="29">
        <f t="shared" si="13"/>
        <v>235.7423814491282</v>
      </c>
      <c r="S16" s="31">
        <f t="shared" si="14"/>
        <v>30764.438977687398</v>
      </c>
      <c r="T16" s="37">
        <f t="shared" si="30"/>
        <v>0.38980749134492154</v>
      </c>
      <c r="U16" s="48">
        <f t="shared" si="16"/>
        <v>195.79744070272758</v>
      </c>
      <c r="V16" s="48">
        <f t="shared" si="17"/>
        <v>268.90424497622132</v>
      </c>
      <c r="W16" s="48">
        <f t="shared" si="18"/>
        <v>67748.618784530394</v>
      </c>
      <c r="X16" s="39">
        <f t="shared" si="19"/>
        <v>0.87846333623369188</v>
      </c>
      <c r="Y16" s="42">
        <f t="shared" si="20"/>
        <v>0.21286470375313038</v>
      </c>
      <c r="Z16" s="43">
        <f t="shared" si="21"/>
        <v>8.2976256165887663E-2</v>
      </c>
      <c r="AA16" s="44">
        <f t="shared" si="22"/>
        <v>0.12988844758724272</v>
      </c>
      <c r="AB16" s="24">
        <f t="shared" si="23"/>
        <v>0.14792047995950902</v>
      </c>
      <c r="AC16" s="26">
        <f t="shared" si="24"/>
        <v>15218.81161316714</v>
      </c>
    </row>
    <row r="17" spans="1:32" x14ac:dyDescent="0.25">
      <c r="A17" s="3">
        <v>1</v>
      </c>
      <c r="B17" s="3">
        <v>0.4</v>
      </c>
      <c r="C17" s="14">
        <f t="shared" si="26"/>
        <v>0.75769744220627644</v>
      </c>
      <c r="D17" s="14">
        <f t="shared" si="27"/>
        <v>0.99898068314689958</v>
      </c>
      <c r="E17" s="7">
        <f t="shared" si="28"/>
        <v>43.412865586277249</v>
      </c>
      <c r="F17" s="7">
        <f t="shared" si="29"/>
        <v>57.237376959413112</v>
      </c>
      <c r="G17" s="18">
        <f t="shared" si="4"/>
        <v>0.94607843137254888</v>
      </c>
      <c r="H17" s="18">
        <f t="shared" si="5"/>
        <v>1.5539215686274512</v>
      </c>
      <c r="I17" s="2">
        <f t="shared" si="6"/>
        <v>1.25</v>
      </c>
      <c r="J17" s="11">
        <f t="shared" si="7"/>
        <v>0.62469504755442429</v>
      </c>
      <c r="K17" s="11">
        <f t="shared" si="25"/>
        <v>-0.72318319506616335</v>
      </c>
      <c r="L17" s="11">
        <f t="shared" si="8"/>
        <v>2.2499999999999999E-2</v>
      </c>
      <c r="M17" s="1">
        <v>1</v>
      </c>
      <c r="N17" s="13">
        <f t="shared" si="9"/>
        <v>0.71178387854659142</v>
      </c>
      <c r="O17" s="13">
        <f t="shared" si="10"/>
        <v>3.8119453215658919E-2</v>
      </c>
      <c r="P17" s="23">
        <f t="shared" si="11"/>
        <v>0.89710104904580501</v>
      </c>
      <c r="Q17" s="27">
        <f t="shared" si="12"/>
        <v>142.25353352011274</v>
      </c>
      <c r="R17" s="30">
        <f t="shared" si="13"/>
        <v>355.63383380028182</v>
      </c>
      <c r="S17" s="32">
        <f t="shared" si="14"/>
        <v>30750.887341553596</v>
      </c>
      <c r="T17" s="38">
        <f t="shared" si="30"/>
        <v>0.67655576406818019</v>
      </c>
      <c r="U17" s="48">
        <f t="shared" si="16"/>
        <v>195.82811761225415</v>
      </c>
      <c r="V17" s="48">
        <f t="shared" si="17"/>
        <v>268.89826078523669</v>
      </c>
      <c r="W17" s="48">
        <f t="shared" si="18"/>
        <v>67748.618784530394</v>
      </c>
      <c r="X17" s="39">
        <f t="shared" si="19"/>
        <v>0.87848288597849744</v>
      </c>
      <c r="Y17" s="45">
        <f t="shared" si="20"/>
        <v>0.30650189772824393</v>
      </c>
      <c r="Z17" s="46">
        <f t="shared" si="21"/>
        <v>0.20736562560587929</v>
      </c>
      <c r="AA17" s="47">
        <f t="shared" si="22"/>
        <v>9.9136272122364644E-2</v>
      </c>
      <c r="AB17" s="23">
        <f t="shared" si="23"/>
        <v>0.25693376166706161</v>
      </c>
      <c r="AC17" s="27">
        <f t="shared" si="24"/>
        <v>13217.620497857492</v>
      </c>
    </row>
    <row r="18" spans="1:32" x14ac:dyDescent="0.25">
      <c r="A18" s="3">
        <v>1</v>
      </c>
      <c r="B18" s="3">
        <v>0.5</v>
      </c>
      <c r="C18" s="14">
        <f t="shared" si="26"/>
        <v>0.60808918737545004</v>
      </c>
      <c r="D18" s="14">
        <f t="shared" si="27"/>
        <v>0.91655577409901867</v>
      </c>
      <c r="E18" s="7">
        <f t="shared" si="28"/>
        <v>34.840944004153187</v>
      </c>
      <c r="F18" s="7">
        <f t="shared" si="29"/>
        <v>52.514777544219861</v>
      </c>
      <c r="G18" s="18">
        <f t="shared" si="4"/>
        <v>0.69607843137254888</v>
      </c>
      <c r="H18" s="18">
        <f t="shared" si="5"/>
        <v>1.3039215686274512</v>
      </c>
      <c r="I18" s="2">
        <f t="shared" si="6"/>
        <v>1</v>
      </c>
      <c r="J18" s="11">
        <f t="shared" si="7"/>
        <v>0.70710678118654757</v>
      </c>
      <c r="K18" s="11">
        <f t="shared" si="25"/>
        <v>-0.83062000850129369</v>
      </c>
      <c r="L18" s="11">
        <f t="shared" si="8"/>
        <v>1.7999999999999999E-2</v>
      </c>
      <c r="M18" s="1">
        <v>1</v>
      </c>
      <c r="N18" s="13">
        <f t="shared" si="9"/>
        <v>0.81855930058690374</v>
      </c>
      <c r="O18" s="13">
        <f t="shared" si="10"/>
        <v>4.1060707914391779E-2</v>
      </c>
      <c r="P18" s="23">
        <f t="shared" si="11"/>
        <v>0.90446777062348938</v>
      </c>
      <c r="Q18" s="27">
        <f t="shared" si="12"/>
        <v>160.01974307421975</v>
      </c>
      <c r="R18" s="30">
        <f t="shared" si="13"/>
        <v>320.03948614843949</v>
      </c>
      <c r="S18" s="32">
        <f t="shared" si="14"/>
        <v>31129.249544302696</v>
      </c>
      <c r="T18" s="38">
        <f t="shared" si="30"/>
        <v>0.61522027163554149</v>
      </c>
      <c r="U18" s="48">
        <f t="shared" si="16"/>
        <v>194.96980320770754</v>
      </c>
      <c r="V18" s="48">
        <f t="shared" si="17"/>
        <v>269.06533962798756</v>
      </c>
      <c r="W18" s="48">
        <f t="shared" si="18"/>
        <v>67748.618784530394</v>
      </c>
      <c r="X18" s="39">
        <f t="shared" si="19"/>
        <v>0.8779373831494498</v>
      </c>
      <c r="Y18" s="45">
        <f t="shared" si="20"/>
        <v>0.27002224019337939</v>
      </c>
      <c r="Z18" s="46">
        <f t="shared" si="21"/>
        <v>0.1661231559594083</v>
      </c>
      <c r="AA18" s="47">
        <f t="shared" si="22"/>
        <v>0.1038990842339711</v>
      </c>
      <c r="AB18" s="23">
        <f t="shared" si="23"/>
        <v>0.21807269807639384</v>
      </c>
      <c r="AC18" s="27">
        <f t="shared" si="24"/>
        <v>14014.372267895027</v>
      </c>
    </row>
    <row r="19" spans="1:32" x14ac:dyDescent="0.25">
      <c r="A19" s="3">
        <v>1</v>
      </c>
      <c r="B19" s="3">
        <v>0.6</v>
      </c>
      <c r="C19" s="14">
        <f t="shared" si="26"/>
        <v>0.48689923181126904</v>
      </c>
      <c r="D19" s="14">
        <f t="shared" si="27"/>
        <v>0.84953027839887985</v>
      </c>
      <c r="E19" s="7">
        <f t="shared" si="28"/>
        <v>27.897271030947628</v>
      </c>
      <c r="F19" s="7">
        <f t="shared" si="29"/>
        <v>48.674499520829663</v>
      </c>
      <c r="G19" s="18">
        <f t="shared" si="4"/>
        <v>0.52941176470588236</v>
      </c>
      <c r="H19" s="18">
        <f t="shared" si="5"/>
        <v>1.1372549019607843</v>
      </c>
      <c r="I19" s="2">
        <f t="shared" si="6"/>
        <v>0.83333333333333326</v>
      </c>
      <c r="J19" s="11">
        <f t="shared" si="7"/>
        <v>0.76822127959737585</v>
      </c>
      <c r="K19" s="11">
        <f t="shared" si="25"/>
        <v>-0.90974939872622151</v>
      </c>
      <c r="L19" s="11">
        <f t="shared" si="8"/>
        <v>1.4999999999999998E-2</v>
      </c>
      <c r="M19" s="1">
        <v>1</v>
      </c>
      <c r="N19" s="13">
        <f t="shared" si="9"/>
        <v>0.89766243112248878</v>
      </c>
      <c r="O19" s="13">
        <f t="shared" si="10"/>
        <v>4.3504361124477267E-2</v>
      </c>
      <c r="P19" s="23">
        <f t="shared" si="11"/>
        <v>0.90528177970409285</v>
      </c>
      <c r="Q19" s="27">
        <f t="shared" si="12"/>
        <v>173.54712967451016</v>
      </c>
      <c r="R19" s="30">
        <f t="shared" si="13"/>
        <v>289.24521612418363</v>
      </c>
      <c r="S19" s="32">
        <f t="shared" si="14"/>
        <v>30512.313489088192</v>
      </c>
      <c r="T19" s="38">
        <f t="shared" si="30"/>
        <v>0.54841254591376554</v>
      </c>
      <c r="U19" s="48">
        <f t="shared" si="16"/>
        <v>196.36739365234607</v>
      </c>
      <c r="V19" s="48">
        <f t="shared" si="17"/>
        <v>268.7929102959676</v>
      </c>
      <c r="W19" s="48">
        <f t="shared" si="18"/>
        <v>67748.618784530394</v>
      </c>
      <c r="X19" s="39">
        <f t="shared" si="19"/>
        <v>0.87882719789412966</v>
      </c>
      <c r="Y19" s="45">
        <f t="shared" si="20"/>
        <v>0.24432354699472561</v>
      </c>
      <c r="Z19" s="46">
        <f t="shared" si="21"/>
        <v>0.13399009843405901</v>
      </c>
      <c r="AA19" s="47">
        <f t="shared" si="22"/>
        <v>0.1103334485606666</v>
      </c>
      <c r="AB19" s="23">
        <f t="shared" si="23"/>
        <v>0.18915682271439233</v>
      </c>
      <c r="AC19" s="27">
        <f t="shared" si="24"/>
        <v>14602.108002635036</v>
      </c>
    </row>
    <row r="20" spans="1:32" x14ac:dyDescent="0.25">
      <c r="A20" s="3">
        <v>1</v>
      </c>
      <c r="B20" s="3">
        <v>0.7</v>
      </c>
      <c r="C20" s="14">
        <f t="shared" si="26"/>
        <v>0.38940893305805929</v>
      </c>
      <c r="D20" s="14">
        <f t="shared" si="27"/>
        <v>0.79441943150099747</v>
      </c>
      <c r="E20" s="7">
        <f t="shared" si="28"/>
        <v>22.3114883689192</v>
      </c>
      <c r="F20" s="7">
        <f t="shared" si="29"/>
        <v>45.516880588189359</v>
      </c>
      <c r="G20" s="18">
        <f t="shared" si="4"/>
        <v>0.41036414565826329</v>
      </c>
      <c r="H20" s="18">
        <f t="shared" si="5"/>
        <v>1.0182072829131652</v>
      </c>
      <c r="I20" s="2">
        <f t="shared" si="6"/>
        <v>0.71428571428571419</v>
      </c>
      <c r="J20" s="11">
        <f t="shared" si="7"/>
        <v>0.813733471206735</v>
      </c>
      <c r="K20" s="11">
        <f t="shared" si="25"/>
        <v>-0.9685303263409607</v>
      </c>
      <c r="L20" s="11">
        <f t="shared" si="8"/>
        <v>1.2857142857142855E-2</v>
      </c>
      <c r="M20" s="1">
        <v>1</v>
      </c>
      <c r="N20" s="13">
        <f t="shared" si="9"/>
        <v>0.95676100549144183</v>
      </c>
      <c r="O20" s="13">
        <f t="shared" si="10"/>
        <v>4.5477049189321911E-2</v>
      </c>
      <c r="P20" s="23">
        <f t="shared" si="11"/>
        <v>0.9028031345765043</v>
      </c>
      <c r="Q20" s="27">
        <f t="shared" si="12"/>
        <v>183.98602418822324</v>
      </c>
      <c r="R20" s="30">
        <f t="shared" si="13"/>
        <v>262.83717741174752</v>
      </c>
      <c r="S20" s="32">
        <f t="shared" si="14"/>
        <v>29394.301680511864</v>
      </c>
      <c r="T20" s="38">
        <f t="shared" si="30"/>
        <v>0.47798410234580468</v>
      </c>
      <c r="U20" s="48">
        <f t="shared" si="16"/>
        <v>198.87508267800806</v>
      </c>
      <c r="V20" s="48">
        <f t="shared" si="17"/>
        <v>268.29921373272339</v>
      </c>
      <c r="W20" s="48">
        <f t="shared" si="18"/>
        <v>67748.618784530394</v>
      </c>
      <c r="X20" s="39">
        <f t="shared" si="19"/>
        <v>0.88044432513520343</v>
      </c>
      <c r="Y20" s="45">
        <f t="shared" si="20"/>
        <v>0.22569396630928781</v>
      </c>
      <c r="Z20" s="46">
        <f t="shared" si="21"/>
        <v>0.10787812789120922</v>
      </c>
      <c r="AA20" s="47">
        <f t="shared" si="22"/>
        <v>0.11781583841807859</v>
      </c>
      <c r="AB20" s="23">
        <f t="shared" si="23"/>
        <v>0.16678604710024852</v>
      </c>
      <c r="AC20" s="27">
        <f t="shared" si="24"/>
        <v>15048.681855835675</v>
      </c>
    </row>
    <row r="21" spans="1:32" x14ac:dyDescent="0.25">
      <c r="A21" s="3">
        <v>1</v>
      </c>
      <c r="B21" s="3">
        <v>0.8</v>
      </c>
      <c r="C21" s="14">
        <f t="shared" si="26"/>
        <v>0.31068089586653519</v>
      </c>
      <c r="D21" s="14">
        <f t="shared" si="27"/>
        <v>0.74856603511412267</v>
      </c>
      <c r="E21" s="7">
        <f t="shared" si="28"/>
        <v>17.800704108495889</v>
      </c>
      <c r="F21" s="7">
        <f t="shared" si="29"/>
        <v>42.889674498881014</v>
      </c>
      <c r="G21" s="18">
        <f t="shared" si="4"/>
        <v>0.32107843137254899</v>
      </c>
      <c r="H21" s="18">
        <f t="shared" si="5"/>
        <v>0.9289215686274509</v>
      </c>
      <c r="I21" s="2">
        <f t="shared" si="6"/>
        <v>0.625</v>
      </c>
      <c r="J21" s="11">
        <f t="shared" si="7"/>
        <v>0.84799830400508802</v>
      </c>
      <c r="K21" s="11">
        <f t="shared" si="25"/>
        <v>-1.0127748989865775</v>
      </c>
      <c r="L21" s="11">
        <f t="shared" si="8"/>
        <v>1.125E-2</v>
      </c>
      <c r="M21" s="1">
        <v>1</v>
      </c>
      <c r="N21" s="13">
        <f t="shared" si="9"/>
        <v>1.0014913192823451</v>
      </c>
      <c r="O21" s="13">
        <f t="shared" si="10"/>
        <v>4.7053727526762054E-2</v>
      </c>
      <c r="P21" s="23">
        <f t="shared" si="11"/>
        <v>0.89844354059015319</v>
      </c>
      <c r="Q21" s="27">
        <f t="shared" si="12"/>
        <v>192.16801587937667</v>
      </c>
      <c r="R21" s="30">
        <f t="shared" si="13"/>
        <v>240.21001984922083</v>
      </c>
      <c r="S21" s="32">
        <f t="shared" si="14"/>
        <v>28058.454317095762</v>
      </c>
      <c r="T21" s="38">
        <f t="shared" si="30"/>
        <v>0.40561128719531381</v>
      </c>
      <c r="U21" s="48">
        <f t="shared" si="16"/>
        <v>201.83052384905662</v>
      </c>
      <c r="V21" s="48">
        <f t="shared" si="17"/>
        <v>267.70932438873052</v>
      </c>
      <c r="W21" s="48">
        <f t="shared" si="18"/>
        <v>67748.618784530394</v>
      </c>
      <c r="X21" s="39">
        <f t="shared" si="19"/>
        <v>0.88238435739430432</v>
      </c>
      <c r="Y21" s="45">
        <f t="shared" si="20"/>
        <v>0.21198381969185931</v>
      </c>
      <c r="Z21" s="46">
        <f t="shared" si="21"/>
        <v>8.5983029969794358E-2</v>
      </c>
      <c r="AA21" s="47">
        <f t="shared" si="22"/>
        <v>0.12600078972206497</v>
      </c>
      <c r="AB21" s="23">
        <f t="shared" si="23"/>
        <v>0.14898342483082683</v>
      </c>
      <c r="AC21" s="27">
        <f t="shared" si="24"/>
        <v>15396.590090186457</v>
      </c>
    </row>
    <row r="22" spans="1:32" x14ac:dyDescent="0.25">
      <c r="A22" s="6">
        <v>1.2</v>
      </c>
      <c r="B22" s="6">
        <v>0.4</v>
      </c>
      <c r="C22" s="10">
        <f t="shared" si="26"/>
        <v>0.77479785374164101</v>
      </c>
      <c r="D22" s="10">
        <f t="shared" si="27"/>
        <v>0.98918681675450881</v>
      </c>
      <c r="E22" s="8">
        <f t="shared" si="28"/>
        <v>44.392646995190468</v>
      </c>
      <c r="F22" s="8">
        <f t="shared" si="29"/>
        <v>56.676229750014102</v>
      </c>
      <c r="G22" s="17">
        <f t="shared" si="4"/>
        <v>0.97902097902097884</v>
      </c>
      <c r="H22" s="17">
        <f t="shared" si="5"/>
        <v>1.5209790209790213</v>
      </c>
      <c r="I22" s="2">
        <f t="shared" si="6"/>
        <v>1.25</v>
      </c>
      <c r="J22" s="11">
        <f t="shared" si="7"/>
        <v>0.62469504755442429</v>
      </c>
      <c r="K22" s="11">
        <f t="shared" si="25"/>
        <v>-0.77429041150435673</v>
      </c>
      <c r="L22" s="11">
        <f t="shared" si="8"/>
        <v>2.2499999999999999E-2</v>
      </c>
      <c r="M22" s="1">
        <v>1</v>
      </c>
      <c r="N22" s="21">
        <f t="shared" si="9"/>
        <v>0.76125157248075526</v>
      </c>
      <c r="O22" s="21">
        <f t="shared" si="10"/>
        <v>4.1031071218879611E-2</v>
      </c>
      <c r="P22" s="24">
        <f t="shared" si="11"/>
        <v>0.89648059984736872</v>
      </c>
      <c r="Q22" s="26">
        <f t="shared" si="12"/>
        <v>144.10104919613138</v>
      </c>
      <c r="R22" s="29">
        <f t="shared" si="13"/>
        <v>360.25262299032846</v>
      </c>
      <c r="S22" s="31">
        <f t="shared" si="14"/>
        <v>28134.549115480891</v>
      </c>
      <c r="T22" s="37">
        <f t="shared" ref="T22:T26" si="31">((R22^2)-((9750000*9.81)/(2*0.7*2800)))/((R22^2)+((9750000*9.81)/(2*0.7*2800)))</f>
        <v>0.68349223421887284</v>
      </c>
      <c r="U22" s="48">
        <f t="shared" si="16"/>
        <v>201.66333437077299</v>
      </c>
      <c r="V22" s="48">
        <f t="shared" si="17"/>
        <v>267.74292666390807</v>
      </c>
      <c r="W22" s="48">
        <f t="shared" si="18"/>
        <v>67748.618784530394</v>
      </c>
      <c r="X22" s="39">
        <f t="shared" si="19"/>
        <v>0.88227361638478841</v>
      </c>
      <c r="Y22" s="42">
        <f t="shared" si="20"/>
        <v>0.30655407962618009</v>
      </c>
      <c r="Z22" s="43">
        <f t="shared" si="21"/>
        <v>0.20952733279260807</v>
      </c>
      <c r="AA22" s="44">
        <f t="shared" si="22"/>
        <v>9.7026746833572014E-2</v>
      </c>
      <c r="AB22" s="24">
        <f t="shared" si="23"/>
        <v>0.25804070620939407</v>
      </c>
      <c r="AC22" s="26">
        <f t="shared" si="24"/>
        <v>13331.846719766359</v>
      </c>
    </row>
    <row r="23" spans="1:32" x14ac:dyDescent="0.25">
      <c r="A23" s="6">
        <v>1.2</v>
      </c>
      <c r="B23" s="6">
        <v>0.5</v>
      </c>
      <c r="C23" s="10">
        <f t="shared" si="26"/>
        <v>0.62993878695696515</v>
      </c>
      <c r="D23" s="10">
        <f t="shared" si="27"/>
        <v>0.90415920851934306</v>
      </c>
      <c r="E23" s="8">
        <f t="shared" si="28"/>
        <v>36.092833844224813</v>
      </c>
      <c r="F23" s="8">
        <f t="shared" si="29"/>
        <v>51.804506656047302</v>
      </c>
      <c r="G23" s="17">
        <f t="shared" si="4"/>
        <v>0.72902097902097895</v>
      </c>
      <c r="H23" s="17">
        <f t="shared" si="5"/>
        <v>1.270979020979021</v>
      </c>
      <c r="I23" s="2">
        <f t="shared" si="6"/>
        <v>1</v>
      </c>
      <c r="J23" s="11">
        <f t="shared" si="7"/>
        <v>0.70710678118654757</v>
      </c>
      <c r="K23" s="11">
        <f t="shared" si="25"/>
        <v>-0.88913329580907607</v>
      </c>
      <c r="L23" s="11">
        <f t="shared" si="8"/>
        <v>1.7999999999999999E-2</v>
      </c>
      <c r="M23" s="1">
        <v>1</v>
      </c>
      <c r="N23" s="21">
        <f t="shared" si="9"/>
        <v>0.87534129298344487</v>
      </c>
      <c r="O23" s="21">
        <f t="shared" si="10"/>
        <v>4.4392002825634727E-2</v>
      </c>
      <c r="P23" s="24">
        <f t="shared" si="11"/>
        <v>0.90346766170603032</v>
      </c>
      <c r="Q23" s="26">
        <f t="shared" si="12"/>
        <v>162.247219725468</v>
      </c>
      <c r="R23" s="29">
        <f t="shared" si="13"/>
        <v>324.494439450936</v>
      </c>
      <c r="S23" s="31">
        <f t="shared" si="14"/>
        <v>28533.18075412494</v>
      </c>
      <c r="T23" s="37">
        <f t="shared" si="31"/>
        <v>0.62373896173474308</v>
      </c>
      <c r="U23" s="48">
        <f t="shared" si="16"/>
        <v>200.785217550418</v>
      </c>
      <c r="V23" s="48">
        <f t="shared" si="17"/>
        <v>267.91895617315765</v>
      </c>
      <c r="W23" s="48">
        <f t="shared" si="18"/>
        <v>67748.618784530394</v>
      </c>
      <c r="X23" s="39">
        <f t="shared" si="19"/>
        <v>0.88169394037404847</v>
      </c>
      <c r="Y23" s="42">
        <f t="shared" si="20"/>
        <v>0.26989185053277986</v>
      </c>
      <c r="Z23" s="43">
        <f t="shared" si="21"/>
        <v>0.16834206263198459</v>
      </c>
      <c r="AA23" s="44">
        <f t="shared" si="22"/>
        <v>0.10154978790079527</v>
      </c>
      <c r="AB23" s="24">
        <f t="shared" si="23"/>
        <v>0.21911695658238223</v>
      </c>
      <c r="AC23" s="26">
        <f t="shared" si="24"/>
        <v>14141.733670447291</v>
      </c>
    </row>
    <row r="24" spans="1:32" x14ac:dyDescent="0.25">
      <c r="A24" s="6">
        <v>1.2</v>
      </c>
      <c r="B24" s="6">
        <v>0.6</v>
      </c>
      <c r="C24" s="10">
        <f t="shared" si="26"/>
        <v>0.51227878268743832</v>
      </c>
      <c r="D24" s="10">
        <f t="shared" si="27"/>
        <v>0.83492837643585283</v>
      </c>
      <c r="E24" s="8">
        <f t="shared" si="28"/>
        <v>29.351412182089678</v>
      </c>
      <c r="F24" s="8">
        <f t="shared" si="29"/>
        <v>47.83787216548442</v>
      </c>
      <c r="G24" s="17">
        <f t="shared" si="4"/>
        <v>0.56235431235431255</v>
      </c>
      <c r="H24" s="17">
        <f t="shared" si="5"/>
        <v>1.1043123543123543</v>
      </c>
      <c r="I24" s="2">
        <f t="shared" si="6"/>
        <v>0.83333333333333348</v>
      </c>
      <c r="J24" s="11">
        <f t="shared" si="7"/>
        <v>0.76822127959737585</v>
      </c>
      <c r="K24" s="11">
        <f t="shared" si="25"/>
        <v>-0.97372488115462841</v>
      </c>
      <c r="L24" s="11">
        <f t="shared" si="8"/>
        <v>1.5000000000000001E-2</v>
      </c>
      <c r="M24" s="1">
        <v>1</v>
      </c>
      <c r="N24" s="21">
        <f t="shared" si="9"/>
        <v>0.95990365573036152</v>
      </c>
      <c r="O24" s="21">
        <f t="shared" si="10"/>
        <v>4.7185470509121225E-2</v>
      </c>
      <c r="P24" s="24">
        <f t="shared" si="11"/>
        <v>0.90398178443640453</v>
      </c>
      <c r="Q24" s="26">
        <f t="shared" si="12"/>
        <v>176.04514121696246</v>
      </c>
      <c r="R24" s="29">
        <f t="shared" si="13"/>
        <v>293.40856869493746</v>
      </c>
      <c r="S24" s="31">
        <f t="shared" si="14"/>
        <v>27993.841612153486</v>
      </c>
      <c r="T24" s="37">
        <f t="shared" si="31"/>
        <v>0.55832722604188012</v>
      </c>
      <c r="U24" s="48">
        <f t="shared" si="16"/>
        <v>201.97237713107555</v>
      </c>
      <c r="V24" s="48">
        <f t="shared" si="17"/>
        <v>267.68079242678948</v>
      </c>
      <c r="W24" s="48">
        <f t="shared" si="18"/>
        <v>67748.618784530394</v>
      </c>
      <c r="X24" s="39">
        <f t="shared" si="19"/>
        <v>0.88247841030215135</v>
      </c>
      <c r="Y24" s="42">
        <f t="shared" si="20"/>
        <v>0.2440036661290953</v>
      </c>
      <c r="Z24" s="43">
        <f t="shared" si="21"/>
        <v>0.13623389005390685</v>
      </c>
      <c r="AA24" s="44">
        <f t="shared" si="22"/>
        <v>0.10776977607518845</v>
      </c>
      <c r="AB24" s="24">
        <f t="shared" si="23"/>
        <v>0.19011877809150107</v>
      </c>
      <c r="AC24" s="26">
        <f t="shared" si="24"/>
        <v>14737.341946572744</v>
      </c>
    </row>
    <row r="25" spans="1:32" x14ac:dyDescent="0.25">
      <c r="A25" s="6">
        <v>1.2</v>
      </c>
      <c r="B25" s="6">
        <v>0.7</v>
      </c>
      <c r="C25" s="10">
        <f t="shared" si="26"/>
        <v>0.41727384766961034</v>
      </c>
      <c r="D25" s="10">
        <f t="shared" si="27"/>
        <v>0.77797598242078014</v>
      </c>
      <c r="E25" s="8">
        <f t="shared" si="28"/>
        <v>23.908030372653496</v>
      </c>
      <c r="F25" s="8">
        <f t="shared" si="29"/>
        <v>44.574740355254626</v>
      </c>
      <c r="G25" s="17">
        <f t="shared" si="4"/>
        <v>0.44330669330669331</v>
      </c>
      <c r="H25" s="17">
        <f t="shared" si="5"/>
        <v>0.98526473526473535</v>
      </c>
      <c r="I25" s="2">
        <f t="shared" si="6"/>
        <v>0.7142857142857143</v>
      </c>
      <c r="J25" s="11">
        <f t="shared" si="7"/>
        <v>0.813733471206735</v>
      </c>
      <c r="K25" s="11">
        <f t="shared" si="25"/>
        <v>-1.0365654140970724</v>
      </c>
      <c r="L25" s="11">
        <f t="shared" si="8"/>
        <v>1.2857142857142857E-2</v>
      </c>
      <c r="M25" s="1">
        <v>1</v>
      </c>
      <c r="N25" s="21">
        <f t="shared" si="9"/>
        <v>1.0231072205782208</v>
      </c>
      <c r="O25" s="21">
        <f t="shared" si="10"/>
        <v>4.944147092638726E-2</v>
      </c>
      <c r="P25" s="24">
        <f t="shared" si="11"/>
        <v>0.90123661387778331</v>
      </c>
      <c r="Q25" s="26">
        <f t="shared" si="12"/>
        <v>186.66919753618598</v>
      </c>
      <c r="R25" s="29">
        <f t="shared" si="13"/>
        <v>266.67028219455142</v>
      </c>
      <c r="S25" s="31">
        <f t="shared" si="14"/>
        <v>26978.198515807006</v>
      </c>
      <c r="T25" s="37">
        <f t="shared" si="31"/>
        <v>0.48907698498192947</v>
      </c>
      <c r="U25" s="48">
        <f t="shared" si="16"/>
        <v>204.18921112509204</v>
      </c>
      <c r="V25" s="48">
        <f t="shared" si="17"/>
        <v>267.23230028895824</v>
      </c>
      <c r="W25" s="48">
        <f t="shared" si="18"/>
        <v>67748.618784530394</v>
      </c>
      <c r="X25" s="39">
        <f t="shared" si="19"/>
        <v>0.88395946116463464</v>
      </c>
      <c r="Y25" s="42">
        <f t="shared" si="20"/>
        <v>0.22519111339803319</v>
      </c>
      <c r="Z25" s="43">
        <f t="shared" si="21"/>
        <v>0.11013579078543385</v>
      </c>
      <c r="AA25" s="44">
        <f t="shared" si="22"/>
        <v>0.11505532261259933</v>
      </c>
      <c r="AB25" s="24">
        <f t="shared" si="23"/>
        <v>0.16766345209173353</v>
      </c>
      <c r="AC25" s="26">
        <f t="shared" si="24"/>
        <v>15188.245162846455</v>
      </c>
    </row>
    <row r="26" spans="1:32" x14ac:dyDescent="0.25">
      <c r="A26" s="6">
        <v>1.2</v>
      </c>
      <c r="B26" s="6">
        <v>0.8</v>
      </c>
      <c r="C26" s="10">
        <f t="shared" si="26"/>
        <v>0.34025248252016466</v>
      </c>
      <c r="D26" s="10">
        <f t="shared" si="27"/>
        <v>0.73058911949648231</v>
      </c>
      <c r="E26" s="8">
        <f t="shared" si="28"/>
        <v>19.495031217254251</v>
      </c>
      <c r="F26" s="8">
        <f t="shared" si="29"/>
        <v>41.859673105327403</v>
      </c>
      <c r="G26" s="17">
        <f t="shared" si="4"/>
        <v>0.35402097902097901</v>
      </c>
      <c r="H26" s="17">
        <f t="shared" si="5"/>
        <v>0.89597902097902093</v>
      </c>
      <c r="I26" s="2">
        <f t="shared" si="6"/>
        <v>0.625</v>
      </c>
      <c r="J26" s="11">
        <f t="shared" si="7"/>
        <v>0.84799830400508802</v>
      </c>
      <c r="K26" s="11">
        <f t="shared" si="25"/>
        <v>-1.0838658010136106</v>
      </c>
      <c r="L26" s="11">
        <f t="shared" si="8"/>
        <v>1.125E-2</v>
      </c>
      <c r="M26" s="1">
        <v>1</v>
      </c>
      <c r="N26" s="21">
        <f t="shared" si="9"/>
        <v>1.0709624935592368</v>
      </c>
      <c r="O26" s="21">
        <f t="shared" si="10"/>
        <v>5.1245291926991135E-2</v>
      </c>
      <c r="P26" s="24">
        <f t="shared" si="11"/>
        <v>0.89662581552559273</v>
      </c>
      <c r="Q26" s="26">
        <f t="shared" si="12"/>
        <v>194.97406141844829</v>
      </c>
      <c r="R26" s="29">
        <f t="shared" si="13"/>
        <v>243.71757677306036</v>
      </c>
      <c r="S26" s="31">
        <f t="shared" si="14"/>
        <v>25753.090546463067</v>
      </c>
      <c r="T26" s="37">
        <f t="shared" si="31"/>
        <v>0.41765114464973685</v>
      </c>
      <c r="U26" s="48">
        <f t="shared" si="16"/>
        <v>206.83162854165295</v>
      </c>
      <c r="V26" s="48">
        <f t="shared" si="17"/>
        <v>266.69131173281914</v>
      </c>
      <c r="W26" s="48">
        <f t="shared" si="18"/>
        <v>67748.618784530394</v>
      </c>
      <c r="X26" s="39">
        <f t="shared" si="19"/>
        <v>0.8857525902676181</v>
      </c>
      <c r="Y26" s="42">
        <f t="shared" si="20"/>
        <v>0.21130955101705429</v>
      </c>
      <c r="Z26" s="43">
        <f t="shared" si="21"/>
        <v>8.8253675857694683E-2</v>
      </c>
      <c r="AA26" s="44">
        <f t="shared" si="22"/>
        <v>0.1230558751593596</v>
      </c>
      <c r="AB26" s="24">
        <f t="shared" si="23"/>
        <v>0.14978161343737448</v>
      </c>
      <c r="AC26" s="26">
        <f t="shared" si="24"/>
        <v>15538.165001018293</v>
      </c>
      <c r="AE26" s="49" t="s">
        <v>33</v>
      </c>
      <c r="AF26" s="50" t="s">
        <v>29</v>
      </c>
    </row>
    <row r="27" spans="1:32" x14ac:dyDescent="0.25">
      <c r="A27" s="33">
        <v>0.6</v>
      </c>
      <c r="B27" s="33">
        <v>0.55000000000000004</v>
      </c>
      <c r="C27" s="35">
        <f t="shared" ref="C27:C29" si="32">ATAN(0.5*((1/B27)-(1.55/(1+(1.55*A27)))))</f>
        <v>0.46965861953681248</v>
      </c>
      <c r="D27" s="35">
        <f t="shared" ref="D27:D29" si="33">ATAN((1/B27)-TAN(C27))</f>
        <v>0.91903779096372284</v>
      </c>
      <c r="E27" s="36">
        <f t="shared" ref="E27:E29" si="34">DEGREES(ATAN(0.5*((1/B27)-(1.55/(1+(1.55*A27))))))</f>
        <v>26.909456711399827</v>
      </c>
      <c r="F27" s="36">
        <f t="shared" ref="F27:F29" si="35">DEGREES(ATAN((1/B27)-(TAN(RADIANS(E27)))))</f>
        <v>52.656986635247705</v>
      </c>
      <c r="G27" s="36">
        <f t="shared" ref="G27:G29" si="36">TAN(C27)</f>
        <v>0.50753650494583136</v>
      </c>
      <c r="H27" s="36">
        <f t="shared" ref="H27:H29" si="37">TAN(D27)</f>
        <v>1.3106453132359868</v>
      </c>
      <c r="I27" s="48">
        <f t="shared" ref="I27:I29" si="38">(G27+H27)/2</f>
        <v>0.90909090909090906</v>
      </c>
      <c r="J27" s="39">
        <f t="shared" ref="J27:J29" si="39">COS(ATAN(I27))</f>
        <v>0.7399400733959437</v>
      </c>
      <c r="K27" s="39">
        <f t="shared" ref="K27:K29" si="40">(-2*A27*(H27-G27)*J27)+(0.021*I27)+((0.02/2.5)*A27*I27)</f>
        <v>-0.68964832320683034</v>
      </c>
      <c r="L27" s="39">
        <f t="shared" ref="L27:L29" si="41">0.018*I27</f>
        <v>1.6363636363636361E-2</v>
      </c>
      <c r="M27" s="40">
        <v>1</v>
      </c>
      <c r="N27" s="35">
        <f t="shared" ref="N27:N29" si="42">(-M27+SQRT((M27^2)-(4*L27*K27)))/(2*L27)</f>
        <v>0.68203639093939028</v>
      </c>
      <c r="O27" s="35">
        <f t="shared" ref="O27:O29" si="43">0.021+((0.02*A27)/2.5)+0.018*(N27^2)</f>
        <v>3.417312549418132E-2</v>
      </c>
      <c r="P27" s="35">
        <f t="shared" ref="P27:P29" si="44">1-((O27/(2*A27*(H27-G27)*J27))*((2*B27)+(1/(2*B27))))</f>
        <v>0.90372088126014127</v>
      </c>
      <c r="Q27" s="36">
        <f t="shared" ref="Q27:Q29" si="45">SQRT(74008.1664/((1/((COS(D27))^2))+(0.128/((COS(C27))^2))))</f>
        <v>160.33814694875886</v>
      </c>
      <c r="R27" s="36">
        <f t="shared" ref="R27:R29" si="46">Q27/B27</f>
        <v>291.52390354319789</v>
      </c>
      <c r="S27" s="36">
        <f t="shared" ref="S27:S29" si="47">R27*Q27*(H27-G27)</f>
        <v>37539.235156656396</v>
      </c>
      <c r="T27" s="35">
        <f t="shared" ref="T27:T29" si="48">((R27^2)-((9750000*9.81)/(2*0.7*2800)))/((R27^2)+((9750000*9.81)/(2*0.7*2800)))</f>
        <v>0.55387601089632099</v>
      </c>
      <c r="U27" s="48">
        <f t="shared" ref="U27:U29" si="49">SQRT(((((Q27/COS(D27))*SIN(D27))-R27)^2)+(Q27^2))</f>
        <v>179.80715448608444</v>
      </c>
      <c r="V27" s="48">
        <f t="shared" ref="V27:V29" si="50">288-((U27^2)/(2*1003.8))</f>
        <v>271.89588921877731</v>
      </c>
      <c r="W27" s="48">
        <f t="shared" ref="W27:W29" si="51">98100/(1+((Q27^2)/(2*286.8*V27*((COS(D27))^2))))</f>
        <v>67748.618784530394</v>
      </c>
      <c r="X27" s="39">
        <f t="shared" ref="X27:X29" si="52">W27/(286.8*V27)</f>
        <v>0.86879768887987907</v>
      </c>
      <c r="Y27" s="35">
        <f t="shared" ref="Y27:Y29" si="53">SQRT(20/(PI()*(1-((T27)^2))*Q27*X27))</f>
        <v>0.2567593889901158</v>
      </c>
      <c r="Z27" s="35">
        <f t="shared" ref="Z27:Z29" si="54">T27*Y27</f>
        <v>0.14221286613402209</v>
      </c>
      <c r="AA27" s="35">
        <f t="shared" ref="AA27:AA29" si="55">Y27-Z27</f>
        <v>0.11454652285609371</v>
      </c>
      <c r="AB27" s="35">
        <f t="shared" ref="AB27:AB29" si="56">(Z27+Y27)/2</f>
        <v>0.19948612756206896</v>
      </c>
      <c r="AC27" s="36">
        <f t="shared" ref="AC27:AC29" si="57">(60*R27)/(2*PI()*AB27)</f>
        <v>13955.096781526889</v>
      </c>
      <c r="AD27" s="1" t="s">
        <v>30</v>
      </c>
      <c r="AE27" s="35">
        <f>1-((O27/(2*A27*(H27-G27)*J27))*((2*B27)+(1/(2*B27))))</f>
        <v>0.90372088126014127</v>
      </c>
      <c r="AF27" s="35">
        <f>1-8*((O27/(2*A27*(H27-G27)*J27))*((2*B27)+(1/(2*B27))))</f>
        <v>0.22976705008113019</v>
      </c>
    </row>
    <row r="28" spans="1:32" x14ac:dyDescent="0.25">
      <c r="A28" s="51">
        <v>0.8</v>
      </c>
      <c r="B28" s="51">
        <v>0.62</v>
      </c>
      <c r="C28" s="42">
        <f t="shared" si="32"/>
        <v>0.43152615105133785</v>
      </c>
      <c r="D28" s="42">
        <f t="shared" si="33"/>
        <v>0.85609937889595122</v>
      </c>
      <c r="E28" s="17">
        <f t="shared" si="34"/>
        <v>24.724627204766509</v>
      </c>
      <c r="F28" s="17">
        <f t="shared" si="35"/>
        <v>49.050881254509143</v>
      </c>
      <c r="G28" s="17">
        <f t="shared" si="36"/>
        <v>0.46046947004608302</v>
      </c>
      <c r="H28" s="17">
        <f t="shared" si="37"/>
        <v>1.1524337557603688</v>
      </c>
      <c r="I28" s="48">
        <f t="shared" si="38"/>
        <v>0.80645161290322587</v>
      </c>
      <c r="J28" s="39">
        <f t="shared" si="39"/>
        <v>0.77841303947532936</v>
      </c>
      <c r="K28" s="39">
        <f t="shared" si="40"/>
        <v>-0.8397176623684236</v>
      </c>
      <c r="L28" s="39">
        <f t="shared" si="41"/>
        <v>1.4516129032258065E-2</v>
      </c>
      <c r="M28" s="40">
        <v>1</v>
      </c>
      <c r="N28" s="42">
        <f t="shared" si="42"/>
        <v>0.82972414713763254</v>
      </c>
      <c r="O28" s="42">
        <f t="shared" si="43"/>
        <v>3.9791958886178889E-2</v>
      </c>
      <c r="P28" s="42">
        <f t="shared" si="44"/>
        <v>0.90551061227512408</v>
      </c>
      <c r="Q28" s="17">
        <f t="shared" si="45"/>
        <v>172.63551841210611</v>
      </c>
      <c r="R28" s="17">
        <f t="shared" si="46"/>
        <v>278.44438453565499</v>
      </c>
      <c r="S28" s="17">
        <f t="shared" si="47"/>
        <v>33262.301581938205</v>
      </c>
      <c r="T28" s="42">
        <f t="shared" si="48"/>
        <v>0.5212479601624912</v>
      </c>
      <c r="U28" s="48">
        <f t="shared" si="49"/>
        <v>190.05846622391778</v>
      </c>
      <c r="V28" s="48">
        <f t="shared" si="50"/>
        <v>270.00726211227931</v>
      </c>
      <c r="W28" s="48">
        <f t="shared" si="51"/>
        <v>67748.618784530394</v>
      </c>
      <c r="X28" s="39">
        <f t="shared" si="52"/>
        <v>0.87487469159619502</v>
      </c>
      <c r="Y28" s="42">
        <f t="shared" si="53"/>
        <v>0.24057291746706227</v>
      </c>
      <c r="Z28" s="42">
        <f t="shared" si="54"/>
        <v>0.12539814250004555</v>
      </c>
      <c r="AA28" s="42">
        <f t="shared" si="55"/>
        <v>0.11517477496701672</v>
      </c>
      <c r="AB28" s="42">
        <f t="shared" si="56"/>
        <v>0.18298552998355391</v>
      </c>
      <c r="AC28" s="17">
        <f t="shared" si="57"/>
        <v>14530.919525389665</v>
      </c>
      <c r="AD28" s="1" t="s">
        <v>31</v>
      </c>
      <c r="AE28" s="42">
        <f t="shared" ref="AE28:AE29" si="58">1-((O28/(2*A28*(H28-G28)*J28))*((2*B28)+(1/(2*B28))))</f>
        <v>0.90551061227512408</v>
      </c>
      <c r="AF28" s="42">
        <f>1-9*((O27/(2*A27*(H27-G27)*J27))*((2*B27)+(1/(2*B27))))</f>
        <v>0.13348793134127146</v>
      </c>
    </row>
    <row r="29" spans="1:32" x14ac:dyDescent="0.25">
      <c r="A29" s="51">
        <v>1</v>
      </c>
      <c r="B29" s="51">
        <v>0.65500000000000003</v>
      </c>
      <c r="C29" s="42">
        <f t="shared" si="32"/>
        <v>0.43067413999377469</v>
      </c>
      <c r="D29" s="42">
        <f t="shared" si="33"/>
        <v>0.81793202267535825</v>
      </c>
      <c r="E29" s="17">
        <f t="shared" si="34"/>
        <v>24.675810567069664</v>
      </c>
      <c r="F29" s="17">
        <f t="shared" si="35"/>
        <v>46.864052827896778</v>
      </c>
      <c r="G29" s="17">
        <f t="shared" si="36"/>
        <v>0.45943720999850313</v>
      </c>
      <c r="H29" s="17">
        <f t="shared" si="37"/>
        <v>1.0672803472534051</v>
      </c>
      <c r="I29" s="48">
        <f t="shared" si="38"/>
        <v>0.76335877862595414</v>
      </c>
      <c r="J29" s="39">
        <f t="shared" si="39"/>
        <v>0.79487423109606303</v>
      </c>
      <c r="K29" s="39">
        <f t="shared" si="40"/>
        <v>-0.94418028812486521</v>
      </c>
      <c r="L29" s="39">
        <f t="shared" si="41"/>
        <v>1.3740458015267173E-2</v>
      </c>
      <c r="M29" s="40">
        <v>1</v>
      </c>
      <c r="N29" s="42">
        <f t="shared" si="42"/>
        <v>0.93223887755475798</v>
      </c>
      <c r="O29" s="42">
        <f t="shared" si="43"/>
        <v>4.4643247846841989E-2</v>
      </c>
      <c r="P29" s="42">
        <f t="shared" si="44"/>
        <v>0.90421217522105357</v>
      </c>
      <c r="Q29" s="17">
        <f t="shared" si="45"/>
        <v>179.61106612051555</v>
      </c>
      <c r="R29" s="17">
        <f t="shared" si="46"/>
        <v>274.21536812292447</v>
      </c>
      <c r="S29" s="17">
        <f t="shared" si="47"/>
        <v>29937.559864133946</v>
      </c>
      <c r="T29" s="42">
        <f t="shared" si="48"/>
        <v>0.51001291221414791</v>
      </c>
      <c r="U29" s="48">
        <f t="shared" si="49"/>
        <v>197.66053385861156</v>
      </c>
      <c r="V29" s="48">
        <f t="shared" si="50"/>
        <v>268.53910806671081</v>
      </c>
      <c r="W29" s="48">
        <f t="shared" si="51"/>
        <v>67748.618784530379</v>
      </c>
      <c r="X29" s="39">
        <f t="shared" si="52"/>
        <v>0.87965779684697032</v>
      </c>
      <c r="Y29" s="42">
        <f t="shared" si="53"/>
        <v>0.23336406952164487</v>
      </c>
      <c r="Z29" s="42">
        <f t="shared" si="54"/>
        <v>0.11901868870287897</v>
      </c>
      <c r="AA29" s="42">
        <f t="shared" si="55"/>
        <v>0.1143453808187659</v>
      </c>
      <c r="AB29" s="42">
        <f t="shared" si="56"/>
        <v>0.17619137911226193</v>
      </c>
      <c r="AC29" s="17">
        <f t="shared" si="57"/>
        <v>14862.043147089442</v>
      </c>
      <c r="AD29" s="1" t="s">
        <v>32</v>
      </c>
      <c r="AE29" s="42">
        <f t="shared" si="58"/>
        <v>0.90421217522105357</v>
      </c>
      <c r="AF29" s="42">
        <f>1-10*((O27/(2*A27*(H27-G27)*J27))*((2*B27)+(1/(2*B27))))</f>
        <v>3.7208812601412733E-2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2015-05-31T21:51:18Z</dcterms:created>
  <dcterms:modified xsi:type="dcterms:W3CDTF">2015-06-15T18:05:24Z</dcterms:modified>
</cp:coreProperties>
</file>