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omments3.xml" ContentType="application/vnd.openxmlformats-officedocument.spreadsheetml.comments+xml"/>
  <Override PartName="/xl/pivotTables/pivotTable2.xml" ContentType="application/vnd.openxmlformats-officedocument.spreadsheetml.pivot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codeName="ThisWorkbook" hidePivotFieldList="1" defaultThemeVersion="124226"/>
  <xr:revisionPtr revIDLastSave="197" documentId="8_{C8725BB8-D43C-4D99-8020-752A03CD4024}" xr6:coauthVersionLast="47" xr6:coauthVersionMax="47" xr10:uidLastSave="{C01DB022-55D6-49D9-AB7B-B6AC1483127D}"/>
  <bookViews>
    <workbookView xWindow="-120" yWindow="-120" windowWidth="20730" windowHeight="11160" tabRatio="843" firstSheet="5" activeTab="10" xr2:uid="{00000000-000D-0000-FFFF-FFFF00000000}"/>
  </bookViews>
  <sheets>
    <sheet name="Hoja1" sheetId="1" r:id="rId1"/>
    <sheet name="UTE" sheetId="4" r:id="rId2"/>
    <sheet name="PS- EM" sheetId="5" r:id="rId3"/>
    <sheet name="PS- LR y ES" sheetId="8" r:id="rId4"/>
    <sheet name="ypf-Paso Barda" sheetId="6" r:id="rId5"/>
    <sheet name="ypf-Catriel" sheetId="9" r:id="rId6"/>
    <sheet name="Aconcagua" sheetId="18" r:id="rId7"/>
    <sheet name="Hoja2" sheetId="21" r:id="rId8"/>
    <sheet name="Vista" sheetId="7" r:id="rId9"/>
    <sheet name="Vista remitos" sheetId="23" r:id="rId10"/>
    <sheet name="ypf-Catriel remitos final" sheetId="10" r:id="rId11"/>
    <sheet name="Hoja3" sheetId="16" r:id="rId12"/>
    <sheet name="bajas" sheetId="14" r:id="rId13"/>
    <sheet name="Puesto Morales" sheetId="11" r:id="rId14"/>
    <sheet name="Medio ambiental" sheetId="19" r:id="rId15"/>
    <sheet name="Pluspetrol" sheetId="20" r:id="rId16"/>
    <sheet name="Pampetrol" sheetId="12" r:id="rId17"/>
    <sheet name="27-12-23 Bajas" sheetId="22" r:id="rId18"/>
    <sheet name="Hoja4" sheetId="17" r:id="rId19"/>
  </sheets>
  <definedNames>
    <definedName name="_xlnm._FilterDatabase" localSheetId="17" hidden="1">'27-12-23 Bajas'!$A$2:$M$42</definedName>
    <definedName name="_xlnm._FilterDatabase" localSheetId="12" hidden="1">bajas!$B$3:$M$51</definedName>
    <definedName name="_xlnm._FilterDatabase" localSheetId="11" hidden="1">Hoja3!$B$3:$H$33</definedName>
    <definedName name="_xlnm._FilterDatabase" localSheetId="8" hidden="1">Vista!$A$2:$AS$24</definedName>
    <definedName name="_xlnm._FilterDatabase" localSheetId="9" hidden="1">'Vista remitos'!$A$2:$AS$10</definedName>
    <definedName name="_xlnm._FilterDatabase" localSheetId="5" hidden="1">'ypf-Catriel'!$I$57:$O$94</definedName>
    <definedName name="_xlnm._FilterDatabase" localSheetId="10" hidden="1">'ypf-Catriel remitos final'!$A$35:$AW$35</definedName>
    <definedName name="_xlnm.Print_Area" localSheetId="17">'27-12-23 Bajas'!$A$3:$G$40</definedName>
    <definedName name="TABLA">#REF!</definedName>
  </definedNames>
  <calcPr calcId="191029"/>
  <pivotCaches>
    <pivotCache cacheId="0" r:id="rId20"/>
    <pivotCache cacheId="1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1" i="10" l="1"/>
  <c r="Y30" i="10"/>
  <c r="Y28" i="10"/>
  <c r="Y13" i="10"/>
  <c r="N25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" i="10"/>
  <c r="Z18" i="7" l="1"/>
  <c r="Z17" i="7"/>
  <c r="Z16" i="7"/>
  <c r="Z15" i="7"/>
  <c r="Z13" i="4" l="1"/>
  <c r="Z11" i="23" l="1"/>
  <c r="Z5" i="23"/>
  <c r="N23" i="10" l="1"/>
  <c r="Y19" i="10"/>
  <c r="L29" i="22" l="1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28" i="22"/>
  <c r="Z27" i="7" l="1"/>
  <c r="Z11" i="7"/>
  <c r="Z8" i="7"/>
  <c r="AH16" i="10" l="1"/>
  <c r="N26" i="10"/>
  <c r="N27" i="10"/>
  <c r="N28" i="10"/>
  <c r="Z3" i="7"/>
  <c r="J47" i="22" l="1"/>
  <c r="J48" i="22"/>
  <c r="J49" i="22"/>
  <c r="J50" i="22"/>
  <c r="J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46" i="22"/>
  <c r="Z23" i="7" l="1"/>
  <c r="Z13" i="7" l="1"/>
  <c r="G16" i="23" l="1"/>
  <c r="G15" i="23"/>
  <c r="Z13" i="23"/>
  <c r="Z12" i="23"/>
  <c r="Z10" i="23"/>
  <c r="Z9" i="23"/>
  <c r="Z8" i="23"/>
  <c r="Z7" i="23"/>
  <c r="Z6" i="23"/>
  <c r="Z4" i="23"/>
  <c r="Z3" i="23"/>
  <c r="L18" i="22" l="1"/>
  <c r="L19" i="22"/>
  <c r="L3" i="22"/>
  <c r="L5" i="22"/>
  <c r="L9" i="22"/>
  <c r="L11" i="22"/>
  <c r="L13" i="22"/>
  <c r="L15" i="22"/>
  <c r="L17" i="22"/>
  <c r="L6" i="22"/>
  <c r="L10" i="22"/>
  <c r="L12" i="22"/>
  <c r="L14" i="22"/>
  <c r="L16" i="22"/>
  <c r="Z12" i="7" l="1"/>
  <c r="Z26" i="7" l="1"/>
  <c r="Z25" i="7"/>
  <c r="Z22" i="7"/>
  <c r="Z21" i="7"/>
  <c r="Z24" i="4" l="1"/>
  <c r="Z18" i="4" l="1"/>
  <c r="AI25" i="10" l="1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4" i="10"/>
  <c r="N29" i="10"/>
  <c r="N30" i="10"/>
  <c r="N31" i="10"/>
  <c r="N32" i="10"/>
  <c r="I7" i="14" l="1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" i="14"/>
  <c r="I6" i="14"/>
  <c r="I4" i="14"/>
  <c r="J44" i="5" l="1"/>
  <c r="J4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25" i="5"/>
  <c r="G68" i="9" l="1"/>
  <c r="Z6" i="18" l="1"/>
  <c r="Z27" i="4"/>
  <c r="Z26" i="4"/>
  <c r="Z25" i="4"/>
  <c r="Z23" i="4"/>
  <c r="Z22" i="4"/>
  <c r="Z21" i="4"/>
  <c r="Z5" i="7" l="1"/>
  <c r="Z6" i="7"/>
  <c r="Z19" i="7"/>
  <c r="Y3" i="10" l="1"/>
  <c r="O10" i="19"/>
  <c r="Z4" i="7" l="1"/>
  <c r="Z4" i="10" l="1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AI24" i="10"/>
  <c r="Z3" i="10"/>
  <c r="AB5" i="6" l="1"/>
  <c r="Y5" i="6"/>
  <c r="Z20" i="7"/>
  <c r="Z24" i="7"/>
  <c r="Z14" i="7"/>
  <c r="Z4" i="4" l="1"/>
  <c r="Z3" i="4"/>
  <c r="AB4" i="20" l="1"/>
  <c r="Y4" i="20"/>
  <c r="Z5" i="18" l="1"/>
  <c r="Z4" i="18"/>
  <c r="AB5" i="19"/>
  <c r="Y5" i="19"/>
  <c r="AB3" i="19"/>
  <c r="Y3" i="19"/>
  <c r="Q34" i="10"/>
  <c r="G57" i="9"/>
  <c r="AH8" i="10"/>
  <c r="AH9" i="10"/>
  <c r="AH10" i="10"/>
  <c r="AH11" i="10"/>
  <c r="AH12" i="10"/>
  <c r="AH13" i="10"/>
  <c r="AH14" i="10"/>
  <c r="AH15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1" i="10"/>
  <c r="AH32" i="10"/>
  <c r="AB3" i="20"/>
  <c r="Y3" i="20"/>
  <c r="AH3" i="10" l="1"/>
  <c r="N3" i="10" l="1"/>
  <c r="G11" i="18"/>
  <c r="G10" i="18"/>
  <c r="Z3" i="18"/>
  <c r="Z6" i="4" l="1"/>
  <c r="G29" i="7" l="1"/>
  <c r="G28" i="7"/>
  <c r="Z7" i="4" l="1"/>
  <c r="Z8" i="4"/>
  <c r="Z9" i="4"/>
  <c r="Z10" i="4"/>
  <c r="Z11" i="4"/>
  <c r="Z12" i="4"/>
  <c r="Z14" i="4"/>
  <c r="Z15" i="4"/>
  <c r="Z16" i="4"/>
  <c r="Z17" i="4"/>
  <c r="Z19" i="4"/>
  <c r="Z30" i="4" s="1"/>
  <c r="Z20" i="4"/>
  <c r="Z5" i="4"/>
  <c r="Z29" i="4" s="1"/>
  <c r="Z34" i="4" s="1"/>
  <c r="Z9" i="7" l="1"/>
  <c r="Z10" i="7"/>
  <c r="Z7" i="7"/>
  <c r="O63" i="9" l="1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59" i="9"/>
  <c r="O60" i="9"/>
  <c r="O61" i="9"/>
  <c r="O62" i="9"/>
  <c r="O58" i="9"/>
  <c r="AH7" i="10" l="1"/>
  <c r="AH6" i="10"/>
  <c r="AH5" i="10"/>
  <c r="AH4" i="10"/>
  <c r="AC3" i="6"/>
  <c r="AB4" i="6"/>
  <c r="AB3" i="6"/>
  <c r="Y4" i="6"/>
  <c r="Y3" i="6"/>
  <c r="AJ23" i="10"/>
  <c r="AI23" i="10"/>
  <c r="H7" i="22" l="1"/>
  <c r="I7" i="22" s="1"/>
  <c r="H8" i="22"/>
  <c r="I8" i="22" s="1"/>
  <c r="H9" i="22"/>
  <c r="I9" i="22" s="1"/>
  <c r="H10" i="22"/>
  <c r="I10" i="22" s="1"/>
  <c r="H11" i="22"/>
  <c r="H4" i="22"/>
  <c r="I4" i="22" s="1"/>
  <c r="H12" i="22"/>
  <c r="I12" i="22" s="1"/>
  <c r="H20" i="22"/>
  <c r="I20" i="22" s="1"/>
  <c r="H28" i="22"/>
  <c r="I28" i="22" s="1"/>
  <c r="H36" i="22"/>
  <c r="I36" i="22" s="1"/>
  <c r="H13" i="22"/>
  <c r="I13" i="22" s="1"/>
  <c r="H21" i="22"/>
  <c r="I21" i="22" s="1"/>
  <c r="H29" i="22"/>
  <c r="H37" i="22"/>
  <c r="H14" i="22"/>
  <c r="I14" i="22" s="1"/>
  <c r="H22" i="22"/>
  <c r="I22" i="22" s="1"/>
  <c r="H30" i="22"/>
  <c r="I30" i="22" s="1"/>
  <c r="H38" i="22"/>
  <c r="I38" i="22" s="1"/>
  <c r="H15" i="22"/>
  <c r="I15" i="22" s="1"/>
  <c r="H23" i="22"/>
  <c r="I23" i="22" s="1"/>
  <c r="H31" i="22"/>
  <c r="I31" i="22" s="1"/>
  <c r="H39" i="22"/>
  <c r="I39" i="22" s="1"/>
  <c r="H16" i="22"/>
  <c r="I16" i="22" s="1"/>
  <c r="H24" i="22"/>
  <c r="I24" i="22" s="1"/>
  <c r="H32" i="22"/>
  <c r="I32" i="22" s="1"/>
  <c r="H40" i="22"/>
  <c r="I40" i="22" s="1"/>
  <c r="H17" i="22"/>
  <c r="H25" i="22"/>
  <c r="I25" i="22" s="1"/>
  <c r="H33" i="22"/>
  <c r="I33" i="22" s="1"/>
  <c r="H41" i="22"/>
  <c r="I41" i="22" s="1"/>
  <c r="H18" i="22"/>
  <c r="I18" i="22" s="1"/>
  <c r="H26" i="22"/>
  <c r="I26" i="22" s="1"/>
  <c r="H34" i="22"/>
  <c r="I34" i="22" s="1"/>
  <c r="H42" i="22"/>
  <c r="I42" i="22" s="1"/>
  <c r="H19" i="22"/>
  <c r="I19" i="22" s="1"/>
  <c r="H27" i="22"/>
  <c r="I27" i="22" s="1"/>
  <c r="H35" i="22"/>
  <c r="H5" i="22"/>
  <c r="I5" i="22" s="1"/>
  <c r="H6" i="22"/>
  <c r="I6" i="22" s="1"/>
  <c r="H3" i="22"/>
  <c r="I3" i="22" s="1"/>
  <c r="AG3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Valores posibles:
AR01 Buenos Aires
AR02 Neuquén
AR03 Río Gallegos
AR04 Comodoro Rivadavia
AR05 Rincón de los Sauces
AR07 Mendoza
AR09 Bahía Blanca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00000000-0006-0000-0000-000002000000}">
      <text>
        <r>
          <rPr>
            <b/>
            <sz val="14"/>
            <color indexed="81"/>
            <rFont val="Tahoma"/>
            <family val="2"/>
          </rPr>
          <t>Valores posibles:
01 Tratamientos Químico
02 Mediciones Físicas
03 Servicios O&amp;M
04 Artificial Lift
05 Representadas
06 Obras (E&amp;C)
07 Administración
08 Serv. Medioambiental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Se debe poner siempre un almacén para poder determinar el número legal del remito aunque sea de servicios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DC2EAD98-09F8-42BD-9FEB-BC4FF023110F}">
      <text>
        <r>
          <rPr>
            <b/>
            <sz val="12"/>
            <color indexed="81"/>
            <rFont val="Tahoma"/>
            <family val="2"/>
          </rPr>
          <t>Valores posibles:
AR01 Buenos Aires
AR02 Neuquén
AR03 Río Gallegos
AR04 Comodoro Rivadavia
AR05 Rincón de los Sauces
AR07 Mendoza
AR09 Bahía Blanca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111F0D59-1491-43F7-BF3B-B03D5BD12B70}">
      <text>
        <r>
          <rPr>
            <b/>
            <sz val="14"/>
            <color indexed="81"/>
            <rFont val="Tahoma"/>
            <family val="2"/>
          </rPr>
          <t>Valores posibles:
01 Tratamientos Químico
02 Mediciones Físicas
03 Servicios O&amp;M
04 Artificial Lift
05 Representadas
06 Obras (E&amp;C)
07 Administración
08 Serv. Medioambiental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001AB2D9-024A-4673-BA26-D6BB3E15FF7A}">
      <text>
        <r>
          <rPr>
            <b/>
            <sz val="9"/>
            <color indexed="81"/>
            <rFont val="Tahoma"/>
            <family val="2"/>
          </rPr>
          <t xml:space="preserve">Se debe poner siempre un almacén para poder determinar el número legal del remito aunque sea de servicios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9451BCAC-4672-4136-B669-784428398B3D}">
      <text>
        <r>
          <rPr>
            <b/>
            <sz val="12"/>
            <color indexed="81"/>
            <rFont val="Tahoma"/>
            <family val="2"/>
          </rPr>
          <t>Valores posibles:
AR01 Buenos Aires
AR02 Neuquén
AR03 Río Gallegos
AR04 Comodoro Rivadavia
AR05 Rincón de los Sauces
AR07 Mendoza
AR09 Bahía Blanca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7E6A6905-DD9E-4608-8A90-073F232154BB}">
      <text>
        <r>
          <rPr>
            <b/>
            <sz val="14"/>
            <color indexed="81"/>
            <rFont val="Tahoma"/>
            <family val="2"/>
          </rPr>
          <t>Valores posibles:
01 Tratamientos Químico
02 Mediciones Físicas
03 Servicios O&amp;M
04 Artificial Lift
05 Representadas
06 Obras (E&amp;C)
07 Administración
08 Serv. Medioambiental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4E4D9D97-E1C3-47E4-BCAF-9765C5A50319}">
      <text>
        <r>
          <rPr>
            <b/>
            <sz val="9"/>
            <color indexed="81"/>
            <rFont val="Tahoma"/>
            <family val="2"/>
          </rPr>
          <t xml:space="preserve">Se debe poner siempre un almacén para poder determinar el número legal del remito aunque sea de servicios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A92CB11B-6373-4C5E-B0BE-3736061DC157}">
      <text>
        <r>
          <rPr>
            <b/>
            <sz val="12"/>
            <color indexed="81"/>
            <rFont val="Tahoma"/>
            <family val="2"/>
          </rPr>
          <t>Valores posibles:
AR01 Buenos Aires
AR02 Neuquén
AR03 Río Gallegos
AR04 Comodoro Rivadavia
AR05 Rincón de los Sauces
AR07 Mendoza
AR09 Bahía Blanca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041C7781-5244-4D47-B408-1796F6957F59}">
      <text>
        <r>
          <rPr>
            <b/>
            <sz val="14"/>
            <color indexed="81"/>
            <rFont val="Tahoma"/>
            <family val="2"/>
          </rPr>
          <t>Valores posibles:
01 Tratamientos Químico
02 Mediciones Físicas
03 Servicios O&amp;M
04 Artificial Lift
05 Representadas
06 Obras (E&amp;C)
07 Administración
08 Serv. Medioambiental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A5799FBC-D615-4687-B436-596CE19A364E}">
      <text>
        <r>
          <rPr>
            <b/>
            <sz val="9"/>
            <color indexed="81"/>
            <rFont val="Tahoma"/>
            <family val="2"/>
          </rPr>
          <t xml:space="preserve">Se debe poner siempre un almacén para poder determinar el número legal del remito aunque sea de servicios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8692E948-B6E0-48E2-9E76-6DD7432FAC64}">
      <text>
        <r>
          <rPr>
            <b/>
            <sz val="12"/>
            <color indexed="81"/>
            <rFont val="Tahoma"/>
            <family val="2"/>
          </rPr>
          <t>Valores posibles:
AR01 Buenos Aires
AR02 Neuquén
AR03 Río Gallegos
AR04 Comodoro Rivadavia
AR05 Rincón de los Sauces
AR07 Mendoza
AR09 Bahía Blanca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1F884E22-73D7-465C-8884-0EBE6FEC46EA}">
      <text>
        <r>
          <rPr>
            <b/>
            <sz val="14"/>
            <color indexed="81"/>
            <rFont val="Tahoma"/>
            <family val="2"/>
          </rPr>
          <t>Valores posibles:
01 Tratamientos Químico
02 Mediciones Físicas
03 Servicios O&amp;M
04 Artificial Lift
05 Representadas
06 Obras (E&amp;C)
07 Administración
08 Serv. Medioambiental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A1033E24-B247-4502-90EC-10D5FC4B1752}">
      <text>
        <r>
          <rPr>
            <b/>
            <sz val="9"/>
            <color indexed="81"/>
            <rFont val="Tahoma"/>
            <family val="2"/>
          </rPr>
          <t xml:space="preserve">Se debe poner siempre un almacén para poder determinar el número legal del remito aunque sea de servicios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BEAB555B-707B-493E-92B4-B6CB5EE17030}">
      <text>
        <r>
          <rPr>
            <b/>
            <sz val="12"/>
            <color indexed="81"/>
            <rFont val="Tahoma"/>
            <family val="2"/>
          </rPr>
          <t>Valores posibles:
AR01 Buenos Aires
AR02 Neuquén
AR03 Río Gallegos
AR04 Comodoro Rivadavia
AR05 Rincón de los Sauces
AR07 Mendoza
AR09 Bahía Blanca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04FE2FD9-526B-46A4-8E23-35C92A11F22E}">
      <text>
        <r>
          <rPr>
            <b/>
            <sz val="14"/>
            <color indexed="81"/>
            <rFont val="Tahoma"/>
            <family val="2"/>
          </rPr>
          <t>Valores posibles:
01 Tratamientos Químico
02 Mediciones Físicas
03 Servicios O&amp;M
04 Artificial Lift
05 Representadas
06 Obras (E&amp;C)
07 Administración
08 Serv. Medioambiental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9348E9CB-5931-47A6-989C-30DD44151C9B}">
      <text>
        <r>
          <rPr>
            <b/>
            <sz val="9"/>
            <color indexed="81"/>
            <rFont val="Tahoma"/>
            <family val="2"/>
          </rPr>
          <t xml:space="preserve">Se debe poner siempre un almacén para poder determinar el número legal del remito aunque sea de servicios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100-000001000000}">
      <text>
        <r>
          <rPr>
            <b/>
            <sz val="12"/>
            <color indexed="81"/>
            <rFont val="Tahoma"/>
            <family val="2"/>
          </rPr>
          <t>Valores posibles:
AR01 Buenos Aires
AR02 Neuquén
AR03 Río Gallegos
AR04 Comodoro Rivadavia
AR05 Rincón de los Sauces
AR07 Mendoza
AR09 Bahía Blanca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00000000-0006-0000-0100-000002000000}">
      <text>
        <r>
          <rPr>
            <b/>
            <sz val="14"/>
            <color indexed="81"/>
            <rFont val="Tahoma"/>
            <family val="2"/>
          </rPr>
          <t>Valores posibles:
01 Tratamientos Químico
02 Mediciones Físicas
03 Servicios O&amp;M
04 Artificial Lift
05 Representadas
06 Obras (E&amp;C)
07 Administración
08 Serv. Medioambiental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Se debe poner siempre un almacén para poder determinar el número legal del remito aunque sea de servicios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726E1090-F939-4F1D-9584-45321929C165}">
      <text>
        <r>
          <rPr>
            <b/>
            <sz val="12"/>
            <color indexed="81"/>
            <rFont val="Tahoma"/>
            <family val="2"/>
          </rPr>
          <t>Valores posibles:
AR01 Buenos Aires
AR02 Neuquén
AR03 Río Gallegos
AR04 Comodoro Rivadavia
AR05 Rincón de los Sauces
AR07 Mendoza
AR09 Bahía Blanca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48800291-8F24-4DCA-93DE-0EA20BC9F722}">
      <text>
        <r>
          <rPr>
            <b/>
            <sz val="14"/>
            <color indexed="81"/>
            <rFont val="Tahoma"/>
            <family val="2"/>
          </rPr>
          <t>Valores posibles:
01 Tratamientos Químico
02 Mediciones Físicas
03 Servicios O&amp;M
04 Artificial Lift
05 Representadas
06 Obras (E&amp;C)
07 Administración
08 Serv. Medioambiental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A904FC01-3870-473A-A1DB-E5B738102E1F}">
      <text>
        <r>
          <rPr>
            <b/>
            <sz val="9"/>
            <color indexed="81"/>
            <rFont val="Tahoma"/>
            <family val="2"/>
          </rPr>
          <t xml:space="preserve">Se debe poner siempre un almacén para poder determinar el número legal del remito aunque sea de servicios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A1978ACF-4D6F-48AF-AD66-C5AB1F2DC14A}">
      <text>
        <r>
          <rPr>
            <b/>
            <sz val="12"/>
            <color indexed="81"/>
            <rFont val="Tahoma"/>
            <family val="2"/>
          </rPr>
          <t>Valores posibles:
AR01 Buenos Aires
AR02 Neuquén
AR03 Río Gallegos
AR04 Comodoro Rivadavia
AR05 Rincón de los Sauces
AR07 Mendoza
AR09 Bahía Blanca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AE7226F3-8CEE-4AB8-9504-01F9692198EA}">
      <text>
        <r>
          <rPr>
            <b/>
            <sz val="14"/>
            <color indexed="81"/>
            <rFont val="Tahoma"/>
            <family val="2"/>
          </rPr>
          <t>Valores posibles:
01 Tratamientos Químico
02 Mediciones Físicas
03 Servicios O&amp;M
04 Artificial Lift
05 Representadas
06 Obras (E&amp;C)
07 Administración
08 Serv. Medioambiental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CA921A6E-4B0F-45E5-B2B2-9241782C10FD}">
      <text>
        <r>
          <rPr>
            <b/>
            <sz val="9"/>
            <color indexed="81"/>
            <rFont val="Tahoma"/>
            <family val="2"/>
          </rPr>
          <t xml:space="preserve">Se debe poner siempre un almacén para poder determinar el número legal del remito aunque sea de servicios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8F2789BD-22E8-4B16-933A-83251EACE76B}">
      <text>
        <r>
          <rPr>
            <b/>
            <sz val="12"/>
            <color indexed="81"/>
            <rFont val="Tahoma"/>
            <family val="2"/>
          </rPr>
          <t>Valores posibles:
AR01 Buenos Aires
AR02 Neuquén
AR03 Río Gallegos
AR04 Comodoro Rivadavia
AR05 Rincón de los Sauces
AR07 Mendoza
AR09 Bahía Blanca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4DDDB5C3-3B1C-4F60-A4B3-BB6DAB580457}">
      <text>
        <r>
          <rPr>
            <b/>
            <sz val="14"/>
            <color indexed="81"/>
            <rFont val="Tahoma"/>
            <family val="2"/>
          </rPr>
          <t>Valores posibles:
01 Tratamientos Químico
02 Mediciones Físicas
03 Servicios O&amp;M
04 Artificial Lift
05 Representadas
06 Obras (E&amp;C)
07 Administración
08 Serv. Medioambiental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5E4F20A6-4041-4B20-94BF-D65C935F48F5}">
      <text>
        <r>
          <rPr>
            <b/>
            <sz val="9"/>
            <color indexed="81"/>
            <rFont val="Tahoma"/>
            <family val="2"/>
          </rPr>
          <t xml:space="preserve">Se debe poner siempre un almacén para poder determinar el número legal del remito aunque sea de servicios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C25C53E-3DB5-4346-BB91-D75E1BB84146}">
      <text>
        <r>
          <rPr>
            <b/>
            <sz val="12"/>
            <color indexed="81"/>
            <rFont val="Tahoma"/>
            <family val="2"/>
          </rPr>
          <t>Valores posibles:
AR01 Buenos Aires
AR02 Neuquén
AR03 Río Gallegos
AR04 Comodoro Rivadavia
AR05 Rincón de los Sauces
AR07 Mendoza
AR09 Bahía Blanca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26E516A7-C286-44E8-8162-EB140C59E9C2}">
      <text>
        <r>
          <rPr>
            <b/>
            <sz val="14"/>
            <color indexed="81"/>
            <rFont val="Tahoma"/>
            <family val="2"/>
          </rPr>
          <t>Valores posibles:
01 Tratamientos Químico
02 Mediciones Físicas
03 Servicios O&amp;M
04 Artificial Lift
05 Representadas
06 Obras (E&amp;C)
07 Administración
08 Serv. Medioambiental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D7CCF122-B418-4210-B85A-5A83161505C3}">
      <text>
        <r>
          <rPr>
            <b/>
            <sz val="9"/>
            <color indexed="81"/>
            <rFont val="Tahoma"/>
            <family val="2"/>
          </rPr>
          <t xml:space="preserve">Se debe poner siempre un almacén para poder determinar el número legal del remito aunque sea de servicios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FC4A0E39-EFE8-45FF-BC32-975D06800631}">
      <text>
        <r>
          <rPr>
            <b/>
            <sz val="12"/>
            <color indexed="81"/>
            <rFont val="Tahoma"/>
            <family val="2"/>
          </rPr>
          <t>Valores posibles:
AR01 Buenos Aires
AR02 Neuquén
AR03 Río Gallegos
AR04 Comodoro Rivadavia
AR05 Rincón de los Sauces
AR07 Mendoza
AR09 Bahía Blanca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7EDD3E1D-A0DC-4B9A-A2A2-32A4BEDA33C8}">
      <text>
        <r>
          <rPr>
            <b/>
            <sz val="14"/>
            <color indexed="81"/>
            <rFont val="Tahoma"/>
            <family val="2"/>
          </rPr>
          <t>Valores posibles:
01 Tratamientos Químico
02 Mediciones Físicas
03 Servicios O&amp;M
04 Artificial Lift
05 Representadas
06 Obras (E&amp;C)
07 Administración
08 Serv. Medioambiental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726BC276-5F0D-40DA-B1D4-30278CE3B429}">
      <text>
        <r>
          <rPr>
            <b/>
            <sz val="9"/>
            <color indexed="81"/>
            <rFont val="Tahoma"/>
            <family val="2"/>
          </rPr>
          <t xml:space="preserve">Se debe poner siempre un almacén para poder determinar el número legal del remito aunque sea de servicios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813BA109-CB46-4870-86CC-0A04255E0CC8}">
      <text>
        <r>
          <rPr>
            <b/>
            <sz val="12"/>
            <color indexed="81"/>
            <rFont val="Tahoma"/>
            <family val="2"/>
          </rPr>
          <t>Valores posibles:
AR01 Buenos Aires
AR02 Neuquén
AR03 Río Gallegos
AR04 Comodoro Rivadavia
AR05 Rincón de los Sauces
AR07 Mendoza
AR09 Bahía Blanca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96C7E0BE-E116-4BCC-8FC2-C3972A13E6C6}">
      <text>
        <r>
          <rPr>
            <b/>
            <sz val="14"/>
            <color indexed="81"/>
            <rFont val="Tahoma"/>
            <family val="2"/>
          </rPr>
          <t>Valores posibles:
01 Tratamientos Químico
02 Mediciones Físicas
03 Servicios O&amp;M
04 Artificial Lift
05 Representadas
06 Obras (E&amp;C)
07 Administración
08 Serv. Medioambiental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11A0652F-D4F8-44F1-B70D-CE9A89565E8E}">
      <text>
        <r>
          <rPr>
            <b/>
            <sz val="9"/>
            <color indexed="81"/>
            <rFont val="Tahoma"/>
            <family val="2"/>
          </rPr>
          <t xml:space="preserve">Se debe poner siempre un almacén para poder determinar el número legal del remito aunque sea de servicios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A71C9BBC-921E-4B0B-86E1-2FE5AF3E89F4}">
      <text>
        <r>
          <rPr>
            <b/>
            <sz val="12"/>
            <color indexed="81"/>
            <rFont val="Tahoma"/>
            <family val="2"/>
          </rPr>
          <t>Valores posibles:
AR01 Buenos Aires
AR02 Neuquén
AR03 Río Gallegos
AR04 Comodoro Rivadavia
AR05 Rincón de los Sauces
AR07 Mendoza
AR09 Bahía Blanca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F0B1629D-FD95-4532-A81E-CA2ED617BA50}">
      <text>
        <r>
          <rPr>
            <b/>
            <sz val="14"/>
            <color indexed="81"/>
            <rFont val="Tahoma"/>
            <family val="2"/>
          </rPr>
          <t>Valores posibles:
01 Tratamientos Químico
02 Mediciones Físicas
03 Servicios O&amp;M
04 Artificial Lift
05 Representadas
06 Obras (E&amp;C)
07 Administración
08 Serv. Medioambiental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BF266B49-4319-4A43-9058-3A4E36FE6BF6}">
      <text>
        <r>
          <rPr>
            <b/>
            <sz val="9"/>
            <color indexed="81"/>
            <rFont val="Tahoma"/>
            <family val="2"/>
          </rPr>
          <t xml:space="preserve">Se debe poner siempre un almacén para poder determinar el número legal del remito aunque sea de servicios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<sst xmlns="http://schemas.openxmlformats.org/spreadsheetml/2006/main" count="4181" uniqueCount="359">
  <si>
    <t>Clase de Pedido</t>
  </si>
  <si>
    <t>Org Venta</t>
  </si>
  <si>
    <t>Oficina de Ventas</t>
  </si>
  <si>
    <t>Cliente</t>
  </si>
  <si>
    <t>Destinatario</t>
  </si>
  <si>
    <t>Moneda</t>
  </si>
  <si>
    <t>Fecha prestación de Servicios</t>
  </si>
  <si>
    <t>Grupo de Clientes 3</t>
  </si>
  <si>
    <t>Contrato Referencia</t>
  </si>
  <si>
    <t>Material</t>
  </si>
  <si>
    <t>Cantidad</t>
  </si>
  <si>
    <t>Unidad medida</t>
  </si>
  <si>
    <t>Centro</t>
  </si>
  <si>
    <t>ALMACEN</t>
  </si>
  <si>
    <t>Precio unitario</t>
  </si>
  <si>
    <t>Tipo unidad</t>
  </si>
  <si>
    <t>Moneda del precio</t>
  </si>
  <si>
    <t>Cantidad unidad de medida</t>
  </si>
  <si>
    <t>PEP</t>
  </si>
  <si>
    <t>Orden</t>
  </si>
  <si>
    <t>CEBE</t>
  </si>
  <si>
    <t>Negocio</t>
  </si>
  <si>
    <t>ARS</t>
  </si>
  <si>
    <t>Fecha de Pedido</t>
  </si>
  <si>
    <t>ZBOL</t>
  </si>
  <si>
    <t>N°  pedido</t>
  </si>
  <si>
    <t>AR20</t>
  </si>
  <si>
    <t>Pedido (separa los pedidos)</t>
  </si>
  <si>
    <t>Agrupa los pedidos</t>
  </si>
  <si>
    <t>Área comercial</t>
  </si>
  <si>
    <t>habilita o número legal remito para cut overr</t>
  </si>
  <si>
    <t>Fecha de inicio de prestación</t>
  </si>
  <si>
    <t>Aclaración ver comentario</t>
  </si>
  <si>
    <t>un</t>
  </si>
  <si>
    <t>AR07</t>
  </si>
  <si>
    <t>03</t>
  </si>
  <si>
    <t>AR25</t>
  </si>
  <si>
    <t>MZPQ</t>
  </si>
  <si>
    <t>S.0037.1</t>
  </si>
  <si>
    <t>31.12.2020</t>
  </si>
  <si>
    <t>01.12.2020</t>
  </si>
  <si>
    <t>3.5</t>
  </si>
  <si>
    <t>46.5</t>
  </si>
  <si>
    <t>9.5</t>
  </si>
  <si>
    <t>7.5</t>
  </si>
  <si>
    <t>128.92</t>
  </si>
  <si>
    <t>153.06</t>
  </si>
  <si>
    <t>AR02</t>
  </si>
  <si>
    <t>USD</t>
  </si>
  <si>
    <t>01</t>
  </si>
  <si>
    <t>ABC11CT</t>
  </si>
  <si>
    <t>lt</t>
  </si>
  <si>
    <t>AR22</t>
  </si>
  <si>
    <t>AR0CATQ102</t>
  </si>
  <si>
    <t>ZKE</t>
  </si>
  <si>
    <t>BX256CT</t>
  </si>
  <si>
    <t>BXC3201CT</t>
  </si>
  <si>
    <t>CY51WCT</t>
  </si>
  <si>
    <t>CY802CT</t>
  </si>
  <si>
    <t>DBN1710CT</t>
  </si>
  <si>
    <t>IC220CT</t>
  </si>
  <si>
    <t>IC5087CT</t>
  </si>
  <si>
    <t>IC5400CT</t>
  </si>
  <si>
    <t>RFB625CT</t>
  </si>
  <si>
    <t>DBN7203CT</t>
  </si>
  <si>
    <t>FBS9550CT</t>
  </si>
  <si>
    <t>tam</t>
  </si>
  <si>
    <t>3.23</t>
  </si>
  <si>
    <t>usd</t>
  </si>
  <si>
    <t>IPB71CT</t>
  </si>
  <si>
    <t>BX960CT</t>
  </si>
  <si>
    <t>DBN5182CT</t>
  </si>
  <si>
    <t>IC5098CT</t>
  </si>
  <si>
    <t>ICS400CT</t>
  </si>
  <si>
    <t>IPB651CT</t>
  </si>
  <si>
    <t>DBN5645CT</t>
  </si>
  <si>
    <t>IC5400</t>
  </si>
  <si>
    <t>BSH8050CT</t>
  </si>
  <si>
    <t>IC7001</t>
  </si>
  <si>
    <t>AR30</t>
  </si>
  <si>
    <t>AR0RSTQ102</t>
  </si>
  <si>
    <t>ESB980CT</t>
  </si>
  <si>
    <t>DBN5631CT</t>
  </si>
  <si>
    <t>SO4207</t>
  </si>
  <si>
    <t>RT740</t>
  </si>
  <si>
    <t>SB45CT</t>
  </si>
  <si>
    <t>0.6</t>
  </si>
  <si>
    <t>0.4</t>
  </si>
  <si>
    <t>AR0CATQ101</t>
  </si>
  <si>
    <t>SB14CT</t>
  </si>
  <si>
    <t>IPB650CT</t>
  </si>
  <si>
    <t>IPB658CT</t>
  </si>
  <si>
    <t>IC5091CT</t>
  </si>
  <si>
    <t>RFB790CT</t>
  </si>
  <si>
    <t>IC5087ACT</t>
  </si>
  <si>
    <t>Códgio SAP</t>
  </si>
  <si>
    <t>Producto</t>
  </si>
  <si>
    <t>VOL. L</t>
  </si>
  <si>
    <t>RESERVA</t>
  </si>
  <si>
    <t>REMITO</t>
  </si>
  <si>
    <t>PQ BOLLAND IPB71  INHIBIDOR PARAFINA (l)</t>
  </si>
  <si>
    <t>PQ BOLLAND SB14 SOLVENTE ALCOHOLICO  (l)</t>
  </si>
  <si>
    <t>PQ BOLLAND RFB790 REDUCTOR FRICCION  (l)</t>
  </si>
  <si>
    <t>PQ BOLLAND BX960 BACTERICIDA         (l)</t>
  </si>
  <si>
    <t>PQ BOLLAND IC5087A INHIBIDOR INCRUST.(l)</t>
  </si>
  <si>
    <t>PQ INHIBIDOR DE CORROSION BOLLAND ICS400</t>
  </si>
  <si>
    <t>PQ BOLLAND CY51W     INHIB.CORROSION (l)</t>
  </si>
  <si>
    <t>PQ SECUESTRANTE DE SULFHIDRICO BOLLAND *</t>
  </si>
  <si>
    <t>PQ INHIB.INCRUST._ BOLLAND IC5091</t>
  </si>
  <si>
    <t>PQ INHIB.INCRUST._ BOLLAND IC7001</t>
  </si>
  <si>
    <t>PQ INHIBIDOR DE PARAFINAS BOLLAND IPB650</t>
  </si>
  <si>
    <t>PQ INHIB.PARAF.BOLLAND IPB658</t>
  </si>
  <si>
    <t>Reserva</t>
  </si>
  <si>
    <t>cod sap</t>
  </si>
  <si>
    <t>ESB9846CT</t>
  </si>
  <si>
    <t>0.5</t>
  </si>
  <si>
    <t>L</t>
  </si>
  <si>
    <t>DPA7367S</t>
  </si>
  <si>
    <t>1.45</t>
  </si>
  <si>
    <t>1.68</t>
  </si>
  <si>
    <t>PQ-Catriel- Marzo2021</t>
  </si>
  <si>
    <t>20.03.2021</t>
  </si>
  <si>
    <t>21.02.2021</t>
  </si>
  <si>
    <t>DBN5830CT</t>
  </si>
  <si>
    <t>SERV-Catriel- Marzo 2021</t>
  </si>
  <si>
    <t>RT80CT</t>
  </si>
  <si>
    <t>LT</t>
  </si>
  <si>
    <t>ALTA</t>
  </si>
  <si>
    <t>ESB608</t>
  </si>
  <si>
    <t>TB</t>
  </si>
  <si>
    <t>SB17</t>
  </si>
  <si>
    <t>IPB22CT</t>
  </si>
  <si>
    <t>IPB279CT</t>
  </si>
  <si>
    <t>DPA7367CT</t>
  </si>
  <si>
    <t>PQ ESPUMIG.SOL.BOLLAND ESB608</t>
  </si>
  <si>
    <t>IPB68CT</t>
  </si>
  <si>
    <t>PQ DESINCRUSTANTE BOLLAND NOVOC DS3500</t>
  </si>
  <si>
    <t>DS3500CT</t>
  </si>
  <si>
    <t>um</t>
  </si>
  <si>
    <t>IPB6256CT</t>
  </si>
  <si>
    <t>DBN7311CT</t>
  </si>
  <si>
    <t>20.06.2021</t>
  </si>
  <si>
    <t>21.05.2021</t>
  </si>
  <si>
    <t>PS-LR y ES-PQ-junio 2021</t>
  </si>
  <si>
    <t>FBS1599CT</t>
  </si>
  <si>
    <t>códgio SAP</t>
  </si>
  <si>
    <t>REMITOS</t>
  </si>
  <si>
    <t>PQ BOLLAND IC5400 INHIBIDOR INCRUST. (l)</t>
  </si>
  <si>
    <t>FBS2000</t>
  </si>
  <si>
    <t>KPF15</t>
  </si>
  <si>
    <t>centro costo</t>
  </si>
  <si>
    <t>PQ INHIB.CORR.BOLLAND KPF15</t>
  </si>
  <si>
    <t>PQ</t>
  </si>
  <si>
    <t>Acción</t>
  </si>
  <si>
    <t>BAJA</t>
  </si>
  <si>
    <t>IPB530CT</t>
  </si>
  <si>
    <t>KPF15CT</t>
  </si>
  <si>
    <t>Baja CONTROLADO</t>
  </si>
  <si>
    <t>almacen</t>
  </si>
  <si>
    <t>ceco</t>
  </si>
  <si>
    <t>SB29CT</t>
  </si>
  <si>
    <t>precio</t>
  </si>
  <si>
    <t>BSH515CT</t>
  </si>
  <si>
    <t>DBN1425CT</t>
  </si>
  <si>
    <t>DS3500</t>
  </si>
  <si>
    <t>ESB800CT</t>
  </si>
  <si>
    <t>ESB900CT</t>
  </si>
  <si>
    <t>KPF7CT</t>
  </si>
  <si>
    <t>NX DURACAPS SI</t>
  </si>
  <si>
    <t>$</t>
  </si>
  <si>
    <t>Contribución ExtraOrd</t>
  </si>
  <si>
    <t>01.01.2021</t>
  </si>
  <si>
    <t>28.02.2071</t>
  </si>
  <si>
    <t>Suma Exp 16,2% PP-PJ_feb-21</t>
  </si>
  <si>
    <t>Retroactivo por servicios nov-22 y ene-23</t>
  </si>
  <si>
    <t>01.11.2022</t>
  </si>
  <si>
    <t>DBN2446CT</t>
  </si>
  <si>
    <t>ESB1590CT</t>
  </si>
  <si>
    <t xml:space="preserve">CY51WCT </t>
  </si>
  <si>
    <t xml:space="preserve">IC5087CT </t>
  </si>
  <si>
    <t xml:space="preserve">IC5400CT </t>
  </si>
  <si>
    <t xml:space="preserve">RFB625CT </t>
  </si>
  <si>
    <t>IC7016CT</t>
  </si>
  <si>
    <t>convencional</t>
  </si>
  <si>
    <t>NO Convencional</t>
  </si>
  <si>
    <t>IPB78CT</t>
  </si>
  <si>
    <t>IPB935DCT</t>
  </si>
  <si>
    <t>FBS2000CT</t>
  </si>
  <si>
    <t>RT740CT</t>
  </si>
  <si>
    <t>IPB650ACT</t>
  </si>
  <si>
    <t>FBS1599</t>
  </si>
  <si>
    <t>ZNRE</t>
  </si>
  <si>
    <t>UM</t>
  </si>
  <si>
    <t>dif</t>
  </si>
  <si>
    <t>baja</t>
  </si>
  <si>
    <t>Contrib. Ext. $8.000 - Cuota Feb-23</t>
  </si>
  <si>
    <t>CC</t>
  </si>
  <si>
    <t>SAP</t>
  </si>
  <si>
    <t>reserva</t>
  </si>
  <si>
    <t>solpe</t>
  </si>
  <si>
    <t>PQ INHIB.PARAF._ BOLLAND IPB279</t>
  </si>
  <si>
    <t>ESB600</t>
  </si>
  <si>
    <t>bde</t>
  </si>
  <si>
    <t>cod sap 1000204746</t>
  </si>
  <si>
    <t>FBS2021CT</t>
  </si>
  <si>
    <t>DBN1680CT</t>
  </si>
  <si>
    <t>2.5</t>
  </si>
  <si>
    <t>pq</t>
  </si>
  <si>
    <t>unidad</t>
  </si>
  <si>
    <t>Etiquetas de fila</t>
  </si>
  <si>
    <t>Total general</t>
  </si>
  <si>
    <t>Suma de lt</t>
  </si>
  <si>
    <t>Abr23-TARIFARIO CUENCA RIO COLORA</t>
  </si>
  <si>
    <t>Contrib. Ext. $20.000 - Cuota Abr-23</t>
  </si>
  <si>
    <t>··</t>
  </si>
  <si>
    <t>alta</t>
  </si>
  <si>
    <t>INHIBIDOR DE INCRUSTACIONES IC5091</t>
  </si>
  <si>
    <t>01.12.2022</t>
  </si>
  <si>
    <t>GRATIF NO REMUNERATIVA $ 50000 feb-23</t>
  </si>
  <si>
    <t>BX836</t>
  </si>
  <si>
    <t>USD/lts</t>
  </si>
  <si>
    <t>Centro Costo</t>
  </si>
  <si>
    <t>Solpe</t>
  </si>
  <si>
    <t>BX836CT</t>
  </si>
  <si>
    <t>DBN1464CT</t>
  </si>
  <si>
    <t>IC7016</t>
  </si>
  <si>
    <t>REAL</t>
  </si>
  <si>
    <t>DIF</t>
  </si>
  <si>
    <t>ACC</t>
  </si>
  <si>
    <t>Obs</t>
  </si>
  <si>
    <t>Se arrancaron dos pozos mas de PUB</t>
  </si>
  <si>
    <t>IPB650 INHIBID DE PARAFINAS IPB650CT</t>
  </si>
  <si>
    <t>DNU - SNR - REC (Rec.Extr.sobre SNR)</t>
  </si>
  <si>
    <t>CONTRIB SINDICAL $ 93000 REC</t>
  </si>
  <si>
    <t>FBS9558CT</t>
  </si>
  <si>
    <t>FBS9560</t>
  </si>
  <si>
    <t>SB17CT</t>
  </si>
  <si>
    <t>NQPQ</t>
  </si>
  <si>
    <t>1.65</t>
  </si>
  <si>
    <t>2.6</t>
  </si>
  <si>
    <t>IPB953CT</t>
  </si>
  <si>
    <t>formula</t>
  </si>
  <si>
    <t>final</t>
  </si>
  <si>
    <t>Baja</t>
  </si>
  <si>
    <t>DIS-CAP001</t>
  </si>
  <si>
    <t>m</t>
  </si>
  <si>
    <t>estan en rdl apartados, quedan preparados 3000 lts se debe transferir del ar22 2005 al trapial.</t>
  </si>
  <si>
    <t>se convierte en 9550. EN cuanto llegue rotular como 9550</t>
  </si>
  <si>
    <t>anular</t>
  </si>
  <si>
    <t>Contrib. Ext. $21.000 - Cuota Oct</t>
  </si>
  <si>
    <t>ZKB</t>
  </si>
  <si>
    <t>PQ-vam reposición</t>
  </si>
  <si>
    <t>PQ-ypf reposición</t>
  </si>
  <si>
    <t>CY8765CT</t>
  </si>
  <si>
    <t>DESEMULSIONANTE DBN2446</t>
  </si>
  <si>
    <t>INHIBIDOR DE PARAFINAS IPB279</t>
  </si>
  <si>
    <t>INHIBIDOR DE INCRUSTACIONES (IC5091)</t>
  </si>
  <si>
    <t>INHIBIDOR DE HIDRATOS SB14</t>
  </si>
  <si>
    <t>ALQUILER EQUIPO DOSIFICADOR Electrico</t>
  </si>
  <si>
    <t>ALQUILER EQUIPO DOSIFICADOR Solar</t>
  </si>
  <si>
    <t>Serv de reposición de pq en campo x visita</t>
  </si>
  <si>
    <t>Servicio de telemetria</t>
  </si>
  <si>
    <t>Servicio de Operador/Recorredor</t>
  </si>
  <si>
    <t>30.11.2023</t>
  </si>
  <si>
    <t>01.11.2023</t>
  </si>
  <si>
    <t>Base</t>
  </si>
  <si>
    <t>YPF</t>
  </si>
  <si>
    <t>PQB-TBPLASTHN</t>
  </si>
  <si>
    <t>BX256</t>
  </si>
  <si>
    <t>20.12.2023</t>
  </si>
  <si>
    <t>2.3</t>
  </si>
  <si>
    <t>0.15</t>
  </si>
  <si>
    <t>0.2</t>
  </si>
  <si>
    <t>IPB935D</t>
  </si>
  <si>
    <t>IPB6256</t>
  </si>
  <si>
    <t>OBS</t>
  </si>
  <si>
    <t>Controlados</t>
  </si>
  <si>
    <t>ZKA</t>
  </si>
  <si>
    <t>Contrib. Ext. $21.000 - Cuota Nov-23</t>
  </si>
  <si>
    <t>20.01.2024</t>
  </si>
  <si>
    <t>21.12.2023</t>
  </si>
  <si>
    <t>Vista-AMOR- PQ-enero 2024</t>
  </si>
  <si>
    <t>Vista-AMOR- BBA Electrica-enero 2024</t>
  </si>
  <si>
    <t>Vista-AMOR- BBA Solar-enero 2024</t>
  </si>
  <si>
    <t>Vista-AMOR- Telemetria-enero 2024</t>
  </si>
  <si>
    <t>Vista-AMOR-SERV reposición-enero 2024</t>
  </si>
  <si>
    <t>Vista VRU-enero 2024</t>
  </si>
  <si>
    <t>Vista-VRU-SERV reposición-enero 2024</t>
  </si>
  <si>
    <t>21.01.2024</t>
  </si>
  <si>
    <t>01.01.2024</t>
  </si>
  <si>
    <t>PAD AMOR</t>
  </si>
  <si>
    <t>AMOR</t>
  </si>
  <si>
    <t>SECUESTRANTE SULFHIDRICO BSH8080</t>
  </si>
  <si>
    <t>VRU PTC EL</t>
  </si>
  <si>
    <t>EL</t>
  </si>
  <si>
    <t>Servicio de Reposición de PQ en Campo x Visita [ARS/visita]</t>
  </si>
  <si>
    <t>Servicio de Operador/Recorredor [ARS/mes]</t>
  </si>
  <si>
    <t>BSH8080CT</t>
  </si>
  <si>
    <t>SERV-Catriel- enero 2024</t>
  </si>
  <si>
    <t>PQ-enero 2024-UTE PS</t>
  </si>
  <si>
    <t>SER-enero 2024-UTE PS</t>
  </si>
  <si>
    <t>BBA-enero 2024-UTE PS</t>
  </si>
  <si>
    <t>PQ-enero 2024-CHO PS</t>
  </si>
  <si>
    <t>SER-enero 2024-CHO PS</t>
  </si>
  <si>
    <t>BBA-enero 2024-CHO PS</t>
  </si>
  <si>
    <t>PS-EM-PQ-enero 2024</t>
  </si>
  <si>
    <t>PS-EM-SERV-enero 2024</t>
  </si>
  <si>
    <t>PS-EM-BBA-enero 2024</t>
  </si>
  <si>
    <t>PQ-Paso Barda- enero 2024</t>
  </si>
  <si>
    <t>SERV-Paso Barda- enero 2024</t>
  </si>
  <si>
    <t>PQ-Catriel- enero 2024</t>
  </si>
  <si>
    <t>Aconcagua-EL- PQ-enero 2024</t>
  </si>
  <si>
    <t>Aconcagua-SERV-enero 2024</t>
  </si>
  <si>
    <t>Aconcagua-BBA-enero 2024</t>
  </si>
  <si>
    <t>Vista-enero 2024 pq</t>
  </si>
  <si>
    <t>Vista-BP- BBA Electrica-enero 2024</t>
  </si>
  <si>
    <t>Vista-BP- BBA Solar-enero 2024</t>
  </si>
  <si>
    <t>Vista-SERV reposición-enero 2024</t>
  </si>
  <si>
    <t>PQ-MA- enero 2024</t>
  </si>
  <si>
    <t>PS-LR y ES-PQ-enero 2024</t>
  </si>
  <si>
    <t>PS-LR y ES-SER-enero 2024</t>
  </si>
  <si>
    <t>PS-LR y ES-BBA-enero 2024</t>
  </si>
  <si>
    <t>20.12.2024</t>
  </si>
  <si>
    <t>21.12.2024</t>
  </si>
  <si>
    <t>PQ-CHUS- mayo 2024</t>
  </si>
  <si>
    <t>20.05.2024</t>
  </si>
  <si>
    <t>20.04.2024</t>
  </si>
  <si>
    <t>SERV-CHUS- mayo 2024</t>
  </si>
  <si>
    <t>31.07.2024</t>
  </si>
  <si>
    <t>01.07.2024</t>
  </si>
  <si>
    <t>30.12.2024</t>
  </si>
  <si>
    <t>01.12.2024</t>
  </si>
  <si>
    <t>28.02.2024</t>
  </si>
  <si>
    <t>01.02.2024</t>
  </si>
  <si>
    <t>30.04.2024</t>
  </si>
  <si>
    <t>01.04.2024</t>
  </si>
  <si>
    <t>20.03.2024</t>
  </si>
  <si>
    <t>21.02.2024</t>
  </si>
  <si>
    <t>15.12.2024</t>
  </si>
  <si>
    <t>Aconcagua-Lab- agosto 2024</t>
  </si>
  <si>
    <t>21.07.2024</t>
  </si>
  <si>
    <t>PQ-Madalena- Abril 2024</t>
  </si>
  <si>
    <t>21.03.2024</t>
  </si>
  <si>
    <t>PQ-MA- julio 2024</t>
  </si>
  <si>
    <t>20.07.2024</t>
  </si>
  <si>
    <t>21.06.2024</t>
  </si>
  <si>
    <t>PQ-MA- mayo 2024</t>
  </si>
  <si>
    <t>21.04.2024</t>
  </si>
  <si>
    <t>PQ-EC- agosto 2024</t>
  </si>
  <si>
    <t>SERV-EC- agosto 2024</t>
  </si>
  <si>
    <t>Ext. $21.000 - Cuota Nov-23</t>
  </si>
  <si>
    <t>21.11.2023</t>
  </si>
  <si>
    <t>Vista-AMOR- PQ-diciembre 2023</t>
  </si>
  <si>
    <t>Vista-SE REP PQ EN CAMPO X VISITA-dic 2023</t>
  </si>
  <si>
    <t>SERV OPERADOR/RECORREDOR- dic 2023</t>
  </si>
  <si>
    <t>remitos</t>
  </si>
  <si>
    <t>Pozos</t>
  </si>
  <si>
    <t>IPB 530 INHIBID DE PARAFINAS</t>
  </si>
  <si>
    <t>PQ BOLLAND IPB530 INHIBIDOR PARAFINA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</si>
</sst>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0"/>
    <numFmt numFmtId="166" formatCode="_ &quot;$&quot;\ * #,##0.00_ ;_ &quot;$&quot;\ * \-#,##0.00_ ;_ &quot;$&quot;\ * &quot;-&quot;??_ ;_ @_ "/>
    <numFmt numFmtId="167" formatCode="_ [$USD]\ * #,##0.00_ ;_ [$USD]\ * \-#,##0.00_ ;_ [$USD]\ * &quot;-&quot;??_ ;_ @_ "/>
    <numFmt numFmtId="168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color indexed="81"/>
      <name val="Tahoma"/>
      <family val="2"/>
    </font>
    <font>
      <b/>
      <sz val="14"/>
      <color indexed="81"/>
      <name val="Tahoma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4" fillId="0" borderId="0"/>
    <xf numFmtId="0" fontId="2" fillId="0" borderId="1" applyNumberFormat="0" applyFill="0" applyAlignment="0" applyProtection="0"/>
    <xf numFmtId="0" fontId="3" fillId="4" borderId="0" applyNumberFormat="0" applyBorder="0" applyAlignment="0" applyProtection="0"/>
    <xf numFmtId="0" fontId="4" fillId="0" borderId="0"/>
    <xf numFmtId="0" fontId="1" fillId="0" borderId="0"/>
    <xf numFmtId="166" fontId="1" fillId="0" borderId="0" applyFont="0" applyFill="0" applyBorder="0" applyAlignment="0" applyProtection="0"/>
    <xf numFmtId="0" fontId="11" fillId="0" borderId="0"/>
    <xf numFmtId="0" fontId="1" fillId="0" borderId="0"/>
    <xf numFmtId="0" fontId="11" fillId="0" borderId="0"/>
    <xf numFmtId="0" fontId="11" fillId="0" borderId="0" applyFill="0" applyBorder="0"/>
    <xf numFmtId="9" fontId="11" fillId="0" borderId="0" applyFont="0" applyFill="0" applyBorder="0" applyAlignment="0" applyProtection="0"/>
    <xf numFmtId="0" fontId="11" fillId="0" borderId="0"/>
    <xf numFmtId="0" fontId="16" fillId="0" borderId="0"/>
    <xf numFmtId="0" fontId="11" fillId="0" borderId="0"/>
    <xf numFmtId="166" fontId="1" fillId="0" borderId="0" applyFont="0" applyFill="0" applyBorder="0" applyAlignment="0" applyProtection="0"/>
    <xf numFmtId="0" fontId="11" fillId="0" borderId="0"/>
    <xf numFmtId="44" fontId="1" fillId="0" borderId="0" applyFont="0" applyFill="0" applyBorder="0" applyAlignment="0" applyProtection="0"/>
  </cellStyleXfs>
  <cellXfs count="264">
    <xf numFmtId="0" fontId="0" fillId="0" borderId="0" xfId="0"/>
    <xf numFmtId="0" fontId="4" fillId="0" borderId="0" xfId="1"/>
    <xf numFmtId="0" fontId="5" fillId="3" borderId="0" xfId="1" applyFont="1" applyFill="1" applyAlignment="1">
      <alignment wrapText="1"/>
    </xf>
    <xf numFmtId="0" fontId="0" fillId="2" borderId="0" xfId="1" applyFont="1" applyFill="1" applyAlignment="1">
      <alignment wrapText="1"/>
    </xf>
    <xf numFmtId="0" fontId="8" fillId="2" borderId="0" xfId="1" applyFont="1" applyFill="1" applyAlignment="1">
      <alignment wrapText="1"/>
    </xf>
    <xf numFmtId="0" fontId="8" fillId="5" borderId="0" xfId="1" applyFont="1" applyFill="1" applyAlignment="1">
      <alignment wrapText="1"/>
    </xf>
    <xf numFmtId="0" fontId="1" fillId="2" borderId="0" xfId="5" applyFill="1"/>
    <xf numFmtId="0" fontId="0" fillId="2" borderId="0" xfId="5" applyFont="1" applyFill="1"/>
    <xf numFmtId="0" fontId="1" fillId="2" borderId="0" xfId="5" quotePrefix="1" applyFill="1"/>
    <xf numFmtId="0" fontId="8" fillId="6" borderId="0" xfId="1" applyFont="1" applyFill="1" applyAlignment="1">
      <alignment wrapText="1"/>
    </xf>
    <xf numFmtId="0" fontId="1" fillId="6" borderId="0" xfId="5" applyFill="1"/>
    <xf numFmtId="0" fontId="0" fillId="6" borderId="0" xfId="5" applyFont="1" applyFill="1"/>
    <xf numFmtId="0" fontId="0" fillId="7" borderId="0" xfId="0" applyFill="1"/>
    <xf numFmtId="0" fontId="0" fillId="8" borderId="0" xfId="0" applyFill="1"/>
    <xf numFmtId="0" fontId="0" fillId="3" borderId="0" xfId="0" applyFill="1"/>
    <xf numFmtId="0" fontId="0" fillId="9" borderId="0" xfId="0" applyFill="1"/>
    <xf numFmtId="0" fontId="0" fillId="9" borderId="0" xfId="5" applyFont="1" applyFill="1"/>
    <xf numFmtId="0" fontId="1" fillId="9" borderId="0" xfId="5" applyFill="1"/>
    <xf numFmtId="0" fontId="1" fillId="9" borderId="0" xfId="5" quotePrefix="1" applyFill="1"/>
    <xf numFmtId="0" fontId="0" fillId="10" borderId="0" xfId="0" applyFill="1"/>
    <xf numFmtId="0" fontId="0" fillId="10" borderId="0" xfId="5" applyFont="1" applyFill="1"/>
    <xf numFmtId="0" fontId="1" fillId="10" borderId="0" xfId="5" applyFill="1"/>
    <xf numFmtId="0" fontId="1" fillId="10" borderId="0" xfId="5" quotePrefix="1" applyFill="1"/>
    <xf numFmtId="0" fontId="0" fillId="11" borderId="0" xfId="0" applyFill="1"/>
    <xf numFmtId="0" fontId="0" fillId="11" borderId="0" xfId="5" applyFont="1" applyFill="1"/>
    <xf numFmtId="0" fontId="1" fillId="11" borderId="0" xfId="5" applyFill="1"/>
    <xf numFmtId="0" fontId="1" fillId="11" borderId="0" xfId="5" quotePrefix="1" applyFill="1"/>
    <xf numFmtId="0" fontId="8" fillId="11" borderId="0" xfId="5" applyFont="1" applyFill="1"/>
    <xf numFmtId="0" fontId="0" fillId="9" borderId="0" xfId="0" applyFill="1" applyBorder="1" applyAlignment="1">
      <alignment wrapText="1"/>
    </xf>
    <xf numFmtId="0" fontId="0" fillId="12" borderId="0" xfId="5" applyFont="1" applyFill="1"/>
    <xf numFmtId="0" fontId="1" fillId="12" borderId="0" xfId="5" applyFill="1"/>
    <xf numFmtId="0" fontId="0" fillId="8" borderId="0" xfId="5" applyFont="1" applyFill="1"/>
    <xf numFmtId="0" fontId="1" fillId="8" borderId="0" xfId="5" applyFill="1"/>
    <xf numFmtId="0" fontId="1" fillId="8" borderId="0" xfId="5" quotePrefix="1" applyFill="1"/>
    <xf numFmtId="0" fontId="8" fillId="8" borderId="0" xfId="5" applyFont="1" applyFill="1"/>
    <xf numFmtId="0" fontId="11" fillId="7" borderId="0" xfId="0" applyFont="1" applyFill="1"/>
    <xf numFmtId="0" fontId="11" fillId="0" borderId="0" xfId="0" applyFont="1" applyAlignment="1">
      <alignment vertical="center"/>
    </xf>
    <xf numFmtId="0" fontId="11" fillId="0" borderId="0" xfId="0" applyFont="1"/>
    <xf numFmtId="0" fontId="0" fillId="12" borderId="0" xfId="0" applyFill="1" applyAlignment="1">
      <alignment horizontal="center" vertical="center"/>
    </xf>
    <xf numFmtId="1" fontId="12" fillId="12" borderId="0" xfId="0" applyNumberFormat="1" applyFont="1" applyFill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13" borderId="6" xfId="0" applyFont="1" applyFill="1" applyBorder="1" applyAlignment="1">
      <alignment horizontal="right" vertical="center"/>
    </xf>
    <xf numFmtId="0" fontId="14" fillId="13" borderId="6" xfId="0" applyFont="1" applyFill="1" applyBorder="1" applyAlignment="1">
      <alignment vertical="center"/>
    </xf>
    <xf numFmtId="0" fontId="14" fillId="13" borderId="6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9" borderId="6" xfId="0" applyFont="1" applyFill="1" applyBorder="1" applyAlignment="1">
      <alignment horizontal="right" vertical="center"/>
    </xf>
    <xf numFmtId="0" fontId="0" fillId="12" borderId="0" xfId="0" applyFill="1" applyBorder="1" applyAlignment="1">
      <alignment wrapText="1"/>
    </xf>
    <xf numFmtId="0" fontId="1" fillId="12" borderId="0" xfId="5" quotePrefix="1" applyFill="1"/>
    <xf numFmtId="0" fontId="0" fillId="0" borderId="0" xfId="0" applyFill="1"/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3" fontId="11" fillId="0" borderId="10" xfId="0" applyNumberFormat="1" applyFont="1" applyBorder="1" applyAlignment="1">
      <alignment horizontal="center" vertical="center"/>
    </xf>
    <xf numFmtId="164" fontId="12" fillId="12" borderId="0" xfId="0" applyNumberFormat="1" applyFont="1" applyFill="1" applyAlignment="1">
      <alignment horizontal="center" vertical="center"/>
    </xf>
    <xf numFmtId="0" fontId="11" fillId="9" borderId="0" xfId="0" applyFont="1" applyFill="1"/>
    <xf numFmtId="0" fontId="14" fillId="0" borderId="6" xfId="0" applyFont="1" applyBorder="1" applyAlignment="1">
      <alignment horizontal="right" vertical="center"/>
    </xf>
    <xf numFmtId="0" fontId="0" fillId="14" borderId="0" xfId="0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14" fillId="14" borderId="6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right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" fillId="9" borderId="0" xfId="5" applyFill="1" applyAlignment="1">
      <alignment horizontal="right"/>
    </xf>
    <xf numFmtId="0" fontId="15" fillId="0" borderId="0" xfId="0" applyFont="1" applyAlignment="1">
      <alignment vertical="center"/>
    </xf>
    <xf numFmtId="2" fontId="0" fillId="12" borderId="0" xfId="0" applyNumberFormat="1" applyFill="1"/>
    <xf numFmtId="0" fontId="14" fillId="9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vertical="center"/>
    </xf>
    <xf numFmtId="0" fontId="0" fillId="0" borderId="0" xfId="0" applyBorder="1"/>
    <xf numFmtId="0" fontId="0" fillId="0" borderId="0" xfId="0" applyAlignment="1">
      <alignment vertical="center"/>
    </xf>
    <xf numFmtId="0" fontId="0" fillId="12" borderId="0" xfId="0" applyFill="1"/>
    <xf numFmtId="0" fontId="14" fillId="0" borderId="6" xfId="0" applyFont="1" applyBorder="1" applyAlignment="1">
      <alignment vertical="center"/>
    </xf>
    <xf numFmtId="0" fontId="0" fillId="14" borderId="0" xfId="0" applyFill="1" applyBorder="1" applyAlignment="1">
      <alignment horizontal="center" vertical="center"/>
    </xf>
    <xf numFmtId="0" fontId="0" fillId="2" borderId="0" xfId="0" applyFill="1"/>
    <xf numFmtId="0" fontId="14" fillId="15" borderId="2" xfId="0" applyFont="1" applyFill="1" applyBorder="1" applyAlignment="1">
      <alignment horizontal="center" vertical="center"/>
    </xf>
    <xf numFmtId="0" fontId="14" fillId="15" borderId="3" xfId="0" applyFont="1" applyFill="1" applyBorder="1" applyAlignment="1">
      <alignment horizontal="center" vertical="center"/>
    </xf>
    <xf numFmtId="0" fontId="14" fillId="15" borderId="4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16" borderId="4" xfId="0" applyFont="1" applyFill="1" applyBorder="1" applyAlignment="1">
      <alignment horizontal="center" vertical="center"/>
    </xf>
    <xf numFmtId="0" fontId="14" fillId="16" borderId="6" xfId="0" applyFont="1" applyFill="1" applyBorder="1" applyAlignment="1">
      <alignment horizontal="center" vertical="center"/>
    </xf>
    <xf numFmtId="0" fontId="14" fillId="17" borderId="4" xfId="0" applyFont="1" applyFill="1" applyBorder="1" applyAlignment="1">
      <alignment horizontal="center" vertical="center"/>
    </xf>
    <xf numFmtId="0" fontId="14" fillId="17" borderId="6" xfId="0" applyFont="1" applyFill="1" applyBorder="1" applyAlignment="1">
      <alignment horizontal="center" vertical="center"/>
    </xf>
    <xf numFmtId="1" fontId="11" fillId="12" borderId="0" xfId="0" applyNumberFormat="1" applyFont="1" applyFill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0" xfId="5" applyFill="1"/>
    <xf numFmtId="0" fontId="14" fillId="0" borderId="5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1" fillId="0" borderId="0" xfId="12" applyAlignment="1">
      <alignment vertical="center"/>
    </xf>
    <xf numFmtId="0" fontId="11" fillId="0" borderId="0" xfId="12"/>
    <xf numFmtId="0" fontId="14" fillId="12" borderId="6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vertical="center"/>
    </xf>
    <xf numFmtId="0" fontId="11" fillId="18" borderId="0" xfId="0" applyFont="1" applyFill="1" applyAlignment="1">
      <alignment horizontal="left" vertical="center"/>
    </xf>
    <xf numFmtId="0" fontId="1" fillId="18" borderId="0" xfId="5" applyFill="1" applyAlignment="1">
      <alignment horizontal="left"/>
    </xf>
    <xf numFmtId="167" fontId="11" fillId="0" borderId="14" xfId="12" applyNumberFormat="1" applyBorder="1" applyAlignment="1">
      <alignment horizontal="right" vertical="center"/>
    </xf>
    <xf numFmtId="167" fontId="11" fillId="0" borderId="15" xfId="0" applyNumberFormat="1" applyFont="1" applyBorder="1" applyAlignment="1">
      <alignment horizontal="center" vertical="center"/>
    </xf>
    <xf numFmtId="0" fontId="11" fillId="12" borderId="0" xfId="12" applyFill="1" applyAlignment="1">
      <alignment vertical="center"/>
    </xf>
    <xf numFmtId="167" fontId="11" fillId="0" borderId="15" xfId="12" applyNumberFormat="1" applyBorder="1" applyAlignment="1">
      <alignment horizontal="center" vertical="center"/>
    </xf>
    <xf numFmtId="166" fontId="11" fillId="0" borderId="0" xfId="0" applyNumberFormat="1" applyFont="1"/>
    <xf numFmtId="0" fontId="17" fillId="0" borderId="0" xfId="0" applyFont="1"/>
    <xf numFmtId="0" fontId="11" fillId="19" borderId="15" xfId="0" applyFont="1" applyFill="1" applyBorder="1" applyAlignment="1">
      <alignment vertical="center"/>
    </xf>
    <xf numFmtId="0" fontId="0" fillId="19" borderId="15" xfId="0" applyFill="1" applyBorder="1" applyAlignment="1">
      <alignment vertical="center"/>
    </xf>
    <xf numFmtId="0" fontId="11" fillId="12" borderId="15" xfId="0" applyFont="1" applyFill="1" applyBorder="1" applyAlignment="1">
      <alignment vertical="center"/>
    </xf>
    <xf numFmtId="0" fontId="0" fillId="12" borderId="15" xfId="0" applyFill="1" applyBorder="1" applyAlignment="1">
      <alignment vertical="center"/>
    </xf>
    <xf numFmtId="0" fontId="11" fillId="0" borderId="0" xfId="16" applyAlignment="1">
      <alignment horizontal="left"/>
    </xf>
    <xf numFmtId="0" fontId="11" fillId="0" borderId="0" xfId="16" applyAlignment="1">
      <alignment vertical="center"/>
    </xf>
    <xf numFmtId="0" fontId="11" fillId="0" borderId="0" xfId="16" applyAlignment="1">
      <alignment horizontal="left" vertical="center"/>
    </xf>
    <xf numFmtId="43" fontId="11" fillId="0" borderId="0" xfId="16" applyNumberFormat="1" applyAlignment="1">
      <alignment vertical="center"/>
    </xf>
    <xf numFmtId="168" fontId="11" fillId="0" borderId="0" xfId="16" applyNumberFormat="1" applyAlignment="1">
      <alignment vertical="center"/>
    </xf>
    <xf numFmtId="3" fontId="1" fillId="9" borderId="0" xfId="5" applyNumberFormat="1" applyFill="1"/>
    <xf numFmtId="0" fontId="11" fillId="9" borderId="0" xfId="0" applyFont="1" applyFill="1" applyAlignment="1">
      <alignment horizontal="center" vertical="center"/>
    </xf>
    <xf numFmtId="3" fontId="1" fillId="11" borderId="0" xfId="5" applyNumberFormat="1" applyFill="1"/>
    <xf numFmtId="0" fontId="0" fillId="20" borderId="0" xfId="0" applyFill="1"/>
    <xf numFmtId="0" fontId="0" fillId="20" borderId="0" xfId="5" applyFont="1" applyFill="1"/>
    <xf numFmtId="0" fontId="1" fillId="20" borderId="0" xfId="5" applyFill="1"/>
    <xf numFmtId="0" fontId="1" fillId="20" borderId="0" xfId="5" quotePrefix="1" applyFill="1"/>
    <xf numFmtId="0" fontId="8" fillId="20" borderId="0" xfId="5" applyFont="1" applyFill="1"/>
    <xf numFmtId="0" fontId="14" fillId="0" borderId="0" xfId="0" applyFont="1" applyBorder="1" applyAlignment="1">
      <alignment horizontal="center" vertical="center"/>
    </xf>
    <xf numFmtId="0" fontId="14" fillId="21" borderId="6" xfId="0" applyFont="1" applyFill="1" applyBorder="1" applyAlignment="1">
      <alignment horizontal="center" vertical="center"/>
    </xf>
    <xf numFmtId="0" fontId="0" fillId="22" borderId="0" xfId="0" applyFill="1"/>
    <xf numFmtId="0" fontId="0" fillId="22" borderId="0" xfId="5" applyFont="1" applyFill="1"/>
    <xf numFmtId="0" fontId="1" fillId="22" borderId="0" xfId="5" applyFill="1"/>
    <xf numFmtId="0" fontId="1" fillId="22" borderId="0" xfId="5" quotePrefix="1" applyFill="1"/>
    <xf numFmtId="0" fontId="14" fillId="22" borderId="6" xfId="0" applyFont="1" applyFill="1" applyBorder="1" applyAlignment="1">
      <alignment vertical="center"/>
    </xf>
    <xf numFmtId="0" fontId="0" fillId="12" borderId="15" xfId="0" applyFill="1" applyBorder="1"/>
    <xf numFmtId="0" fontId="0" fillId="12" borderId="15" xfId="0" applyFill="1" applyBorder="1" applyAlignment="1">
      <alignment horizontal="center"/>
    </xf>
    <xf numFmtId="44" fontId="0" fillId="12" borderId="15" xfId="17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11" fillId="12" borderId="0" xfId="0" applyFont="1" applyFill="1" applyAlignment="1">
      <alignment horizontal="center" vertical="center"/>
    </xf>
    <xf numFmtId="0" fontId="0" fillId="0" borderId="0" xfId="5" applyFont="1" applyFill="1"/>
    <xf numFmtId="0" fontId="1" fillId="0" borderId="0" xfId="5" quotePrefix="1" applyFill="1"/>
    <xf numFmtId="0" fontId="8" fillId="0" borderId="0" xfId="5" applyFont="1" applyFill="1"/>
    <xf numFmtId="0" fontId="17" fillId="0" borderId="0" xfId="0" applyFont="1" applyFill="1"/>
    <xf numFmtId="0" fontId="1" fillId="23" borderId="0" xfId="5" applyFill="1"/>
    <xf numFmtId="0" fontId="0" fillId="20" borderId="0" xfId="0" applyFill="1" applyBorder="1" applyAlignment="1">
      <alignment wrapText="1"/>
    </xf>
    <xf numFmtId="0" fontId="14" fillId="9" borderId="0" xfId="0" applyFont="1" applyFill="1" applyBorder="1" applyAlignment="1">
      <alignment horizontal="center" vertical="center"/>
    </xf>
    <xf numFmtId="1" fontId="0" fillId="12" borderId="15" xfId="0" applyNumberFormat="1" applyFill="1" applyBorder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7" fillId="22" borderId="0" xfId="0" applyFont="1" applyFill="1"/>
    <xf numFmtId="0" fontId="8" fillId="22" borderId="0" xfId="5" applyFont="1" applyFill="1"/>
    <xf numFmtId="0" fontId="14" fillId="12" borderId="4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18" borderId="0" xfId="5" applyFill="1"/>
    <xf numFmtId="0" fontId="0" fillId="14" borderId="0" xfId="0" applyFill="1"/>
    <xf numFmtId="0" fontId="0" fillId="14" borderId="0" xfId="5" applyFont="1" applyFill="1"/>
    <xf numFmtId="0" fontId="1" fillId="14" borderId="0" xfId="5" applyFill="1"/>
    <xf numFmtId="0" fontId="1" fillId="14" borderId="0" xfId="5" quotePrefix="1" applyFill="1"/>
    <xf numFmtId="0" fontId="0" fillId="25" borderId="0" xfId="0" applyFill="1"/>
    <xf numFmtId="0" fontId="0" fillId="25" borderId="0" xfId="5" applyFont="1" applyFill="1"/>
    <xf numFmtId="0" fontId="1" fillId="25" borderId="0" xfId="5" applyFill="1"/>
    <xf numFmtId="0" fontId="1" fillId="25" borderId="0" xfId="5" quotePrefix="1" applyFill="1"/>
    <xf numFmtId="0" fontId="8" fillId="25" borderId="0" xfId="5" applyFont="1" applyFill="1"/>
    <xf numFmtId="0" fontId="14" fillId="0" borderId="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26" borderId="0" xfId="0" applyFill="1"/>
    <xf numFmtId="0" fontId="0" fillId="26" borderId="0" xfId="5" applyFont="1" applyFill="1"/>
    <xf numFmtId="0" fontId="1" fillId="26" borderId="0" xfId="5" applyFill="1"/>
    <xf numFmtId="0" fontId="1" fillId="26" borderId="0" xfId="5" quotePrefix="1" applyFill="1"/>
    <xf numFmtId="0" fontId="8" fillId="26" borderId="0" xfId="5" applyFont="1" applyFill="1"/>
    <xf numFmtId="0" fontId="14" fillId="2" borderId="6" xfId="0" applyFont="1" applyFill="1" applyBorder="1" applyAlignment="1">
      <alignment vertical="center"/>
    </xf>
    <xf numFmtId="0" fontId="14" fillId="27" borderId="4" xfId="0" applyFont="1" applyFill="1" applyBorder="1" applyAlignment="1">
      <alignment vertical="center"/>
    </xf>
    <xf numFmtId="0" fontId="14" fillId="27" borderId="6" xfId="0" applyFont="1" applyFill="1" applyBorder="1" applyAlignment="1">
      <alignment vertical="center"/>
    </xf>
    <xf numFmtId="0" fontId="14" fillId="27" borderId="6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vertical="center"/>
    </xf>
    <xf numFmtId="0" fontId="14" fillId="7" borderId="6" xfId="0" applyFont="1" applyFill="1" applyBorder="1" applyAlignment="1">
      <alignment horizontal="center" vertical="center"/>
    </xf>
    <xf numFmtId="0" fontId="14" fillId="12" borderId="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0" fillId="24" borderId="0" xfId="0" applyFill="1" applyAlignment="1">
      <alignment vertical="top"/>
    </xf>
    <xf numFmtId="0" fontId="0" fillId="28" borderId="0" xfId="0" applyFill="1" applyAlignment="1">
      <alignment vertical="top"/>
    </xf>
    <xf numFmtId="0" fontId="0" fillId="2" borderId="0" xfId="0" applyFill="1" applyAlignment="1">
      <alignment vertical="top"/>
    </xf>
    <xf numFmtId="0" fontId="0" fillId="28" borderId="0" xfId="0" applyFill="1"/>
    <xf numFmtId="0" fontId="8" fillId="2" borderId="0" xfId="1" applyFont="1" applyFill="1" applyAlignment="1">
      <alignment horizontal="center" vertical="center" wrapText="1"/>
    </xf>
    <xf numFmtId="0" fontId="8" fillId="6" borderId="0" xfId="1" applyFont="1" applyFill="1" applyAlignment="1">
      <alignment horizontal="center" vertical="center" wrapText="1"/>
    </xf>
    <xf numFmtId="0" fontId="1" fillId="5" borderId="0" xfId="5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Border="1" applyAlignment="1">
      <alignment wrapText="1"/>
    </xf>
    <xf numFmtId="3" fontId="1" fillId="0" borderId="0" xfId="5" applyNumberFormat="1" applyFill="1"/>
    <xf numFmtId="0" fontId="0" fillId="24" borderId="0" xfId="0" applyFill="1"/>
    <xf numFmtId="0" fontId="0" fillId="24" borderId="0" xfId="5" applyFont="1" applyFill="1"/>
    <xf numFmtId="0" fontId="1" fillId="24" borderId="0" xfId="5" applyFill="1"/>
    <xf numFmtId="0" fontId="0" fillId="24" borderId="0" xfId="0" applyFill="1" applyBorder="1" applyAlignment="1">
      <alignment wrapText="1"/>
    </xf>
    <xf numFmtId="0" fontId="1" fillId="24" borderId="0" xfId="5" quotePrefix="1" applyFill="1"/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4" borderId="0" xfId="0" applyFill="1" applyAlignment="1">
      <alignment vertical="center"/>
    </xf>
    <xf numFmtId="0" fontId="11" fillId="24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1" fontId="14" fillId="12" borderId="6" xfId="0" applyNumberFormat="1" applyFont="1" applyFill="1" applyBorder="1" applyAlignment="1">
      <alignment horizontal="center" vertical="center"/>
    </xf>
    <xf numFmtId="0" fontId="0" fillId="10" borderId="0" xfId="0" applyFill="1" applyBorder="1" applyAlignment="1">
      <alignment wrapText="1"/>
    </xf>
    <xf numFmtId="0" fontId="8" fillId="10" borderId="0" xfId="5" applyFont="1" applyFill="1"/>
    <xf numFmtId="0" fontId="0" fillId="22" borderId="0" xfId="0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15" xfId="0" applyBorder="1" applyAlignment="1">
      <alignment horizontal="left" vertical="center"/>
    </xf>
    <xf numFmtId="0" fontId="0" fillId="2" borderId="15" xfId="0" applyFill="1" applyBorder="1" applyAlignment="1">
      <alignment horizontal="center" vertical="center"/>
    </xf>
    <xf numFmtId="0" fontId="0" fillId="12" borderId="15" xfId="0" applyFill="1" applyBorder="1" applyAlignment="1">
      <alignment horizontal="left" vertical="center"/>
    </xf>
    <xf numFmtId="0" fontId="0" fillId="12" borderId="15" xfId="0" applyFill="1" applyBorder="1" applyAlignment="1">
      <alignment horizontal="center" vertical="center"/>
    </xf>
    <xf numFmtId="0" fontId="0" fillId="0" borderId="15" xfId="0" applyBorder="1"/>
    <xf numFmtId="0" fontId="11" fillId="14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14" fillId="10" borderId="6" xfId="0" applyFont="1" applyFill="1" applyBorder="1" applyAlignment="1">
      <alignment horizontal="center" vertical="center"/>
    </xf>
    <xf numFmtId="0" fontId="14" fillId="29" borderId="4" xfId="0" applyFont="1" applyFill="1" applyBorder="1" applyAlignment="1">
      <alignment horizontal="center" vertical="center"/>
    </xf>
    <xf numFmtId="0" fontId="14" fillId="29" borderId="6" xfId="0" applyFont="1" applyFill="1" applyBorder="1" applyAlignment="1">
      <alignment horizontal="center" vertical="center"/>
    </xf>
    <xf numFmtId="165" fontId="0" fillId="12" borderId="0" xfId="0" applyNumberFormat="1" applyFill="1"/>
    <xf numFmtId="0" fontId="0" fillId="2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0" fillId="12" borderId="0" xfId="0" applyFill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2" borderId="12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4" fillId="29" borderId="7" xfId="0" applyFont="1" applyFill="1" applyBorder="1" applyAlignment="1">
      <alignment horizontal="center" vertical="center"/>
    </xf>
    <xf numFmtId="0" fontId="14" fillId="29" borderId="5" xfId="0" applyFont="1" applyFill="1" applyBorder="1" applyAlignment="1">
      <alignment horizontal="center" vertical="center"/>
    </xf>
    <xf numFmtId="0" fontId="14" fillId="29" borderId="8" xfId="0" applyFont="1" applyFill="1" applyBorder="1" applyAlignment="1">
      <alignment horizontal="center" vertical="center"/>
    </xf>
    <xf numFmtId="0" fontId="14" fillId="29" borderId="12" xfId="0" applyFont="1" applyFill="1" applyBorder="1" applyAlignment="1">
      <alignment horizontal="center" vertical="center"/>
    </xf>
    <xf numFmtId="0" fontId="14" fillId="32" borderId="6" xfId="0" applyFont="1" applyFill="1" applyBorder="1" applyAlignment="1">
      <alignment horizontal="center" vertical="center"/>
    </xf>
    <xf numFmtId="0" fontId="0" fillId="33" borderId="0" xfId="0" applyFill="1"/>
    <xf numFmtId="0" fontId="0" fillId="33" borderId="0" xfId="5" applyFont="1" applyFill="1"/>
    <xf numFmtId="0" fontId="1" fillId="33" borderId="0" xfId="5" applyFill="1"/>
    <xf numFmtId="0" fontId="0" fillId="33" borderId="0" xfId="0" applyFill="1" applyBorder="1" applyAlignment="1">
      <alignment wrapText="1"/>
    </xf>
    <xf numFmtId="0" fontId="1" fillId="33" borderId="0" xfId="5" quotePrefix="1" applyFill="1"/>
    <xf numFmtId="0" fontId="0" fillId="33" borderId="0" xfId="0" applyFill="1" applyAlignment="1">
      <alignment horizontal="center" vertical="center"/>
    </xf>
    <xf numFmtId="1" fontId="14" fillId="33" borderId="6" xfId="0" applyNumberFormat="1" applyFont="1" applyFill="1" applyBorder="1" applyAlignment="1">
      <alignment horizontal="center" vertical="center"/>
    </xf>
    <xf numFmtId="0" fontId="14" fillId="33" borderId="6" xfId="0" applyFont="1" applyFill="1" applyBorder="1" applyAlignment="1">
      <alignment horizontal="right" vertical="center"/>
    </xf>
    <xf numFmtId="0" fontId="14" fillId="33" borderId="6" xfId="0" applyFont="1" applyFill="1" applyBorder="1" applyAlignment="1">
      <alignment horizontal="center" vertical="center"/>
    </xf>
    <xf numFmtId="0" fontId="14" fillId="33" borderId="7" xfId="0" applyFont="1" applyFill="1" applyBorder="1" applyAlignment="1">
      <alignment horizontal="center" vertical="center"/>
    </xf>
    <xf numFmtId="0" fontId="14" fillId="33" borderId="4" xfId="0" applyFont="1" applyFill="1" applyBorder="1" applyAlignment="1">
      <alignment horizontal="center" vertical="center"/>
    </xf>
    <xf numFmtId="2" fontId="0" fillId="33" borderId="0" xfId="0" applyNumberFormat="1" applyFill="1"/>
    <xf numFmtId="0" fontId="14" fillId="33" borderId="5" xfId="0" applyFont="1" applyFill="1" applyBorder="1" applyAlignment="1">
      <alignment horizontal="center" vertical="center"/>
    </xf>
    <xf numFmtId="0" fontId="14" fillId="33" borderId="8" xfId="0" applyFont="1" applyFill="1" applyBorder="1" applyAlignment="1">
      <alignment horizontal="center" vertical="center"/>
    </xf>
    <xf numFmtId="0" fontId="14" fillId="33" borderId="12" xfId="0" applyFont="1" applyFill="1" applyBorder="1" applyAlignment="1">
      <alignment horizontal="center" vertical="center"/>
    </xf>
  </cellXfs>
  <cellStyles count="18">
    <cellStyle name="Bueno" xfId="3" xr:uid="{00000000-0005-0000-0000-000000000000}"/>
    <cellStyle name="Encabezado 1" xfId="2" xr:uid="{00000000-0005-0000-0000-000001000000}"/>
    <cellStyle name="Moneda" xfId="17" builtinId="4"/>
    <cellStyle name="Moneda 2" xfId="15" xr:uid="{901DE1F9-4B4B-40E7-9F1E-79CAC2ABEF13}"/>
    <cellStyle name="Moneda 3" xfId="6" xr:uid="{5836A003-E2BE-4288-A10F-26BD01288784}"/>
    <cellStyle name="Normal" xfId="0" builtinId="0"/>
    <cellStyle name="Normal 17" xfId="16" xr:uid="{1055786E-4DF6-4C07-8163-0D749A8DAA21}"/>
    <cellStyle name="Normal 2" xfId="1" xr:uid="{00000000-0005-0000-0000-000003000000}"/>
    <cellStyle name="Normal 2 2" xfId="5" xr:uid="{00000000-0005-0000-0000-000004000000}"/>
    <cellStyle name="Normal 2 3" xfId="12" xr:uid="{5BCE0D18-659B-4499-A682-BB43ED084FBA}"/>
    <cellStyle name="Normal 2 4" xfId="7" xr:uid="{495C08CF-98C0-472B-8CDE-C122C414BC8A}"/>
    <cellStyle name="Normal 3" xfId="4" xr:uid="{00000000-0005-0000-0000-000005000000}"/>
    <cellStyle name="Normal 3 2" xfId="9" xr:uid="{5A9140A5-5757-4710-8878-13AC6275D29E}"/>
    <cellStyle name="Normal 3 3" xfId="13" xr:uid="{19AFD8FA-C682-47B5-825A-A7C50EE00564}"/>
    <cellStyle name="Normal 4 2 2" xfId="8" xr:uid="{18752973-B708-4968-BA4A-FF1BE2E0FC72}"/>
    <cellStyle name="Normal 41 2" xfId="14" xr:uid="{6C0D6C1C-015B-4059-8BE3-E631D5744153}"/>
    <cellStyle name="Normal 6" xfId="10" xr:uid="{040DB9C5-5D72-44CC-98DF-64595C657B3A}"/>
    <cellStyle name="Porcentaje 3" xfId="11" xr:uid="{011CD599-DB76-4B80-B4F6-2FB2F2B09972}"/>
  </cellStyles>
  <dxfs count="2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050.442906365737" createdVersion="7" refreshedVersion="7" minRefreshableVersion="3" recordCount="29" xr:uid="{789219D2-96CD-4129-BB4F-2C8E0125F089}">
  <cacheSource type="worksheet">
    <worksheetSource ref="M39:O68" sheet="PS- LR y ES"/>
  </cacheSource>
  <cacheFields count="3">
    <cacheField name="pq" numFmtId="0">
      <sharedItems count="24">
        <s v="CY802CT"/>
        <s v="IC5087CT"/>
        <s v="IC5400CT"/>
        <s v="IPB71CT"/>
        <s v="SB14CT"/>
        <s v="DBN5631CT"/>
        <s v="FBS2000CT"/>
        <s v="IPB651CT"/>
        <s v="SO4207"/>
        <s v="DBN5645CT"/>
        <s v="RT740CT"/>
        <s v="IPB650ACT"/>
        <s v="FBS1599"/>
        <s v="CY51WCT"/>
        <s v="ABC11CT"/>
        <s v="BXC3201CT"/>
        <s v="BX960CT"/>
        <s v="DBN5182CT"/>
        <s v="IC5098CT"/>
        <s v="IPB68CT"/>
        <s v="IPB78CT"/>
        <s v="BX256CT"/>
        <s v="SB45CT"/>
        <s v="IPB935DCT"/>
      </sharedItems>
    </cacheField>
    <cacheField name="lt" numFmtId="0">
      <sharedItems containsMixedTypes="1" containsNumber="1" containsInteger="1" minValue="1" maxValue="3440"/>
    </cacheField>
    <cacheField name="unid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231.716708564818" createdVersion="8" refreshedVersion="8" minRefreshableVersion="3" recordCount="33" xr:uid="{E038189C-AC53-4AA7-ADCC-2D9B3778CADA}">
  <cacheSource type="worksheet">
    <worksheetSource ref="M24:N57" sheet="PS- EM"/>
  </cacheSource>
  <cacheFields count="2">
    <cacheField name="pq" numFmtId="0">
      <sharedItems containsMixedTypes="1" containsNumber="1" containsInteger="1" minValue="20002186" maxValue="20002380" count="27">
        <s v="CY802CT"/>
        <s v="IC5087CT"/>
        <s v="IC5400CT"/>
        <s v="IPB71CT"/>
        <s v="SB14CT"/>
        <s v="DBN5631CT"/>
        <s v="FBS2000"/>
        <s v="IPB651CT"/>
        <s v="SO4207"/>
        <s v="DBN5645CT"/>
        <s v="RT740CT"/>
        <s v="IPB650ACT"/>
        <s v="FBS1599"/>
        <s v="CY51WCT"/>
        <s v="ABC11CT"/>
        <s v="BXC3201CT"/>
        <s v="BSH515CT"/>
        <s v="BX960CT"/>
        <s v="DBN5182CT"/>
        <s v="IC5098CT"/>
        <s v="IPB68CT"/>
        <s v="IPB78CT"/>
        <s v="BX836CT"/>
        <s v="SB45CT"/>
        <s v="IPB935DCT"/>
        <n v="20002380"/>
        <n v="20002186"/>
      </sharedItems>
    </cacheField>
    <cacheField name="lt" numFmtId="0">
      <sharedItems containsMixedTypes="1" containsNumber="1" containsInteger="1" minValue="60" maxValue="36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1060"/>
    <s v="lt"/>
  </r>
  <r>
    <x v="1"/>
    <n v="60"/>
    <s v="lt"/>
  </r>
  <r>
    <x v="2"/>
    <n v="620"/>
    <s v="lt"/>
  </r>
  <r>
    <x v="3"/>
    <n v="200"/>
    <s v="lt"/>
  </r>
  <r>
    <x v="4"/>
    <n v="200"/>
    <s v="lt"/>
  </r>
  <r>
    <x v="5"/>
    <n v="1700"/>
    <s v="lt"/>
  </r>
  <r>
    <x v="6"/>
    <n v="360"/>
    <s v="lt"/>
  </r>
  <r>
    <x v="7"/>
    <n v="450"/>
    <s v="lt"/>
  </r>
  <r>
    <x v="8"/>
    <s v="2.5"/>
    <s v="tam"/>
  </r>
  <r>
    <x v="9"/>
    <n v="230"/>
    <s v="lt"/>
  </r>
  <r>
    <x v="10"/>
    <n v="110"/>
    <s v="lt"/>
  </r>
  <r>
    <x v="11"/>
    <n v="675"/>
    <s v="lt"/>
  </r>
  <r>
    <x v="12"/>
    <n v="1"/>
    <s v="tam"/>
  </r>
  <r>
    <x v="0"/>
    <n v="3440"/>
    <s v="lt"/>
  </r>
  <r>
    <x v="13"/>
    <n v="910"/>
    <s v="lt"/>
  </r>
  <r>
    <x v="1"/>
    <n v="2130"/>
    <s v="lt"/>
  </r>
  <r>
    <x v="3"/>
    <n v="450"/>
    <s v="lt"/>
  </r>
  <r>
    <x v="14"/>
    <n v="100"/>
    <s v="lt"/>
  </r>
  <r>
    <x v="15"/>
    <n v="945"/>
    <s v="lt"/>
  </r>
  <r>
    <x v="16"/>
    <n v="900"/>
    <s v="lt"/>
  </r>
  <r>
    <x v="17"/>
    <n v="1500"/>
    <s v="lt"/>
  </r>
  <r>
    <x v="18"/>
    <n v="130"/>
    <s v="lt"/>
  </r>
  <r>
    <x v="7"/>
    <n v="400"/>
    <s v="lt"/>
  </r>
  <r>
    <x v="19"/>
    <n v="300"/>
    <s v="lt"/>
  </r>
  <r>
    <x v="20"/>
    <n v="400"/>
    <s v="lt"/>
  </r>
  <r>
    <x v="9"/>
    <n v="1260"/>
    <s v="lt"/>
  </r>
  <r>
    <x v="21"/>
    <n v="330"/>
    <s v="lt"/>
  </r>
  <r>
    <x v="22"/>
    <n v="845"/>
    <s v="lt"/>
  </r>
  <r>
    <x v="23"/>
    <n v="220"/>
    <s v="l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550"/>
  </r>
  <r>
    <x v="1"/>
    <n v="90"/>
  </r>
  <r>
    <x v="2"/>
    <n v="650"/>
  </r>
  <r>
    <x v="3"/>
    <n v="60"/>
  </r>
  <r>
    <x v="4"/>
    <n v="300"/>
  </r>
  <r>
    <x v="5"/>
    <n v="1380"/>
  </r>
  <r>
    <x v="6"/>
    <s v="1.65"/>
  </r>
  <r>
    <x v="7"/>
    <n v="500"/>
  </r>
  <r>
    <x v="8"/>
    <s v="2.6"/>
  </r>
  <r>
    <x v="9"/>
    <n v="180"/>
  </r>
  <r>
    <x v="10"/>
    <n v="170"/>
  </r>
  <r>
    <x v="11"/>
    <n v="420"/>
  </r>
  <r>
    <x v="12"/>
    <s v="0.5"/>
  </r>
  <r>
    <x v="0"/>
    <n v="3650"/>
  </r>
  <r>
    <x v="13"/>
    <n v="840"/>
  </r>
  <r>
    <x v="1"/>
    <n v="1254"/>
  </r>
  <r>
    <x v="3"/>
    <n v="875"/>
  </r>
  <r>
    <x v="14"/>
    <n v="350"/>
  </r>
  <r>
    <x v="4"/>
    <n v="500"/>
  </r>
  <r>
    <x v="15"/>
    <n v="950"/>
  </r>
  <r>
    <x v="16"/>
    <n v="200"/>
  </r>
  <r>
    <x v="17"/>
    <n v="900"/>
  </r>
  <r>
    <x v="18"/>
    <n v="1400"/>
  </r>
  <r>
    <x v="19"/>
    <n v="100"/>
  </r>
  <r>
    <x v="7"/>
    <n v="500"/>
  </r>
  <r>
    <x v="20"/>
    <n v="400"/>
  </r>
  <r>
    <x v="21"/>
    <n v="200"/>
  </r>
  <r>
    <x v="9"/>
    <n v="1490"/>
  </r>
  <r>
    <x v="22"/>
    <n v="1800"/>
  </r>
  <r>
    <x v="23"/>
    <n v="360"/>
  </r>
  <r>
    <x v="24"/>
    <n v="370"/>
  </r>
  <r>
    <x v="25"/>
    <n v="2190"/>
  </r>
  <r>
    <x v="26"/>
    <n v="30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2E0E8-EECC-423E-B075-CB041F874D4E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Q32:R60" firstHeaderRow="1" firstDataRow="1" firstDataCol="1"/>
  <pivotFields count="2">
    <pivotField axis="axisRow" showAll="0">
      <items count="28">
        <item x="26"/>
        <item x="25"/>
        <item x="14"/>
        <item x="16"/>
        <item x="22"/>
        <item x="17"/>
        <item x="15"/>
        <item x="13"/>
        <item x="0"/>
        <item x="18"/>
        <item x="5"/>
        <item x="9"/>
        <item x="12"/>
        <item x="6"/>
        <item x="1"/>
        <item x="19"/>
        <item x="2"/>
        <item x="11"/>
        <item x="7"/>
        <item x="20"/>
        <item x="3"/>
        <item x="21"/>
        <item x="24"/>
        <item x="10"/>
        <item x="4"/>
        <item x="23"/>
        <item x="8"/>
        <item t="default"/>
      </items>
    </pivotField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a de lt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14F0E-8FD7-4DD5-A969-D5D27C3BC108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Q41:R66" firstHeaderRow="1" firstDataRow="1" firstDataCol="1"/>
  <pivotFields count="3">
    <pivotField axis="axisRow" showAll="0">
      <items count="25">
        <item x="14"/>
        <item x="21"/>
        <item x="16"/>
        <item x="15"/>
        <item x="13"/>
        <item x="0"/>
        <item x="17"/>
        <item x="5"/>
        <item x="9"/>
        <item x="12"/>
        <item x="6"/>
        <item x="1"/>
        <item x="18"/>
        <item x="2"/>
        <item x="11"/>
        <item x="7"/>
        <item x="19"/>
        <item x="3"/>
        <item x="20"/>
        <item x="23"/>
        <item x="10"/>
        <item x="4"/>
        <item x="22"/>
        <item x="8"/>
        <item t="default"/>
      </items>
    </pivotField>
    <pivotField dataField="1"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a de lt" fld="1" baseField="0" baseItem="0"/>
  </dataFields>
  <formats count="22">
    <format dxfId="21">
      <pivotArea dataOnly="0" fieldPosition="0">
        <references count="1">
          <reference field="0" count="1">
            <x v="0"/>
          </reference>
        </references>
      </pivotArea>
    </format>
    <format dxfId="20">
      <pivotArea dataOnly="0" labelOnly="1" fieldPosition="0">
        <references count="1">
          <reference field="0" count="1">
            <x v="3"/>
          </reference>
        </references>
      </pivotArea>
    </format>
    <format dxfId="19">
      <pivotArea dataOnly="0" fieldPosition="0">
        <references count="1">
          <reference field="0" count="1">
            <x v="1"/>
          </reference>
        </references>
      </pivotArea>
    </format>
    <format dxfId="18">
      <pivotArea dataOnly="0" labelOnly="1" fieldPosition="0">
        <references count="1">
          <reference field="0" count="2">
            <x v="2"/>
            <x v="3"/>
          </reference>
        </references>
      </pivotArea>
    </format>
    <format dxfId="17">
      <pivotArea dataOnly="0" fieldPosition="0">
        <references count="1">
          <reference field="0" count="1">
            <x v="4"/>
          </reference>
        </references>
      </pivotArea>
    </format>
    <format dxfId="16">
      <pivotArea dataOnly="0" labelOnly="1" fieldPosition="0">
        <references count="1">
          <reference field="0" count="3">
            <x v="6"/>
            <x v="7"/>
            <x v="8"/>
          </reference>
        </references>
      </pivotArea>
    </format>
    <format dxfId="15">
      <pivotArea dataOnly="0" labelOnly="1" fieldPosition="0">
        <references count="1">
          <reference field="0" count="1">
            <x v="9"/>
          </reference>
        </references>
      </pivotArea>
    </format>
    <format dxfId="14">
      <pivotArea dataOnly="0" labelOnly="1" fieldPosition="0">
        <references count="1">
          <reference field="0" count="1">
            <x v="10"/>
          </reference>
        </references>
      </pivotArea>
    </format>
    <format dxfId="13">
      <pivotArea collapsedLevelsAreSubtotals="1" fieldPosition="0">
        <references count="1">
          <reference field="0" count="1">
            <x v="5"/>
          </reference>
        </references>
      </pivotArea>
    </format>
    <format dxfId="12">
      <pivotArea dataOnly="0" labelOnly="1" fieldPosition="0">
        <references count="1">
          <reference field="0" count="1">
            <x v="5"/>
          </reference>
        </references>
      </pivotArea>
    </format>
    <format dxfId="11">
      <pivotArea dataOnly="0" labelOnly="1" fieldPosition="0">
        <references count="1">
          <reference field="0" count="1">
            <x v="12"/>
          </reference>
        </references>
      </pivotArea>
    </format>
    <format dxfId="10">
      <pivotArea collapsedLevelsAreSubtotals="1" fieldPosition="0">
        <references count="1">
          <reference field="0" count="1">
            <x v="13"/>
          </reference>
        </references>
      </pivotArea>
    </format>
    <format dxfId="9">
      <pivotArea dataOnly="0" labelOnly="1" fieldPosition="0">
        <references count="1">
          <reference field="0" count="1">
            <x v="13"/>
          </reference>
        </references>
      </pivotArea>
    </format>
    <format dxfId="8">
      <pivotArea dataOnly="0" fieldPosition="0">
        <references count="1">
          <reference field="0" count="1">
            <x v="14"/>
          </reference>
        </references>
      </pivotArea>
    </format>
    <format dxfId="7">
      <pivotArea dataOnly="0" labelOnly="1" fieldPosition="0">
        <references count="1">
          <reference field="0" count="1">
            <x v="15"/>
          </reference>
        </references>
      </pivotArea>
    </format>
    <format dxfId="6">
      <pivotArea dataOnly="0" labelOnly="1" fieldPosition="0">
        <references count="1">
          <reference field="0" count="1">
            <x v="16"/>
          </reference>
        </references>
      </pivotArea>
    </format>
    <format dxfId="5">
      <pivotArea dataOnly="0" fieldPosition="0">
        <references count="1">
          <reference field="0" count="1">
            <x v="18"/>
          </reference>
        </references>
      </pivotArea>
    </format>
    <format dxfId="4">
      <pivotArea dataOnly="0" labelOnly="1" fieldPosition="0">
        <references count="1">
          <reference field="0" count="1">
            <x v="19"/>
          </reference>
        </references>
      </pivotArea>
    </format>
    <format dxfId="3">
      <pivotArea dataOnly="0" fieldPosition="0">
        <references count="1">
          <reference field="0" count="1">
            <x v="20"/>
          </reference>
        </references>
      </pivotArea>
    </format>
    <format dxfId="2">
      <pivotArea dataOnly="0" fieldPosition="0">
        <references count="1">
          <reference field="0" count="1">
            <x v="22"/>
          </reference>
        </references>
      </pivotArea>
    </format>
    <format dxfId="1">
      <pivotArea dataOnly="0" labelOnly="1" fieldPosition="0">
        <references count="1">
          <reference field="0" count="1">
            <x v="23"/>
          </reference>
        </references>
      </pivotArea>
    </format>
    <format dxfId="0">
      <pivotArea dataOnly="0" labelOnly="1" fieldPosition="0">
        <references count="1">
          <reference field="0" count="1">
            <x v="1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F22"/>
  <sheetViews>
    <sheetView topLeftCell="B1" zoomScale="98" zoomScaleNormal="98" workbookViewId="0">
      <selection activeCell="H6" sqref="H6"/>
    </sheetView>
  </sheetViews>
  <sheetFormatPr baseColWidth="10" defaultRowHeight="15" x14ac:dyDescent="0.25"/>
  <cols>
    <col min="1" max="1" width="21" customWidth="1"/>
    <col min="6" max="6" width="13" customWidth="1"/>
    <col min="7" max="7" width="18.140625" customWidth="1"/>
    <col min="17" max="17" width="14.140625" customWidth="1"/>
    <col min="18" max="18" width="9" customWidth="1"/>
    <col min="19" max="19" width="8.28515625" customWidth="1"/>
    <col min="21" max="21" width="10" customWidth="1"/>
  </cols>
  <sheetData>
    <row r="1" spans="1:32" ht="60" x14ac:dyDescent="0.25">
      <c r="A1" s="3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25</v>
      </c>
      <c r="H1" s="4" t="s">
        <v>5</v>
      </c>
      <c r="I1" s="4" t="s">
        <v>6</v>
      </c>
      <c r="J1" s="4" t="s">
        <v>23</v>
      </c>
      <c r="K1" s="4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</row>
    <row r="2" spans="1:32" ht="51.75" customHeight="1" x14ac:dyDescent="0.25">
      <c r="A2" s="5" t="s">
        <v>28</v>
      </c>
      <c r="B2" s="5"/>
      <c r="C2" s="5"/>
      <c r="D2" s="5" t="s">
        <v>29</v>
      </c>
      <c r="E2" s="5"/>
      <c r="F2" s="5"/>
      <c r="G2" s="5" t="s">
        <v>30</v>
      </c>
      <c r="H2" s="5"/>
      <c r="I2" s="5"/>
      <c r="J2" s="5" t="s">
        <v>31</v>
      </c>
      <c r="K2" s="5" t="s">
        <v>21</v>
      </c>
      <c r="L2" s="5"/>
      <c r="M2" s="5"/>
      <c r="N2" s="5"/>
      <c r="O2" s="5"/>
      <c r="P2" s="5"/>
      <c r="Q2" s="5" t="s">
        <v>32</v>
      </c>
      <c r="R2" s="5"/>
      <c r="S2" s="5"/>
      <c r="T2" s="5"/>
      <c r="U2" s="5"/>
      <c r="V2" s="5"/>
      <c r="W2" s="5"/>
      <c r="X2" s="5"/>
    </row>
    <row r="3" spans="1:32" ht="17.25" customHeight="1" x14ac:dyDescent="0.25">
      <c r="A3" s="6">
        <v>1</v>
      </c>
      <c r="B3" s="7" t="s">
        <v>24</v>
      </c>
      <c r="C3" s="6" t="s">
        <v>26</v>
      </c>
      <c r="D3" s="6" t="s">
        <v>34</v>
      </c>
      <c r="E3" s="6">
        <v>100056</v>
      </c>
      <c r="F3" s="6">
        <v>100056</v>
      </c>
      <c r="G3" s="7">
        <v>142319</v>
      </c>
      <c r="H3" s="6" t="s">
        <v>22</v>
      </c>
      <c r="I3" s="6" t="s">
        <v>39</v>
      </c>
      <c r="J3" s="6" t="s">
        <v>40</v>
      </c>
      <c r="K3" s="8" t="s">
        <v>35</v>
      </c>
      <c r="L3" s="10">
        <v>40001457</v>
      </c>
      <c r="M3" s="10">
        <v>20032916</v>
      </c>
      <c r="N3" s="10">
        <v>40</v>
      </c>
      <c r="O3" s="11" t="s">
        <v>33</v>
      </c>
      <c r="P3" s="10" t="s">
        <v>36</v>
      </c>
      <c r="Q3" s="10" t="s">
        <v>37</v>
      </c>
      <c r="R3" s="6"/>
      <c r="S3" s="6"/>
      <c r="T3" s="6"/>
      <c r="U3" s="6"/>
      <c r="V3" s="11" t="s">
        <v>38</v>
      </c>
      <c r="W3" s="6"/>
      <c r="X3" s="6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12">
        <v>2</v>
      </c>
      <c r="B4" s="7" t="s">
        <v>24</v>
      </c>
      <c r="C4" s="6" t="s">
        <v>26</v>
      </c>
      <c r="D4" s="6" t="s">
        <v>34</v>
      </c>
      <c r="E4" s="6">
        <v>100056</v>
      </c>
      <c r="F4" s="6">
        <v>100056</v>
      </c>
      <c r="G4" s="7">
        <v>142322</v>
      </c>
      <c r="H4" s="6" t="s">
        <v>22</v>
      </c>
      <c r="I4" s="6" t="s">
        <v>39</v>
      </c>
      <c r="J4" s="6" t="s">
        <v>40</v>
      </c>
      <c r="K4" s="8" t="s">
        <v>35</v>
      </c>
      <c r="L4" s="10">
        <v>40001457</v>
      </c>
      <c r="M4" s="10">
        <v>20024430</v>
      </c>
      <c r="N4" s="10" t="s">
        <v>41</v>
      </c>
      <c r="O4" s="11" t="s">
        <v>33</v>
      </c>
      <c r="P4" s="10" t="s">
        <v>36</v>
      </c>
      <c r="Q4" s="10" t="s">
        <v>37</v>
      </c>
      <c r="R4" s="6"/>
      <c r="S4" s="6"/>
      <c r="T4" s="6"/>
      <c r="U4" s="6"/>
      <c r="V4" s="11" t="s">
        <v>38</v>
      </c>
      <c r="W4" s="6"/>
      <c r="X4" s="6"/>
    </row>
    <row r="5" spans="1:32" x14ac:dyDescent="0.25">
      <c r="A5" s="12">
        <v>2</v>
      </c>
      <c r="B5" s="7" t="s">
        <v>24</v>
      </c>
      <c r="C5" s="6" t="s">
        <v>26</v>
      </c>
      <c r="D5" s="6" t="s">
        <v>34</v>
      </c>
      <c r="E5" s="6">
        <v>100056</v>
      </c>
      <c r="F5" s="6">
        <v>100056</v>
      </c>
      <c r="G5" s="7">
        <v>142322</v>
      </c>
      <c r="H5" s="6" t="s">
        <v>22</v>
      </c>
      <c r="I5" s="6" t="s">
        <v>39</v>
      </c>
      <c r="J5" s="6" t="s">
        <v>40</v>
      </c>
      <c r="K5" s="8" t="s">
        <v>35</v>
      </c>
      <c r="L5" s="10">
        <v>40001457</v>
      </c>
      <c r="M5" s="10">
        <v>20024389</v>
      </c>
      <c r="N5" s="10" t="s">
        <v>41</v>
      </c>
      <c r="O5" s="11" t="s">
        <v>33</v>
      </c>
      <c r="P5" s="10" t="s">
        <v>36</v>
      </c>
      <c r="Q5" s="10" t="s">
        <v>37</v>
      </c>
      <c r="R5" s="6"/>
      <c r="S5" s="6"/>
      <c r="T5" s="6"/>
      <c r="U5" s="6"/>
      <c r="V5" s="11" t="s">
        <v>38</v>
      </c>
      <c r="W5" s="6"/>
      <c r="X5" s="6"/>
    </row>
    <row r="6" spans="1:32" x14ac:dyDescent="0.25">
      <c r="A6" s="12">
        <v>2</v>
      </c>
      <c r="B6" s="7" t="s">
        <v>24</v>
      </c>
      <c r="C6" s="6" t="s">
        <v>26</v>
      </c>
      <c r="D6" s="6" t="s">
        <v>34</v>
      </c>
      <c r="E6" s="6">
        <v>100056</v>
      </c>
      <c r="F6" s="6">
        <v>100056</v>
      </c>
      <c r="G6" s="7">
        <v>142322</v>
      </c>
      <c r="H6" s="6" t="s">
        <v>22</v>
      </c>
      <c r="I6" s="6" t="s">
        <v>39</v>
      </c>
      <c r="J6" s="6" t="s">
        <v>40</v>
      </c>
      <c r="K6" s="8" t="s">
        <v>35</v>
      </c>
      <c r="L6" s="10">
        <v>40001457</v>
      </c>
      <c r="M6" s="10">
        <v>20024410</v>
      </c>
      <c r="N6" s="10">
        <v>176</v>
      </c>
      <c r="O6" s="11" t="s">
        <v>33</v>
      </c>
      <c r="P6" s="10" t="s">
        <v>36</v>
      </c>
      <c r="Q6" s="10" t="s">
        <v>37</v>
      </c>
      <c r="R6" s="6"/>
      <c r="S6" s="6"/>
      <c r="T6" s="6"/>
      <c r="U6" s="6"/>
      <c r="V6" s="11" t="s">
        <v>38</v>
      </c>
      <c r="W6" s="6"/>
      <c r="X6" s="6"/>
    </row>
    <row r="7" spans="1:32" x14ac:dyDescent="0.25">
      <c r="A7" s="12">
        <v>2</v>
      </c>
      <c r="B7" s="7" t="s">
        <v>24</v>
      </c>
      <c r="C7" s="6" t="s">
        <v>26</v>
      </c>
      <c r="D7" s="6" t="s">
        <v>34</v>
      </c>
      <c r="E7" s="6">
        <v>100056</v>
      </c>
      <c r="F7" s="6">
        <v>100056</v>
      </c>
      <c r="G7" s="7">
        <v>142322</v>
      </c>
      <c r="H7" s="6" t="s">
        <v>22</v>
      </c>
      <c r="I7" s="6" t="s">
        <v>39</v>
      </c>
      <c r="J7" s="6" t="s">
        <v>40</v>
      </c>
      <c r="K7" s="8" t="s">
        <v>35</v>
      </c>
      <c r="L7" s="10">
        <v>40001457</v>
      </c>
      <c r="M7" s="10">
        <v>20024399</v>
      </c>
      <c r="N7" s="10">
        <v>484</v>
      </c>
      <c r="O7" s="11" t="s">
        <v>33</v>
      </c>
      <c r="P7" s="10" t="s">
        <v>36</v>
      </c>
      <c r="Q7" s="10" t="s">
        <v>37</v>
      </c>
      <c r="R7" s="6"/>
      <c r="S7" s="6"/>
      <c r="T7" s="6"/>
      <c r="U7" s="6"/>
      <c r="V7" s="11" t="s">
        <v>38</v>
      </c>
      <c r="W7" s="6"/>
      <c r="X7" s="6"/>
    </row>
    <row r="8" spans="1:32" x14ac:dyDescent="0.25">
      <c r="A8" s="12">
        <v>2</v>
      </c>
      <c r="B8" s="7" t="s">
        <v>24</v>
      </c>
      <c r="C8" s="6" t="s">
        <v>26</v>
      </c>
      <c r="D8" s="6" t="s">
        <v>34</v>
      </c>
      <c r="E8" s="6">
        <v>100056</v>
      </c>
      <c r="F8" s="6">
        <v>100056</v>
      </c>
      <c r="G8" s="7">
        <v>142322</v>
      </c>
      <c r="H8" s="6" t="s">
        <v>22</v>
      </c>
      <c r="I8" s="6" t="s">
        <v>39</v>
      </c>
      <c r="J8" s="6" t="s">
        <v>40</v>
      </c>
      <c r="K8" s="8" t="s">
        <v>35</v>
      </c>
      <c r="L8" s="10">
        <v>40001457</v>
      </c>
      <c r="M8" s="10">
        <v>20024404</v>
      </c>
      <c r="N8" s="10">
        <v>341</v>
      </c>
      <c r="O8" s="11" t="s">
        <v>33</v>
      </c>
      <c r="P8" s="10" t="s">
        <v>36</v>
      </c>
      <c r="Q8" s="10" t="s">
        <v>37</v>
      </c>
      <c r="R8" s="6"/>
      <c r="S8" s="6"/>
      <c r="T8" s="6"/>
      <c r="U8" s="6"/>
      <c r="V8" s="11" t="s">
        <v>38</v>
      </c>
      <c r="W8" s="6"/>
      <c r="X8" s="6"/>
    </row>
    <row r="9" spans="1:32" x14ac:dyDescent="0.25">
      <c r="A9" s="12">
        <v>2</v>
      </c>
      <c r="B9" s="7" t="s">
        <v>24</v>
      </c>
      <c r="C9" s="6" t="s">
        <v>26</v>
      </c>
      <c r="D9" s="6" t="s">
        <v>34</v>
      </c>
      <c r="E9" s="6">
        <v>100056</v>
      </c>
      <c r="F9" s="6">
        <v>100056</v>
      </c>
      <c r="G9" s="7">
        <v>142322</v>
      </c>
      <c r="H9" s="6" t="s">
        <v>22</v>
      </c>
      <c r="I9" s="6" t="s">
        <v>39</v>
      </c>
      <c r="J9" s="6" t="s">
        <v>40</v>
      </c>
      <c r="K9" s="8" t="s">
        <v>35</v>
      </c>
      <c r="L9" s="10">
        <v>40001457</v>
      </c>
      <c r="M9" s="10">
        <v>20024419</v>
      </c>
      <c r="N9" s="10">
        <v>682</v>
      </c>
      <c r="O9" s="11" t="s">
        <v>33</v>
      </c>
      <c r="P9" s="10" t="s">
        <v>36</v>
      </c>
      <c r="Q9" s="10" t="s">
        <v>37</v>
      </c>
      <c r="R9" s="6"/>
      <c r="S9" s="6"/>
      <c r="T9" s="6"/>
      <c r="U9" s="6"/>
      <c r="V9" s="11" t="s">
        <v>38</v>
      </c>
      <c r="W9" s="6"/>
      <c r="X9" s="6"/>
    </row>
    <row r="10" spans="1:32" x14ac:dyDescent="0.25">
      <c r="A10" s="12">
        <v>2</v>
      </c>
      <c r="B10" s="7" t="s">
        <v>24</v>
      </c>
      <c r="C10" s="6" t="s">
        <v>26</v>
      </c>
      <c r="D10" s="6" t="s">
        <v>34</v>
      </c>
      <c r="E10" s="6">
        <v>100056</v>
      </c>
      <c r="F10" s="6">
        <v>100056</v>
      </c>
      <c r="G10" s="7">
        <v>142322</v>
      </c>
      <c r="H10" s="6" t="s">
        <v>22</v>
      </c>
      <c r="I10" s="6" t="s">
        <v>39</v>
      </c>
      <c r="J10" s="6" t="s">
        <v>40</v>
      </c>
      <c r="K10" s="8" t="s">
        <v>35</v>
      </c>
      <c r="L10" s="10">
        <v>40001457</v>
      </c>
      <c r="M10" s="10">
        <v>20024432</v>
      </c>
      <c r="N10" s="10">
        <v>62</v>
      </c>
      <c r="O10" s="11" t="s">
        <v>33</v>
      </c>
      <c r="P10" s="10" t="s">
        <v>36</v>
      </c>
      <c r="Q10" s="10" t="s">
        <v>37</v>
      </c>
      <c r="R10" s="6"/>
      <c r="S10" s="6"/>
      <c r="T10" s="6"/>
      <c r="U10" s="6"/>
      <c r="V10" s="11" t="s">
        <v>38</v>
      </c>
      <c r="W10" s="6"/>
      <c r="X10" s="6"/>
    </row>
    <row r="11" spans="1:32" x14ac:dyDescent="0.25">
      <c r="A11" s="12">
        <v>2</v>
      </c>
      <c r="B11" s="7" t="s">
        <v>24</v>
      </c>
      <c r="C11" s="6" t="s">
        <v>26</v>
      </c>
      <c r="D11" s="6" t="s">
        <v>34</v>
      </c>
      <c r="E11" s="6">
        <v>100056</v>
      </c>
      <c r="F11" s="6">
        <v>100056</v>
      </c>
      <c r="G11" s="7">
        <v>142322</v>
      </c>
      <c r="H11" s="6" t="s">
        <v>22</v>
      </c>
      <c r="I11" s="6" t="s">
        <v>39</v>
      </c>
      <c r="J11" s="6" t="s">
        <v>40</v>
      </c>
      <c r="K11" s="8" t="s">
        <v>35</v>
      </c>
      <c r="L11" s="10">
        <v>40001457</v>
      </c>
      <c r="M11" s="10">
        <v>20024433</v>
      </c>
      <c r="N11" s="10" t="s">
        <v>42</v>
      </c>
      <c r="O11" s="11" t="s">
        <v>33</v>
      </c>
      <c r="P11" s="10" t="s">
        <v>36</v>
      </c>
      <c r="Q11" s="10" t="s">
        <v>37</v>
      </c>
      <c r="R11" s="6"/>
      <c r="S11" s="6"/>
      <c r="T11" s="6"/>
      <c r="U11" s="6"/>
      <c r="V11" s="11" t="s">
        <v>38</v>
      </c>
      <c r="W11" s="6"/>
      <c r="X11" s="6"/>
    </row>
    <row r="12" spans="1:32" x14ac:dyDescent="0.25">
      <c r="A12" s="12">
        <v>2</v>
      </c>
      <c r="B12" s="7" t="s">
        <v>24</v>
      </c>
      <c r="C12" s="6" t="s">
        <v>26</v>
      </c>
      <c r="D12" s="6" t="s">
        <v>34</v>
      </c>
      <c r="E12" s="6">
        <v>100056</v>
      </c>
      <c r="F12" s="6">
        <v>100056</v>
      </c>
      <c r="G12" s="7">
        <v>142322</v>
      </c>
      <c r="H12" s="6" t="s">
        <v>22</v>
      </c>
      <c r="I12" s="6" t="s">
        <v>39</v>
      </c>
      <c r="J12" s="6" t="s">
        <v>40</v>
      </c>
      <c r="K12" s="8" t="s">
        <v>35</v>
      </c>
      <c r="L12" s="10">
        <v>40001457</v>
      </c>
      <c r="M12" s="10">
        <v>20024387</v>
      </c>
      <c r="N12" s="10">
        <v>141</v>
      </c>
      <c r="O12" s="11" t="s">
        <v>33</v>
      </c>
      <c r="P12" s="10" t="s">
        <v>36</v>
      </c>
      <c r="Q12" s="10" t="s">
        <v>37</v>
      </c>
      <c r="R12" s="6"/>
      <c r="S12" s="6"/>
      <c r="T12" s="6"/>
      <c r="U12" s="6"/>
      <c r="V12" s="11" t="s">
        <v>38</v>
      </c>
      <c r="W12" s="6"/>
      <c r="X12" s="6"/>
    </row>
    <row r="13" spans="1:32" x14ac:dyDescent="0.25">
      <c r="A13" s="12">
        <v>2</v>
      </c>
      <c r="B13" s="7" t="s">
        <v>24</v>
      </c>
      <c r="C13" s="6" t="s">
        <v>26</v>
      </c>
      <c r="D13" s="6" t="s">
        <v>34</v>
      </c>
      <c r="E13" s="6">
        <v>100056</v>
      </c>
      <c r="F13" s="6">
        <v>100056</v>
      </c>
      <c r="G13" s="7">
        <v>142322</v>
      </c>
      <c r="H13" s="6" t="s">
        <v>22</v>
      </c>
      <c r="I13" s="6" t="s">
        <v>39</v>
      </c>
      <c r="J13" s="6" t="s">
        <v>40</v>
      </c>
      <c r="K13" s="8" t="s">
        <v>35</v>
      </c>
      <c r="L13" s="10">
        <v>40001457</v>
      </c>
      <c r="M13" s="10">
        <v>20024422</v>
      </c>
      <c r="N13" s="10">
        <v>141</v>
      </c>
      <c r="O13" s="11" t="s">
        <v>33</v>
      </c>
      <c r="P13" s="10" t="s">
        <v>36</v>
      </c>
      <c r="Q13" s="10" t="s">
        <v>37</v>
      </c>
      <c r="R13" s="6"/>
      <c r="S13" s="6"/>
      <c r="T13" s="6"/>
      <c r="U13" s="6"/>
      <c r="V13" s="11" t="s">
        <v>38</v>
      </c>
      <c r="W13" s="6"/>
      <c r="X13" s="6"/>
    </row>
    <row r="14" spans="1:32" x14ac:dyDescent="0.25">
      <c r="A14" s="12">
        <v>2</v>
      </c>
      <c r="B14" s="7" t="s">
        <v>24</v>
      </c>
      <c r="C14" s="6" t="s">
        <v>26</v>
      </c>
      <c r="D14" s="6" t="s">
        <v>34</v>
      </c>
      <c r="E14" s="6">
        <v>100056</v>
      </c>
      <c r="F14" s="6">
        <v>100056</v>
      </c>
      <c r="G14" s="7">
        <v>142322</v>
      </c>
      <c r="H14" s="6" t="s">
        <v>22</v>
      </c>
      <c r="I14" s="6" t="s">
        <v>39</v>
      </c>
      <c r="J14" s="6" t="s">
        <v>40</v>
      </c>
      <c r="K14" s="8" t="s">
        <v>35</v>
      </c>
      <c r="L14" s="10">
        <v>40001457</v>
      </c>
      <c r="M14" s="10">
        <v>20024388</v>
      </c>
      <c r="N14" s="10" t="s">
        <v>43</v>
      </c>
      <c r="O14" s="11" t="s">
        <v>33</v>
      </c>
      <c r="P14" s="10" t="s">
        <v>36</v>
      </c>
      <c r="Q14" s="10" t="s">
        <v>37</v>
      </c>
      <c r="R14" s="6"/>
      <c r="S14" s="6"/>
      <c r="T14" s="6"/>
      <c r="U14" s="6"/>
      <c r="V14" s="11" t="s">
        <v>38</v>
      </c>
      <c r="W14" s="6"/>
      <c r="X14" s="6"/>
    </row>
    <row r="15" spans="1:32" x14ac:dyDescent="0.25">
      <c r="A15" s="12">
        <v>2</v>
      </c>
      <c r="B15" s="7" t="s">
        <v>24</v>
      </c>
      <c r="C15" s="6" t="s">
        <v>26</v>
      </c>
      <c r="D15" s="6" t="s">
        <v>34</v>
      </c>
      <c r="E15" s="6">
        <v>100056</v>
      </c>
      <c r="F15" s="6">
        <v>100056</v>
      </c>
      <c r="G15" s="7">
        <v>142322</v>
      </c>
      <c r="H15" s="6" t="s">
        <v>22</v>
      </c>
      <c r="I15" s="6" t="s">
        <v>39</v>
      </c>
      <c r="J15" s="6" t="s">
        <v>40</v>
      </c>
      <c r="K15" s="8" t="s">
        <v>35</v>
      </c>
      <c r="L15" s="10">
        <v>40001457</v>
      </c>
      <c r="M15" s="10">
        <v>20024429</v>
      </c>
      <c r="N15" s="10" t="s">
        <v>44</v>
      </c>
      <c r="O15" s="11" t="s">
        <v>33</v>
      </c>
      <c r="P15" s="10" t="s">
        <v>36</v>
      </c>
      <c r="Q15" s="10" t="s">
        <v>37</v>
      </c>
      <c r="R15" s="6"/>
      <c r="S15" s="6"/>
      <c r="T15" s="6"/>
      <c r="U15" s="6"/>
      <c r="V15" s="11" t="s">
        <v>38</v>
      </c>
      <c r="W15" s="6"/>
      <c r="X15" s="6"/>
    </row>
    <row r="16" spans="1:32" x14ac:dyDescent="0.25">
      <c r="A16" s="12">
        <v>2</v>
      </c>
      <c r="B16" s="7" t="s">
        <v>24</v>
      </c>
      <c r="C16" s="6" t="s">
        <v>26</v>
      </c>
      <c r="D16" s="6" t="s">
        <v>34</v>
      </c>
      <c r="E16" s="6">
        <v>100056</v>
      </c>
      <c r="F16" s="6">
        <v>100056</v>
      </c>
      <c r="G16" s="7">
        <v>142322</v>
      </c>
      <c r="H16" s="6" t="s">
        <v>22</v>
      </c>
      <c r="I16" s="6" t="s">
        <v>39</v>
      </c>
      <c r="J16" s="6" t="s">
        <v>40</v>
      </c>
      <c r="K16" s="8" t="s">
        <v>35</v>
      </c>
      <c r="L16" s="10">
        <v>40001457</v>
      </c>
      <c r="M16" s="10">
        <v>20024427</v>
      </c>
      <c r="N16" s="10">
        <v>141</v>
      </c>
      <c r="O16" s="11" t="s">
        <v>33</v>
      </c>
      <c r="P16" s="10" t="s">
        <v>36</v>
      </c>
      <c r="Q16" s="10" t="s">
        <v>37</v>
      </c>
      <c r="R16" s="6"/>
      <c r="S16" s="6"/>
      <c r="T16" s="6"/>
      <c r="U16" s="6"/>
      <c r="V16" s="11" t="s">
        <v>38</v>
      </c>
      <c r="W16" s="6"/>
      <c r="X16" s="6"/>
    </row>
    <row r="17" spans="1:24" x14ac:dyDescent="0.25">
      <c r="A17" s="12">
        <v>2</v>
      </c>
      <c r="B17" s="7" t="s">
        <v>24</v>
      </c>
      <c r="C17" s="6" t="s">
        <v>26</v>
      </c>
      <c r="D17" s="6" t="s">
        <v>34</v>
      </c>
      <c r="E17" s="6">
        <v>100056</v>
      </c>
      <c r="F17" s="6">
        <v>100056</v>
      </c>
      <c r="G17" s="7">
        <v>142322</v>
      </c>
      <c r="H17" s="6" t="s">
        <v>22</v>
      </c>
      <c r="I17" s="6" t="s">
        <v>39</v>
      </c>
      <c r="J17" s="6" t="s">
        <v>40</v>
      </c>
      <c r="K17" s="8" t="s">
        <v>35</v>
      </c>
      <c r="L17" s="10">
        <v>40001457</v>
      </c>
      <c r="M17" s="10">
        <v>20024392</v>
      </c>
      <c r="N17" s="10" t="s">
        <v>45</v>
      </c>
      <c r="O17" s="11" t="s">
        <v>33</v>
      </c>
      <c r="P17" s="10" t="s">
        <v>36</v>
      </c>
      <c r="Q17" s="10" t="s">
        <v>37</v>
      </c>
      <c r="R17" s="6"/>
      <c r="S17" s="6"/>
      <c r="T17" s="6"/>
      <c r="U17" s="6"/>
      <c r="V17" s="11" t="s">
        <v>38</v>
      </c>
      <c r="W17" s="6"/>
      <c r="X17" s="6"/>
    </row>
    <row r="18" spans="1:24" x14ac:dyDescent="0.25">
      <c r="A18" s="13">
        <v>3</v>
      </c>
      <c r="B18" s="7" t="s">
        <v>24</v>
      </c>
      <c r="C18" s="6" t="s">
        <v>26</v>
      </c>
      <c r="D18" s="6" t="s">
        <v>34</v>
      </c>
      <c r="E18" s="6">
        <v>100056</v>
      </c>
      <c r="F18" s="6">
        <v>100056</v>
      </c>
      <c r="G18" s="7">
        <v>142323</v>
      </c>
      <c r="H18" s="6" t="s">
        <v>22</v>
      </c>
      <c r="I18" s="6" t="s">
        <v>39</v>
      </c>
      <c r="J18" s="6" t="s">
        <v>40</v>
      </c>
      <c r="K18" s="8" t="s">
        <v>35</v>
      </c>
      <c r="L18" s="10">
        <v>40001457</v>
      </c>
      <c r="M18" s="10">
        <v>20024397</v>
      </c>
      <c r="N18" s="10" t="s">
        <v>46</v>
      </c>
      <c r="O18" s="11" t="s">
        <v>33</v>
      </c>
      <c r="P18" s="10" t="s">
        <v>36</v>
      </c>
      <c r="Q18" s="10" t="s">
        <v>37</v>
      </c>
      <c r="R18" s="6"/>
      <c r="S18" s="6"/>
      <c r="T18" s="6"/>
      <c r="U18" s="6"/>
      <c r="V18" s="11" t="s">
        <v>38</v>
      </c>
      <c r="W18" s="6"/>
      <c r="X18" s="6"/>
    </row>
    <row r="19" spans="1:24" x14ac:dyDescent="0.25">
      <c r="A19" s="13">
        <v>3</v>
      </c>
      <c r="B19" s="7" t="s">
        <v>24</v>
      </c>
      <c r="C19" s="6" t="s">
        <v>26</v>
      </c>
      <c r="D19" s="6" t="s">
        <v>34</v>
      </c>
      <c r="E19" s="6">
        <v>100056</v>
      </c>
      <c r="F19" s="6">
        <v>100056</v>
      </c>
      <c r="G19" s="7">
        <v>142323</v>
      </c>
      <c r="H19" s="6" t="s">
        <v>22</v>
      </c>
      <c r="I19" s="6" t="s">
        <v>39</v>
      </c>
      <c r="J19" s="6" t="s">
        <v>40</v>
      </c>
      <c r="K19" s="8" t="s">
        <v>35</v>
      </c>
      <c r="L19" s="10">
        <v>40001457</v>
      </c>
      <c r="M19" s="10">
        <v>20024416</v>
      </c>
      <c r="N19" s="10">
        <v>141</v>
      </c>
      <c r="O19" s="11" t="s">
        <v>33</v>
      </c>
      <c r="P19" s="10" t="s">
        <v>36</v>
      </c>
      <c r="Q19" s="10" t="s">
        <v>37</v>
      </c>
      <c r="R19" s="6"/>
      <c r="S19" s="6"/>
      <c r="T19" s="6"/>
      <c r="U19" s="6"/>
      <c r="V19" s="11" t="s">
        <v>38</v>
      </c>
      <c r="W19" s="6"/>
      <c r="X19" s="6"/>
    </row>
    <row r="20" spans="1:24" x14ac:dyDescent="0.25">
      <c r="A20" s="13">
        <v>3</v>
      </c>
      <c r="B20" s="7" t="s">
        <v>24</v>
      </c>
      <c r="C20" s="6" t="s">
        <v>26</v>
      </c>
      <c r="D20" s="6" t="s">
        <v>34</v>
      </c>
      <c r="E20" s="6">
        <v>100056</v>
      </c>
      <c r="F20" s="6">
        <v>100056</v>
      </c>
      <c r="G20" s="7">
        <v>142323</v>
      </c>
      <c r="H20" s="6" t="s">
        <v>22</v>
      </c>
      <c r="I20" s="6" t="s">
        <v>39</v>
      </c>
      <c r="J20" s="6" t="s">
        <v>40</v>
      </c>
      <c r="K20" s="8" t="s">
        <v>35</v>
      </c>
      <c r="L20" s="10">
        <v>40001457</v>
      </c>
      <c r="M20" s="10">
        <v>20024390</v>
      </c>
      <c r="N20" s="10">
        <v>141</v>
      </c>
      <c r="O20" s="11" t="s">
        <v>33</v>
      </c>
      <c r="P20" s="10" t="s">
        <v>36</v>
      </c>
      <c r="Q20" s="10" t="s">
        <v>37</v>
      </c>
      <c r="R20" s="6"/>
      <c r="S20" s="6"/>
      <c r="T20" s="6"/>
      <c r="U20" s="6"/>
      <c r="V20" s="11" t="s">
        <v>38</v>
      </c>
      <c r="W20" s="6"/>
      <c r="X20" s="6"/>
    </row>
    <row r="21" spans="1:24" x14ac:dyDescent="0.25">
      <c r="A21" s="13">
        <v>3</v>
      </c>
      <c r="B21" s="7" t="s">
        <v>24</v>
      </c>
      <c r="C21" s="6" t="s">
        <v>26</v>
      </c>
      <c r="D21" s="6" t="s">
        <v>34</v>
      </c>
      <c r="E21" s="6">
        <v>100056</v>
      </c>
      <c r="F21" s="6">
        <v>100056</v>
      </c>
      <c r="G21" s="7">
        <v>142323</v>
      </c>
      <c r="H21" s="6" t="s">
        <v>22</v>
      </c>
      <c r="I21" s="6" t="s">
        <v>39</v>
      </c>
      <c r="J21" s="6" t="s">
        <v>40</v>
      </c>
      <c r="K21" s="8" t="s">
        <v>35</v>
      </c>
      <c r="L21" s="10">
        <v>40001457</v>
      </c>
      <c r="M21" s="10">
        <v>20024431</v>
      </c>
      <c r="N21" s="10">
        <v>141</v>
      </c>
      <c r="O21" s="11" t="s">
        <v>33</v>
      </c>
      <c r="P21" s="10" t="s">
        <v>36</v>
      </c>
      <c r="Q21" s="10" t="s">
        <v>37</v>
      </c>
      <c r="R21" s="6"/>
      <c r="S21" s="6"/>
      <c r="T21" s="6"/>
      <c r="U21" s="6"/>
      <c r="V21" s="11" t="s">
        <v>38</v>
      </c>
      <c r="W21" s="6"/>
      <c r="X21" s="6"/>
    </row>
    <row r="22" spans="1:24" x14ac:dyDescent="0.25">
      <c r="A22" s="14">
        <v>4</v>
      </c>
      <c r="B22" s="7" t="s">
        <v>24</v>
      </c>
      <c r="C22" s="6" t="s">
        <v>26</v>
      </c>
      <c r="D22" s="6" t="s">
        <v>34</v>
      </c>
      <c r="E22" s="6">
        <v>100056</v>
      </c>
      <c r="F22" s="6">
        <v>100056</v>
      </c>
      <c r="G22" s="7">
        <v>142317</v>
      </c>
      <c r="H22" s="6" t="s">
        <v>22</v>
      </c>
      <c r="I22" s="6" t="s">
        <v>39</v>
      </c>
      <c r="J22" s="6" t="s">
        <v>40</v>
      </c>
      <c r="K22" s="8" t="s">
        <v>35</v>
      </c>
      <c r="L22" s="10">
        <v>40001457</v>
      </c>
      <c r="M22" s="10">
        <v>20024392</v>
      </c>
      <c r="N22" s="10">
        <v>32</v>
      </c>
      <c r="O22" s="11" t="s">
        <v>33</v>
      </c>
      <c r="P22" s="10" t="s">
        <v>36</v>
      </c>
      <c r="Q22" s="10" t="s">
        <v>37</v>
      </c>
      <c r="R22" s="6"/>
      <c r="S22" s="6"/>
      <c r="T22" s="6"/>
      <c r="U22" s="6"/>
      <c r="V22" s="11" t="s">
        <v>38</v>
      </c>
      <c r="W22" s="6"/>
      <c r="X22" s="6"/>
    </row>
  </sheetData>
  <pageMargins left="0.7" right="0.7" top="0.75" bottom="0.75" header="0.3" footer="0.3"/>
  <pageSetup paperSize="9" orientation="portrait" horizontalDpi="200" verticalDpi="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D37D1-3669-46DF-AC0C-61CAD94D4FF1}">
  <sheetPr codeName="Hoja10"/>
  <dimension ref="A1:AS31"/>
  <sheetViews>
    <sheetView zoomScale="82" zoomScaleNormal="82" workbookViewId="0">
      <selection activeCell="K20" sqref="K20"/>
    </sheetView>
  </sheetViews>
  <sheetFormatPr baseColWidth="10" defaultRowHeight="15" x14ac:dyDescent="0.25"/>
  <cols>
    <col min="1" max="1" width="21" customWidth="1"/>
    <col min="6" max="6" width="13" customWidth="1"/>
    <col min="7" max="7" width="30.5703125" customWidth="1"/>
    <col min="9" max="9" width="17.42578125" bestFit="1" customWidth="1"/>
    <col min="17" max="17" width="14.140625" customWidth="1"/>
    <col min="18" max="18" width="9" customWidth="1"/>
    <col min="19" max="19" width="8.28515625" customWidth="1"/>
    <col min="21" max="21" width="10" customWidth="1"/>
    <col min="25" max="25" width="18.7109375" customWidth="1"/>
    <col min="26" max="45" width="11.42578125" style="49"/>
  </cols>
  <sheetData>
    <row r="1" spans="1:26" ht="45" x14ac:dyDescent="0.25">
      <c r="A1" s="3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25</v>
      </c>
      <c r="H1" s="4" t="s">
        <v>5</v>
      </c>
      <c r="I1" s="4" t="s">
        <v>6</v>
      </c>
      <c r="J1" s="4" t="s">
        <v>23</v>
      </c>
      <c r="K1" s="4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</row>
    <row r="2" spans="1:26" s="49" customFormat="1" ht="51.75" customHeight="1" x14ac:dyDescent="0.25">
      <c r="A2" s="5" t="s">
        <v>28</v>
      </c>
      <c r="B2" s="5"/>
      <c r="C2" s="5"/>
      <c r="D2" s="5" t="s">
        <v>29</v>
      </c>
      <c r="E2" s="5"/>
      <c r="F2" s="5"/>
      <c r="G2" s="5" t="s">
        <v>30</v>
      </c>
      <c r="H2" s="5"/>
      <c r="I2" s="5"/>
      <c r="J2" s="5" t="s">
        <v>31</v>
      </c>
      <c r="K2" s="5" t="s">
        <v>21</v>
      </c>
      <c r="L2" s="5"/>
      <c r="M2" s="5"/>
      <c r="N2" s="5"/>
      <c r="O2" s="5"/>
      <c r="P2" s="5"/>
      <c r="Q2" s="5" t="s">
        <v>32</v>
      </c>
      <c r="R2" s="5"/>
      <c r="S2" s="5"/>
      <c r="T2" s="5"/>
      <c r="U2" s="5"/>
      <c r="V2" s="5"/>
      <c r="W2" s="5"/>
      <c r="X2" s="5"/>
      <c r="Y2"/>
      <c r="Z2" s="49" t="s">
        <v>161</v>
      </c>
    </row>
    <row r="3" spans="1:26" s="49" customFormat="1" ht="14.25" customHeight="1" x14ac:dyDescent="0.25">
      <c r="A3" s="49">
        <v>1</v>
      </c>
      <c r="B3" s="137" t="s">
        <v>24</v>
      </c>
      <c r="C3" s="86" t="s">
        <v>26</v>
      </c>
      <c r="D3" s="86" t="s">
        <v>47</v>
      </c>
      <c r="E3" s="49">
        <v>102320</v>
      </c>
      <c r="F3" s="49">
        <v>102320</v>
      </c>
      <c r="G3" s="137" t="s">
        <v>281</v>
      </c>
      <c r="H3" s="86" t="s">
        <v>48</v>
      </c>
      <c r="I3" s="86" t="s">
        <v>322</v>
      </c>
      <c r="J3" s="86" t="s">
        <v>323</v>
      </c>
      <c r="K3" s="138" t="s">
        <v>49</v>
      </c>
      <c r="L3" s="49">
        <v>40001821</v>
      </c>
      <c r="M3" s="196" t="s">
        <v>176</v>
      </c>
      <c r="N3" s="197">
        <v>710</v>
      </c>
      <c r="O3" s="137" t="s">
        <v>51</v>
      </c>
      <c r="P3" s="86" t="s">
        <v>79</v>
      </c>
      <c r="Q3" s="86">
        <v>2008</v>
      </c>
      <c r="R3" s="86"/>
      <c r="S3" s="86"/>
      <c r="T3" s="86"/>
      <c r="U3" s="86"/>
      <c r="V3" s="137"/>
      <c r="W3" s="86"/>
      <c r="X3" s="86" t="s">
        <v>53</v>
      </c>
      <c r="Y3" s="216">
        <v>1000089501</v>
      </c>
      <c r="Z3" s="49" t="e">
        <f t="shared" ref="Z3:Z10" si="0">VLOOKUP(M3,$A$17:$B$20,2,FALSE)*N3</f>
        <v>#N/A</v>
      </c>
    </row>
    <row r="4" spans="1:26" s="49" customFormat="1" ht="14.25" customHeight="1" x14ac:dyDescent="0.25">
      <c r="A4" s="49">
        <v>1</v>
      </c>
      <c r="B4" s="137" t="s">
        <v>24</v>
      </c>
      <c r="C4" s="86" t="s">
        <v>26</v>
      </c>
      <c r="D4" s="86" t="s">
        <v>47</v>
      </c>
      <c r="E4" s="49">
        <v>102320</v>
      </c>
      <c r="F4" s="49">
        <v>102320</v>
      </c>
      <c r="G4" s="137" t="s">
        <v>281</v>
      </c>
      <c r="H4" s="86" t="s">
        <v>48</v>
      </c>
      <c r="I4" s="86" t="s">
        <v>322</v>
      </c>
      <c r="J4" s="86" t="s">
        <v>323</v>
      </c>
      <c r="K4" s="138" t="s">
        <v>49</v>
      </c>
      <c r="L4" s="49">
        <v>40001821</v>
      </c>
      <c r="M4" s="196" t="s">
        <v>92</v>
      </c>
      <c r="N4" s="197">
        <v>80</v>
      </c>
      <c r="O4" s="137" t="s">
        <v>51</v>
      </c>
      <c r="P4" s="86" t="s">
        <v>79</v>
      </c>
      <c r="Q4" s="86">
        <v>2008</v>
      </c>
      <c r="R4" s="86"/>
      <c r="S4" s="86"/>
      <c r="T4" s="86"/>
      <c r="U4" s="86"/>
      <c r="V4" s="137"/>
      <c r="W4" s="86"/>
      <c r="X4" s="86" t="s">
        <v>53</v>
      </c>
      <c r="Y4" s="216">
        <v>1000089501</v>
      </c>
      <c r="Z4" s="49" t="e">
        <f t="shared" si="0"/>
        <v>#N/A</v>
      </c>
    </row>
    <row r="5" spans="1:26" s="49" customFormat="1" ht="14.25" customHeight="1" x14ac:dyDescent="0.25">
      <c r="A5" s="49">
        <v>1</v>
      </c>
      <c r="B5" s="137" t="s">
        <v>24</v>
      </c>
      <c r="C5" s="86" t="s">
        <v>26</v>
      </c>
      <c r="D5" s="86" t="s">
        <v>47</v>
      </c>
      <c r="E5" s="49">
        <v>102320</v>
      </c>
      <c r="F5" s="49">
        <v>102320</v>
      </c>
      <c r="G5" s="137" t="s">
        <v>281</v>
      </c>
      <c r="H5" s="86" t="s">
        <v>48</v>
      </c>
      <c r="I5" s="86" t="s">
        <v>322</v>
      </c>
      <c r="J5" s="86" t="s">
        <v>323</v>
      </c>
      <c r="K5" s="138" t="s">
        <v>49</v>
      </c>
      <c r="L5" s="49">
        <v>40001821</v>
      </c>
      <c r="M5" s="196" t="s">
        <v>89</v>
      </c>
      <c r="N5" s="197">
        <v>1000</v>
      </c>
      <c r="O5" s="137" t="s">
        <v>51</v>
      </c>
      <c r="P5" s="86" t="s">
        <v>79</v>
      </c>
      <c r="Q5" s="86">
        <v>2008</v>
      </c>
      <c r="R5" s="86"/>
      <c r="S5" s="86"/>
      <c r="T5" s="86"/>
      <c r="U5" s="86"/>
      <c r="V5" s="137"/>
      <c r="W5" s="86"/>
      <c r="X5" s="86" t="s">
        <v>53</v>
      </c>
      <c r="Y5" s="222">
        <v>1000089501</v>
      </c>
      <c r="Z5" s="49" t="e">
        <f t="shared" si="0"/>
        <v>#N/A</v>
      </c>
    </row>
    <row r="6" spans="1:26" s="49" customFormat="1" ht="14.25" customHeight="1" x14ac:dyDescent="0.25">
      <c r="A6" s="49">
        <v>1</v>
      </c>
      <c r="B6" s="137" t="s">
        <v>24</v>
      </c>
      <c r="C6" s="86" t="s">
        <v>26</v>
      </c>
      <c r="D6" s="86" t="s">
        <v>47</v>
      </c>
      <c r="E6" s="49">
        <v>102320</v>
      </c>
      <c r="F6" s="49">
        <v>102320</v>
      </c>
      <c r="G6" s="137" t="s">
        <v>281</v>
      </c>
      <c r="H6" s="86" t="s">
        <v>48</v>
      </c>
      <c r="I6" s="86" t="s">
        <v>322</v>
      </c>
      <c r="J6" s="86" t="s">
        <v>323</v>
      </c>
      <c r="K6" s="138" t="s">
        <v>49</v>
      </c>
      <c r="L6" s="49">
        <v>40001821</v>
      </c>
      <c r="M6" s="196" t="s">
        <v>297</v>
      </c>
      <c r="N6" s="197">
        <v>410</v>
      </c>
      <c r="O6" s="137" t="s">
        <v>51</v>
      </c>
      <c r="P6" s="86" t="s">
        <v>79</v>
      </c>
      <c r="Q6" s="86">
        <v>2008</v>
      </c>
      <c r="R6" s="86"/>
      <c r="S6" s="86"/>
      <c r="T6" s="86"/>
      <c r="U6" s="86"/>
      <c r="V6" s="137"/>
      <c r="W6" s="86"/>
      <c r="X6" s="86" t="s">
        <v>53</v>
      </c>
      <c r="Y6" s="216">
        <v>1000089501</v>
      </c>
      <c r="Z6" s="49" t="e">
        <f t="shared" si="0"/>
        <v>#N/A</v>
      </c>
    </row>
    <row r="7" spans="1:26" s="49" customFormat="1" x14ac:dyDescent="0.25">
      <c r="A7" s="49">
        <v>1</v>
      </c>
      <c r="B7" s="137" t="s">
        <v>24</v>
      </c>
      <c r="C7" s="86" t="s">
        <v>26</v>
      </c>
      <c r="D7" s="86" t="s">
        <v>47</v>
      </c>
      <c r="E7" s="49">
        <v>102320</v>
      </c>
      <c r="F7" s="49">
        <v>102320</v>
      </c>
      <c r="G7" s="137" t="s">
        <v>282</v>
      </c>
      <c r="H7" s="86" t="s">
        <v>48</v>
      </c>
      <c r="I7" s="86" t="s">
        <v>322</v>
      </c>
      <c r="J7" s="86" t="s">
        <v>323</v>
      </c>
      <c r="K7" s="138" t="s">
        <v>49</v>
      </c>
      <c r="L7" s="49">
        <v>40001821</v>
      </c>
      <c r="M7" s="86">
        <v>20002378</v>
      </c>
      <c r="N7" s="86">
        <v>1</v>
      </c>
      <c r="O7" s="137" t="s">
        <v>33</v>
      </c>
      <c r="P7" s="86" t="s">
        <v>79</v>
      </c>
      <c r="Q7" s="86">
        <v>2008</v>
      </c>
      <c r="R7" s="86"/>
      <c r="S7" s="86"/>
      <c r="T7" s="86"/>
      <c r="U7" s="86"/>
      <c r="V7" s="137"/>
      <c r="W7" s="86"/>
      <c r="X7" s="86" t="s">
        <v>53</v>
      </c>
      <c r="Z7" s="49" t="e">
        <f t="shared" si="0"/>
        <v>#N/A</v>
      </c>
    </row>
    <row r="8" spans="1:26" s="49" customFormat="1" x14ac:dyDescent="0.25">
      <c r="A8" s="49">
        <v>1</v>
      </c>
      <c r="B8" s="137" t="s">
        <v>24</v>
      </c>
      <c r="C8" s="86" t="s">
        <v>26</v>
      </c>
      <c r="D8" s="86" t="s">
        <v>47</v>
      </c>
      <c r="E8" s="49">
        <v>102320</v>
      </c>
      <c r="F8" s="49">
        <v>102320</v>
      </c>
      <c r="G8" s="137" t="s">
        <v>283</v>
      </c>
      <c r="H8" s="86" t="s">
        <v>48</v>
      </c>
      <c r="I8" s="86" t="s">
        <v>322</v>
      </c>
      <c r="J8" s="86" t="s">
        <v>323</v>
      </c>
      <c r="K8" s="138" t="s">
        <v>49</v>
      </c>
      <c r="L8" s="49">
        <v>40001821</v>
      </c>
      <c r="M8" s="86">
        <v>20002378</v>
      </c>
      <c r="N8" s="86">
        <v>4</v>
      </c>
      <c r="O8" s="137" t="s">
        <v>33</v>
      </c>
      <c r="P8" s="86" t="s">
        <v>79</v>
      </c>
      <c r="Q8" s="86">
        <v>2008</v>
      </c>
      <c r="R8" s="86"/>
      <c r="S8" s="86"/>
      <c r="T8" s="86"/>
      <c r="U8" s="86"/>
      <c r="V8" s="137"/>
      <c r="W8" s="86"/>
      <c r="X8" s="86" t="s">
        <v>53</v>
      </c>
      <c r="Z8" s="49" t="e">
        <f t="shared" si="0"/>
        <v>#N/A</v>
      </c>
    </row>
    <row r="9" spans="1:26" s="49" customFormat="1" x14ac:dyDescent="0.25">
      <c r="A9" s="49">
        <v>1</v>
      </c>
      <c r="B9" s="137" t="s">
        <v>24</v>
      </c>
      <c r="C9" s="86" t="s">
        <v>26</v>
      </c>
      <c r="D9" s="86" t="s">
        <v>47</v>
      </c>
      <c r="E9" s="49">
        <v>102320</v>
      </c>
      <c r="F9" s="49">
        <v>102320</v>
      </c>
      <c r="G9" s="137" t="s">
        <v>284</v>
      </c>
      <c r="H9" s="86" t="s">
        <v>48</v>
      </c>
      <c r="I9" s="86" t="s">
        <v>322</v>
      </c>
      <c r="J9" s="86" t="s">
        <v>323</v>
      </c>
      <c r="K9" s="138" t="s">
        <v>49</v>
      </c>
      <c r="L9" s="49">
        <v>40001821</v>
      </c>
      <c r="M9" s="86">
        <v>20002359</v>
      </c>
      <c r="N9" s="86">
        <v>3</v>
      </c>
      <c r="O9" s="137" t="s">
        <v>33</v>
      </c>
      <c r="P9" s="86" t="s">
        <v>79</v>
      </c>
      <c r="Q9" s="86">
        <v>2008</v>
      </c>
      <c r="R9" s="86"/>
      <c r="S9" s="86"/>
      <c r="T9" s="86"/>
      <c r="U9" s="86"/>
      <c r="V9" s="137"/>
      <c r="W9" s="86"/>
      <c r="X9" s="86" t="s">
        <v>53</v>
      </c>
      <c r="Z9" s="49" t="e">
        <f t="shared" si="0"/>
        <v>#N/A</v>
      </c>
    </row>
    <row r="10" spans="1:26" s="49" customFormat="1" x14ac:dyDescent="0.25">
      <c r="A10" s="49">
        <v>2</v>
      </c>
      <c r="B10" s="137" t="s">
        <v>24</v>
      </c>
      <c r="C10" s="86" t="s">
        <v>26</v>
      </c>
      <c r="D10" s="86" t="s">
        <v>47</v>
      </c>
      <c r="E10" s="49">
        <v>102320</v>
      </c>
      <c r="F10" s="49">
        <v>102320</v>
      </c>
      <c r="G10" s="137" t="s">
        <v>285</v>
      </c>
      <c r="H10" s="86" t="s">
        <v>22</v>
      </c>
      <c r="I10" s="86" t="s">
        <v>322</v>
      </c>
      <c r="J10" s="86" t="s">
        <v>323</v>
      </c>
      <c r="K10" s="138" t="s">
        <v>49</v>
      </c>
      <c r="L10" s="49">
        <v>40001822</v>
      </c>
      <c r="M10" s="86">
        <v>20002374</v>
      </c>
      <c r="N10" s="86">
        <v>2</v>
      </c>
      <c r="O10" s="137" t="s">
        <v>33</v>
      </c>
      <c r="P10" s="86" t="s">
        <v>79</v>
      </c>
      <c r="Q10" s="86">
        <v>2008</v>
      </c>
      <c r="R10" s="86"/>
      <c r="S10" s="86"/>
      <c r="T10" s="86"/>
      <c r="U10" s="86"/>
      <c r="V10" s="137"/>
      <c r="W10" s="86"/>
      <c r="X10" s="86" t="s">
        <v>53</v>
      </c>
      <c r="Y10" s="49">
        <v>1000089533</v>
      </c>
      <c r="Z10" s="49">
        <f t="shared" si="0"/>
        <v>512</v>
      </c>
    </row>
    <row r="11" spans="1:26" s="49" customFormat="1" x14ac:dyDescent="0.25">
      <c r="A11" s="49">
        <v>2</v>
      </c>
      <c r="B11" s="137" t="s">
        <v>24</v>
      </c>
      <c r="C11" s="86" t="s">
        <v>26</v>
      </c>
      <c r="D11" s="86" t="s">
        <v>47</v>
      </c>
      <c r="E11" s="49">
        <v>102320</v>
      </c>
      <c r="F11" s="49">
        <v>102320</v>
      </c>
      <c r="G11" s="153" t="s">
        <v>262</v>
      </c>
      <c r="H11" s="86" t="s">
        <v>22</v>
      </c>
      <c r="I11" s="86" t="s">
        <v>322</v>
      </c>
      <c r="J11" s="86" t="s">
        <v>323</v>
      </c>
      <c r="K11" s="138" t="s">
        <v>49</v>
      </c>
      <c r="L11" s="49">
        <v>40001822</v>
      </c>
      <c r="M11" s="86">
        <v>20002374</v>
      </c>
      <c r="N11" s="86" t="s">
        <v>272</v>
      </c>
      <c r="O11" s="137" t="s">
        <v>33</v>
      </c>
      <c r="P11" s="86" t="s">
        <v>79</v>
      </c>
      <c r="Q11" s="86">
        <v>2008</v>
      </c>
      <c r="R11" s="86"/>
      <c r="S11" s="86"/>
      <c r="T11" s="86"/>
      <c r="U11" s="86"/>
      <c r="V11" s="137"/>
      <c r="W11" s="86"/>
      <c r="X11" s="86" t="s">
        <v>53</v>
      </c>
      <c r="Z11" s="49" t="e">
        <f t="shared" ref="Z11" si="1">VLOOKUP(M11,$A$26:$B$29,2,FALSE)*N11</f>
        <v>#N/A</v>
      </c>
    </row>
    <row r="12" spans="1:26" s="49" customFormat="1" ht="14.25" customHeight="1" x14ac:dyDescent="0.25">
      <c r="A12" s="49">
        <v>3</v>
      </c>
      <c r="B12" s="137" t="s">
        <v>24</v>
      </c>
      <c r="C12" s="86" t="s">
        <v>26</v>
      </c>
      <c r="D12" s="86" t="s">
        <v>47</v>
      </c>
      <c r="E12" s="86">
        <v>102151</v>
      </c>
      <c r="F12" s="86">
        <v>10215102</v>
      </c>
      <c r="G12" s="137" t="s">
        <v>286</v>
      </c>
      <c r="H12" s="86" t="s">
        <v>48</v>
      </c>
      <c r="I12" s="86" t="s">
        <v>322</v>
      </c>
      <c r="J12" s="86" t="s">
        <v>323</v>
      </c>
      <c r="K12" s="138" t="s">
        <v>49</v>
      </c>
      <c r="L12" s="49">
        <v>40001821</v>
      </c>
      <c r="M12" s="196" t="s">
        <v>89</v>
      </c>
      <c r="N12" s="197">
        <v>1300</v>
      </c>
      <c r="O12" s="137" t="s">
        <v>51</v>
      </c>
      <c r="P12" s="86" t="s">
        <v>52</v>
      </c>
      <c r="Q12" s="86">
        <v>2005</v>
      </c>
      <c r="R12" s="86"/>
      <c r="S12" s="86"/>
      <c r="T12" s="86"/>
      <c r="U12" s="86"/>
      <c r="V12" s="137"/>
      <c r="W12" s="86"/>
      <c r="X12" s="86" t="s">
        <v>53</v>
      </c>
      <c r="Y12" s="49">
        <v>1000089499</v>
      </c>
      <c r="Z12" s="49" t="e">
        <f>VLOOKUP(M12,$A$17:$B$20,2,FALSE)*N12</f>
        <v>#N/A</v>
      </c>
    </row>
    <row r="13" spans="1:26" s="49" customFormat="1" x14ac:dyDescent="0.25">
      <c r="A13" s="49">
        <v>4</v>
      </c>
      <c r="B13" s="137" t="s">
        <v>24</v>
      </c>
      <c r="C13" s="86" t="s">
        <v>26</v>
      </c>
      <c r="D13" s="86" t="s">
        <v>47</v>
      </c>
      <c r="E13" s="86">
        <v>102151</v>
      </c>
      <c r="F13" s="86">
        <v>10215102</v>
      </c>
      <c r="G13" s="137" t="s">
        <v>287</v>
      </c>
      <c r="H13" s="86" t="s">
        <v>22</v>
      </c>
      <c r="I13" s="86" t="s">
        <v>322</v>
      </c>
      <c r="J13" s="86" t="s">
        <v>323</v>
      </c>
      <c r="K13" s="138" t="s">
        <v>49</v>
      </c>
      <c r="L13" s="49">
        <v>40001822</v>
      </c>
      <c r="M13" s="86">
        <v>20002374</v>
      </c>
      <c r="N13" s="86">
        <v>2</v>
      </c>
      <c r="O13" s="137" t="s">
        <v>33</v>
      </c>
      <c r="P13" s="86" t="s">
        <v>52</v>
      </c>
      <c r="Q13" s="86">
        <v>2005</v>
      </c>
      <c r="R13" s="86"/>
      <c r="S13" s="86"/>
      <c r="T13" s="86"/>
      <c r="U13" s="86"/>
      <c r="V13" s="137"/>
      <c r="W13" s="86"/>
      <c r="X13" s="86" t="s">
        <v>53</v>
      </c>
      <c r="Y13" s="49" t="s">
        <v>248</v>
      </c>
      <c r="Z13" s="49">
        <f>VLOOKUP(M13,$A$17:$B$20,2,FALSE)*N13</f>
        <v>512</v>
      </c>
    </row>
    <row r="14" spans="1:26" s="49" customForma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 s="151"/>
      <c r="O14"/>
      <c r="P14"/>
      <c r="Q14"/>
      <c r="R14"/>
      <c r="S14"/>
      <c r="T14"/>
      <c r="U14"/>
      <c r="V14"/>
      <c r="W14"/>
      <c r="X14"/>
      <c r="Y14"/>
    </row>
    <row r="15" spans="1:26" s="49" customFormat="1" x14ac:dyDescent="0.25">
      <c r="A15"/>
      <c r="B15"/>
      <c r="C15"/>
      <c r="D15"/>
      <c r="E15"/>
      <c r="F15"/>
      <c r="G15">
        <f>130*6</f>
        <v>780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6" s="49" customFormat="1" x14ac:dyDescent="0.25">
      <c r="A16"/>
      <c r="B16" t="s">
        <v>161</v>
      </c>
      <c r="C16"/>
      <c r="D16"/>
      <c r="E16" s="30">
        <v>102151</v>
      </c>
      <c r="F16" s="30">
        <v>10215102</v>
      </c>
      <c r="G16">
        <f>132917*6+473556*2</f>
        <v>1744614</v>
      </c>
      <c r="H16"/>
      <c r="I16" t="s">
        <v>214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 s="49" customFormat="1" x14ac:dyDescent="0.25">
      <c r="A17" s="93" t="s">
        <v>114</v>
      </c>
      <c r="B17" s="95">
        <v>3.18</v>
      </c>
      <c r="C17"/>
      <c r="D17"/>
      <c r="E17" s="30">
        <v>102540</v>
      </c>
      <c r="F17" s="30">
        <v>102540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 s="49" customFormat="1" x14ac:dyDescent="0.25">
      <c r="A18" s="93" t="s">
        <v>81</v>
      </c>
      <c r="B18" s="95">
        <v>4.16</v>
      </c>
      <c r="C18"/>
      <c r="D18"/>
      <c r="E18" s="49">
        <v>102620</v>
      </c>
      <c r="F18" s="49">
        <v>102620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 s="49" customFormat="1" x14ac:dyDescent="0.25">
      <c r="A19" s="94">
        <v>20002374</v>
      </c>
      <c r="B19" s="96">
        <v>256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 s="49" customFormat="1" x14ac:dyDescent="0.25">
      <c r="A20" s="94">
        <v>20002366</v>
      </c>
      <c r="B20" s="95">
        <v>356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 s="49" customFormat="1" x14ac:dyDescent="0.25">
      <c r="A21"/>
      <c r="B21"/>
      <c r="C21"/>
      <c r="D21"/>
      <c r="E21" t="s">
        <v>290</v>
      </c>
      <c r="F21" t="s">
        <v>291</v>
      </c>
      <c r="G21" s="101" t="s">
        <v>254</v>
      </c>
      <c r="H21" s="102">
        <v>710</v>
      </c>
      <c r="I21" s="230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 s="49" customFormat="1" x14ac:dyDescent="0.25">
      <c r="A22"/>
      <c r="B22"/>
      <c r="C22"/>
      <c r="D22"/>
      <c r="E22" t="s">
        <v>290</v>
      </c>
      <c r="F22" t="s">
        <v>291</v>
      </c>
      <c r="G22" s="101" t="s">
        <v>256</v>
      </c>
      <c r="H22" s="102">
        <v>80</v>
      </c>
      <c r="I22" s="230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 s="49" customFormat="1" x14ac:dyDescent="0.25">
      <c r="A23"/>
      <c r="B23"/>
      <c r="C23"/>
      <c r="D23"/>
      <c r="E23" t="s">
        <v>290</v>
      </c>
      <c r="F23" t="s">
        <v>291</v>
      </c>
      <c r="G23" s="101" t="s">
        <v>257</v>
      </c>
      <c r="H23" s="102">
        <v>1000</v>
      </c>
      <c r="I23" s="230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 s="49" customFormat="1" x14ac:dyDescent="0.25">
      <c r="A24"/>
      <c r="B24"/>
      <c r="C24"/>
      <c r="D24"/>
      <c r="E24" t="s">
        <v>290</v>
      </c>
      <c r="F24" t="s">
        <v>291</v>
      </c>
      <c r="G24" s="101" t="s">
        <v>292</v>
      </c>
      <c r="H24" s="102">
        <v>410</v>
      </c>
      <c r="I24" s="230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x14ac:dyDescent="0.25">
      <c r="E25" t="s">
        <v>293</v>
      </c>
      <c r="F25" t="s">
        <v>294</v>
      </c>
      <c r="G25" s="103" t="s">
        <v>257</v>
      </c>
      <c r="H25" s="104">
        <v>1300</v>
      </c>
      <c r="I25" s="230"/>
    </row>
    <row r="26" spans="1:25" x14ac:dyDescent="0.25">
      <c r="E26" t="s">
        <v>293</v>
      </c>
      <c r="F26" t="s">
        <v>294</v>
      </c>
      <c r="G26" s="103" t="s">
        <v>295</v>
      </c>
      <c r="H26" s="104">
        <v>2</v>
      </c>
      <c r="I26" s="230"/>
    </row>
    <row r="27" spans="1:25" x14ac:dyDescent="0.25">
      <c r="E27" t="s">
        <v>290</v>
      </c>
      <c r="F27" t="s">
        <v>291</v>
      </c>
      <c r="G27" s="103" t="s">
        <v>258</v>
      </c>
      <c r="H27" s="104">
        <v>1</v>
      </c>
      <c r="I27" s="230"/>
    </row>
    <row r="28" spans="1:25" x14ac:dyDescent="0.25">
      <c r="E28" t="s">
        <v>290</v>
      </c>
      <c r="F28" t="s">
        <v>291</v>
      </c>
      <c r="G28" s="103" t="s">
        <v>259</v>
      </c>
      <c r="H28" s="104">
        <v>4</v>
      </c>
      <c r="I28" s="230"/>
    </row>
    <row r="29" spans="1:25" x14ac:dyDescent="0.25">
      <c r="E29" t="s">
        <v>290</v>
      </c>
      <c r="F29" t="s">
        <v>291</v>
      </c>
      <c r="G29" t="s">
        <v>261</v>
      </c>
      <c r="H29">
        <v>3</v>
      </c>
    </row>
    <row r="30" spans="1:25" x14ac:dyDescent="0.25">
      <c r="E30" t="s">
        <v>290</v>
      </c>
      <c r="F30" t="s">
        <v>291</v>
      </c>
      <c r="G30" t="s">
        <v>295</v>
      </c>
      <c r="H30">
        <v>2</v>
      </c>
    </row>
    <row r="31" spans="1:25" x14ac:dyDescent="0.25">
      <c r="E31" t="s">
        <v>290</v>
      </c>
      <c r="F31" t="s">
        <v>291</v>
      </c>
      <c r="G31" t="s">
        <v>296</v>
      </c>
      <c r="H31">
        <v>0.2</v>
      </c>
    </row>
  </sheetData>
  <mergeCells count="2">
    <mergeCell ref="I21:I24"/>
    <mergeCell ref="I25:I28"/>
  </mergeCell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7964-7E94-44A0-B646-DE23F3B7CD2F}">
  <sheetPr codeName="Hoja11"/>
  <dimension ref="A1:AW87"/>
  <sheetViews>
    <sheetView tabSelected="1" topLeftCell="X11" zoomScale="78" zoomScaleNormal="78" workbookViewId="0">
      <selection activeCell="Z32" sqref="Z32"/>
    </sheetView>
  </sheetViews>
  <sheetFormatPr baseColWidth="10" defaultRowHeight="15" x14ac:dyDescent="0.25"/>
  <cols>
    <col min="1" max="1" width="21" customWidth="1"/>
    <col min="6" max="6" width="13" customWidth="1"/>
    <col min="7" max="7" width="18.140625" customWidth="1"/>
    <col min="10" max="10" width="11" customWidth="1"/>
    <col min="11" max="11" width="10.85546875" customWidth="1"/>
    <col min="12" max="12" width="38.28515625" bestFit="1" customWidth="1"/>
    <col min="13" max="13" width="18.42578125" customWidth="1"/>
    <col min="15" max="16" width="11" customWidth="1"/>
    <col min="17" max="18" width="9" customWidth="1"/>
    <col min="19" max="19" width="8.28515625" customWidth="1"/>
    <col min="20" max="20" width="11" customWidth="1"/>
    <col min="21" max="21" width="10" customWidth="1"/>
    <col min="22" max="24" width="11" customWidth="1"/>
    <col min="25" max="25" width="49.28515625" customWidth="1"/>
    <col min="26" max="26" width="38.28515625" customWidth="1"/>
    <col min="27" max="27" width="11" customWidth="1"/>
    <col min="28" max="28" width="43" customWidth="1"/>
    <col min="29" max="29" width="43" bestFit="1" customWidth="1"/>
    <col min="30" max="30" width="17.42578125" customWidth="1"/>
    <col min="31" max="31" width="19.7109375" customWidth="1"/>
    <col min="32" max="32" width="11" style="49"/>
    <col min="33" max="33" width="11.42578125" style="49"/>
    <col min="34" max="34" width="14.42578125" style="49" bestFit="1" customWidth="1"/>
    <col min="35" max="49" width="11" style="49"/>
  </cols>
  <sheetData>
    <row r="1" spans="1:34" ht="60.75" thickBot="1" x14ac:dyDescent="0.3">
      <c r="A1" s="3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25</v>
      </c>
      <c r="H1" s="4" t="s">
        <v>5</v>
      </c>
      <c r="I1" s="4" t="s">
        <v>6</v>
      </c>
      <c r="J1" s="4" t="s">
        <v>23</v>
      </c>
      <c r="K1" s="4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</row>
    <row r="2" spans="1:34" ht="51" customHeight="1" thickBot="1" x14ac:dyDescent="0.3">
      <c r="A2" s="5" t="s">
        <v>28</v>
      </c>
      <c r="B2" s="5"/>
      <c r="C2" s="5"/>
      <c r="D2" s="5" t="s">
        <v>29</v>
      </c>
      <c r="E2" s="5"/>
      <c r="F2" s="5"/>
      <c r="G2" s="5" t="s">
        <v>30</v>
      </c>
      <c r="H2" s="5"/>
      <c r="I2" s="5"/>
      <c r="J2" s="5" t="s">
        <v>31</v>
      </c>
      <c r="K2" s="5" t="s">
        <v>21</v>
      </c>
      <c r="L2" s="5"/>
      <c r="M2" s="5"/>
      <c r="N2" s="5"/>
      <c r="O2" s="5"/>
      <c r="P2" s="5"/>
      <c r="Q2" s="5" t="s">
        <v>32</v>
      </c>
      <c r="R2" s="5"/>
      <c r="S2" s="5"/>
      <c r="T2" s="5"/>
      <c r="U2" s="5"/>
      <c r="V2" s="5"/>
      <c r="W2" s="5"/>
      <c r="X2" s="5"/>
      <c r="Y2" t="s">
        <v>112</v>
      </c>
      <c r="Z2" t="s">
        <v>113</v>
      </c>
      <c r="AB2" s="41" t="s">
        <v>95</v>
      </c>
      <c r="AC2" s="41" t="s">
        <v>96</v>
      </c>
      <c r="AD2" s="41" t="s">
        <v>97</v>
      </c>
      <c r="AE2" s="41" t="s">
        <v>98</v>
      </c>
      <c r="AF2" s="63" t="s">
        <v>199</v>
      </c>
      <c r="AG2" s="118" t="s">
        <v>196</v>
      </c>
    </row>
    <row r="3" spans="1:34" s="249" customFormat="1" ht="17.25" customHeight="1" thickBot="1" x14ac:dyDescent="0.3">
      <c r="A3" s="249">
        <v>1</v>
      </c>
      <c r="B3" s="250" t="s">
        <v>24</v>
      </c>
      <c r="C3" s="251" t="s">
        <v>26</v>
      </c>
      <c r="D3" s="251" t="s">
        <v>47</v>
      </c>
      <c r="E3" s="252">
        <v>100062</v>
      </c>
      <c r="F3" s="252">
        <v>10006237</v>
      </c>
      <c r="G3" s="250" t="s">
        <v>310</v>
      </c>
      <c r="H3" s="251" t="s">
        <v>48</v>
      </c>
      <c r="I3" s="251" t="s">
        <v>279</v>
      </c>
      <c r="J3" s="251" t="s">
        <v>280</v>
      </c>
      <c r="K3" s="253" t="s">
        <v>49</v>
      </c>
      <c r="L3" s="251">
        <v>40001411</v>
      </c>
      <c r="M3" s="254" t="str">
        <f>VLOOKUP(AC3,$L$35:$M$78,2,FALSE)</f>
        <v>IPB71CT</v>
      </c>
      <c r="N3" s="255">
        <f>AD3</f>
        <v>382</v>
      </c>
      <c r="O3" s="250" t="s">
        <v>51</v>
      </c>
      <c r="P3" s="251" t="s">
        <v>52</v>
      </c>
      <c r="Q3" s="251">
        <v>2005</v>
      </c>
      <c r="R3" s="251"/>
      <c r="S3" s="251"/>
      <c r="T3" s="251"/>
      <c r="U3" s="251"/>
      <c r="V3" s="250"/>
      <c r="W3" s="251"/>
      <c r="X3" s="251" t="s">
        <v>88</v>
      </c>
      <c r="Y3" s="249" t="str">
        <f>CONCATENATE("Reserva ",AE3,";"," solpe ",AF3,";"," CC ",AG3)</f>
        <v>Reserva 15051805; solpe 21894249; CC 222052</v>
      </c>
      <c r="Z3" s="256" t="str">
        <f>CONCATENATE("cod sap ",AB3)</f>
        <v>cod sap 50600435</v>
      </c>
      <c r="AB3" s="257">
        <v>50600435</v>
      </c>
      <c r="AC3" s="257" t="s">
        <v>100</v>
      </c>
      <c r="AD3" s="257">
        <v>382</v>
      </c>
      <c r="AE3" s="258">
        <v>15051805</v>
      </c>
      <c r="AF3" s="258">
        <v>21894249</v>
      </c>
      <c r="AG3" s="259">
        <v>222052</v>
      </c>
      <c r="AH3" s="260">
        <f>VLOOKUP(AC3,$AB$34:$AD$47,3,FALSE)*AD3</f>
        <v>1795.4</v>
      </c>
    </row>
    <row r="4" spans="1:34" s="249" customFormat="1" ht="17.25" customHeight="1" thickBot="1" x14ac:dyDescent="0.3">
      <c r="A4" s="249">
        <v>1</v>
      </c>
      <c r="B4" s="250" t="s">
        <v>24</v>
      </c>
      <c r="C4" s="251" t="s">
        <v>26</v>
      </c>
      <c r="D4" s="251" t="s">
        <v>47</v>
      </c>
      <c r="E4" s="252">
        <v>100062</v>
      </c>
      <c r="F4" s="252">
        <v>10006237</v>
      </c>
      <c r="G4" s="250" t="s">
        <v>310</v>
      </c>
      <c r="H4" s="251" t="s">
        <v>48</v>
      </c>
      <c r="I4" s="251" t="s">
        <v>279</v>
      </c>
      <c r="J4" s="251" t="s">
        <v>280</v>
      </c>
      <c r="K4" s="253" t="s">
        <v>49</v>
      </c>
      <c r="L4" s="251">
        <v>40001411</v>
      </c>
      <c r="M4" s="254" t="str">
        <f t="shared" ref="M4:M32" si="0">VLOOKUP(AC4,$L$35:$M$78,2,FALSE)</f>
        <v>SB14CT</v>
      </c>
      <c r="N4" s="255">
        <f t="shared" ref="N4:N32" si="1">AD4</f>
        <v>1139</v>
      </c>
      <c r="O4" s="250" t="s">
        <v>51</v>
      </c>
      <c r="P4" s="251" t="s">
        <v>52</v>
      </c>
      <c r="Q4" s="251">
        <v>2005</v>
      </c>
      <c r="X4" s="249" t="s">
        <v>88</v>
      </c>
      <c r="Z4" s="256" t="str">
        <f t="shared" ref="Z4:Z32" si="2">CONCATENATE("cod sap ",AB4)</f>
        <v>cod sap 50600710</v>
      </c>
      <c r="AB4" s="257">
        <v>50600710</v>
      </c>
      <c r="AC4" s="257" t="s">
        <v>101</v>
      </c>
      <c r="AD4" s="257">
        <v>1139</v>
      </c>
      <c r="AE4" s="261"/>
      <c r="AF4" s="261"/>
      <c r="AG4" s="259">
        <v>222052</v>
      </c>
      <c r="AH4" s="260">
        <f>VLOOKUP(AC4,$AB$34:$AD$49,3,FALSE)*AD4</f>
        <v>1609.5882777251099</v>
      </c>
    </row>
    <row r="5" spans="1:34" s="249" customFormat="1" ht="17.25" customHeight="1" thickBot="1" x14ac:dyDescent="0.3">
      <c r="A5" s="249">
        <v>1</v>
      </c>
      <c r="B5" s="250" t="s">
        <v>24</v>
      </c>
      <c r="C5" s="251" t="s">
        <v>26</v>
      </c>
      <c r="D5" s="251" t="s">
        <v>47</v>
      </c>
      <c r="E5" s="252">
        <v>100062</v>
      </c>
      <c r="F5" s="252">
        <v>10006237</v>
      </c>
      <c r="G5" s="250" t="s">
        <v>310</v>
      </c>
      <c r="H5" s="251" t="s">
        <v>48</v>
      </c>
      <c r="I5" s="251" t="s">
        <v>279</v>
      </c>
      <c r="J5" s="251" t="s">
        <v>280</v>
      </c>
      <c r="K5" s="253" t="s">
        <v>49</v>
      </c>
      <c r="L5" s="251">
        <v>40001411</v>
      </c>
      <c r="M5" s="254" t="str">
        <f t="shared" si="0"/>
        <v>RFB790CT</v>
      </c>
      <c r="N5" s="255">
        <f t="shared" si="1"/>
        <v>521</v>
      </c>
      <c r="O5" s="250" t="s">
        <v>51</v>
      </c>
      <c r="P5" s="251" t="s">
        <v>52</v>
      </c>
      <c r="Q5" s="251">
        <v>2005</v>
      </c>
      <c r="R5" s="251"/>
      <c r="S5" s="251"/>
      <c r="T5" s="251"/>
      <c r="U5" s="251"/>
      <c r="V5" s="250"/>
      <c r="W5" s="251"/>
      <c r="X5" s="251" t="s">
        <v>88</v>
      </c>
      <c r="Z5" s="256" t="str">
        <f t="shared" si="2"/>
        <v>cod sap 50600814</v>
      </c>
      <c r="AB5" s="257">
        <v>50600814</v>
      </c>
      <c r="AC5" s="257" t="s">
        <v>102</v>
      </c>
      <c r="AD5" s="257">
        <v>521</v>
      </c>
      <c r="AE5" s="261"/>
      <c r="AF5" s="261"/>
      <c r="AG5" s="259">
        <v>222052</v>
      </c>
      <c r="AH5" s="260">
        <f>VLOOKUP(AC5,$AB$34:$AD$49,3,FALSE)*AD5</f>
        <v>2367.5680559476773</v>
      </c>
    </row>
    <row r="6" spans="1:34" s="249" customFormat="1" ht="17.25" customHeight="1" thickBot="1" x14ac:dyDescent="0.3">
      <c r="A6" s="249">
        <v>1</v>
      </c>
      <c r="B6" s="250" t="s">
        <v>24</v>
      </c>
      <c r="C6" s="251" t="s">
        <v>26</v>
      </c>
      <c r="D6" s="251" t="s">
        <v>47</v>
      </c>
      <c r="E6" s="252">
        <v>100062</v>
      </c>
      <c r="F6" s="252">
        <v>10006237</v>
      </c>
      <c r="G6" s="250" t="s">
        <v>310</v>
      </c>
      <c r="H6" s="251" t="s">
        <v>48</v>
      </c>
      <c r="I6" s="251" t="s">
        <v>279</v>
      </c>
      <c r="J6" s="251" t="s">
        <v>280</v>
      </c>
      <c r="K6" s="253" t="s">
        <v>49</v>
      </c>
      <c r="L6" s="251">
        <v>40001411</v>
      </c>
      <c r="M6" s="254" t="str">
        <f t="shared" si="0"/>
        <v>BX960CT</v>
      </c>
      <c r="N6" s="255">
        <f t="shared" si="1"/>
        <v>4831</v>
      </c>
      <c r="O6" s="250" t="s">
        <v>51</v>
      </c>
      <c r="P6" s="251" t="s">
        <v>52</v>
      </c>
      <c r="Q6" s="251">
        <v>2005</v>
      </c>
      <c r="R6" s="251"/>
      <c r="S6" s="251"/>
      <c r="T6" s="251"/>
      <c r="U6" s="251"/>
      <c r="V6" s="250"/>
      <c r="W6" s="251"/>
      <c r="X6" s="251" t="s">
        <v>88</v>
      </c>
      <c r="Z6" s="256" t="str">
        <f t="shared" si="2"/>
        <v>cod sap 50600926</v>
      </c>
      <c r="AB6" s="257">
        <v>50600926</v>
      </c>
      <c r="AC6" s="257" t="s">
        <v>103</v>
      </c>
      <c r="AD6" s="257">
        <v>4831</v>
      </c>
      <c r="AE6" s="261"/>
      <c r="AF6" s="261"/>
      <c r="AG6" s="259">
        <v>222052</v>
      </c>
      <c r="AH6" s="260">
        <f>VLOOKUP(AC6,$AB$34:$AD$49,3,FALSE)*AD6</f>
        <v>21752.606475832439</v>
      </c>
    </row>
    <row r="7" spans="1:34" s="249" customFormat="1" ht="15.75" thickBot="1" x14ac:dyDescent="0.3">
      <c r="A7" s="249">
        <v>1</v>
      </c>
      <c r="B7" s="250" t="s">
        <v>24</v>
      </c>
      <c r="C7" s="251" t="s">
        <v>26</v>
      </c>
      <c r="D7" s="251" t="s">
        <v>47</v>
      </c>
      <c r="E7" s="252">
        <v>100062</v>
      </c>
      <c r="F7" s="252">
        <v>10006237</v>
      </c>
      <c r="G7" s="250" t="s">
        <v>310</v>
      </c>
      <c r="H7" s="251" t="s">
        <v>48</v>
      </c>
      <c r="I7" s="251" t="s">
        <v>279</v>
      </c>
      <c r="J7" s="251" t="s">
        <v>280</v>
      </c>
      <c r="K7" s="253" t="s">
        <v>49</v>
      </c>
      <c r="L7" s="251">
        <v>40001411</v>
      </c>
      <c r="M7" s="254" t="str">
        <f t="shared" si="0"/>
        <v>IC5087ACT</v>
      </c>
      <c r="N7" s="255">
        <f t="shared" si="1"/>
        <v>1634</v>
      </c>
      <c r="O7" s="250" t="s">
        <v>51</v>
      </c>
      <c r="P7" s="251" t="s">
        <v>52</v>
      </c>
      <c r="Q7" s="251">
        <v>2005</v>
      </c>
      <c r="X7" s="249" t="s">
        <v>88</v>
      </c>
      <c r="Z7" s="256" t="str">
        <f t="shared" si="2"/>
        <v>cod sap 50601018</v>
      </c>
      <c r="AB7" s="257">
        <v>50601018</v>
      </c>
      <c r="AC7" s="257" t="s">
        <v>104</v>
      </c>
      <c r="AD7" s="257">
        <v>1634</v>
      </c>
      <c r="AE7" s="261"/>
      <c r="AF7" s="261"/>
      <c r="AG7" s="259">
        <v>222052</v>
      </c>
      <c r="AH7" s="260">
        <f>VLOOKUP(AC7,$AB$34:$AD$49,3,FALSE)*AD7</f>
        <v>7515.9008212100489</v>
      </c>
    </row>
    <row r="8" spans="1:34" s="249" customFormat="1" ht="15.75" thickBot="1" x14ac:dyDescent="0.3">
      <c r="A8" s="249">
        <v>1</v>
      </c>
      <c r="B8" s="250" t="s">
        <v>24</v>
      </c>
      <c r="C8" s="251" t="s">
        <v>26</v>
      </c>
      <c r="D8" s="251" t="s">
        <v>47</v>
      </c>
      <c r="E8" s="252">
        <v>100062</v>
      </c>
      <c r="F8" s="252">
        <v>10006237</v>
      </c>
      <c r="G8" s="250" t="s">
        <v>310</v>
      </c>
      <c r="H8" s="251" t="s">
        <v>48</v>
      </c>
      <c r="I8" s="251" t="s">
        <v>279</v>
      </c>
      <c r="J8" s="251" t="s">
        <v>280</v>
      </c>
      <c r="K8" s="253" t="s">
        <v>49</v>
      </c>
      <c r="L8" s="251">
        <v>40001411</v>
      </c>
      <c r="M8" s="254" t="str">
        <f t="shared" si="0"/>
        <v>IC5091CT</v>
      </c>
      <c r="N8" s="255">
        <f t="shared" si="1"/>
        <v>185</v>
      </c>
      <c r="O8" s="250" t="s">
        <v>51</v>
      </c>
      <c r="P8" s="251" t="s">
        <v>52</v>
      </c>
      <c r="Q8" s="251">
        <v>2005</v>
      </c>
      <c r="R8" s="251"/>
      <c r="S8" s="251"/>
      <c r="T8" s="251"/>
      <c r="U8" s="251"/>
      <c r="V8" s="250"/>
      <c r="W8" s="251"/>
      <c r="X8" s="251" t="s">
        <v>88</v>
      </c>
      <c r="Z8" s="256" t="str">
        <f t="shared" si="2"/>
        <v>cod sap 1000568102</v>
      </c>
      <c r="AB8" s="257">
        <v>1000568102</v>
      </c>
      <c r="AC8" s="257" t="s">
        <v>108</v>
      </c>
      <c r="AD8" s="257">
        <v>185</v>
      </c>
      <c r="AE8" s="261"/>
      <c r="AF8" s="261"/>
      <c r="AG8" s="259">
        <v>222052</v>
      </c>
      <c r="AH8" s="260">
        <f>VLOOKUP(AC8,$AB$34:$AD$49,3,FALSE)*AD8</f>
        <v>743.29400661013597</v>
      </c>
    </row>
    <row r="9" spans="1:34" s="249" customFormat="1" ht="15.75" thickBot="1" x14ac:dyDescent="0.3">
      <c r="A9" s="249">
        <v>1</v>
      </c>
      <c r="B9" s="250" t="s">
        <v>24</v>
      </c>
      <c r="C9" s="251" t="s">
        <v>26</v>
      </c>
      <c r="D9" s="251" t="s">
        <v>47</v>
      </c>
      <c r="E9" s="252">
        <v>100062</v>
      </c>
      <c r="F9" s="252">
        <v>10006237</v>
      </c>
      <c r="G9" s="250" t="s">
        <v>310</v>
      </c>
      <c r="H9" s="251" t="s">
        <v>48</v>
      </c>
      <c r="I9" s="251" t="s">
        <v>279</v>
      </c>
      <c r="J9" s="251" t="s">
        <v>280</v>
      </c>
      <c r="K9" s="253" t="s">
        <v>49</v>
      </c>
      <c r="L9" s="251">
        <v>40001411</v>
      </c>
      <c r="M9" s="254" t="str">
        <f t="shared" si="0"/>
        <v>BSH8050CT</v>
      </c>
      <c r="N9" s="255">
        <f t="shared" si="1"/>
        <v>500</v>
      </c>
      <c r="O9" s="250" t="s">
        <v>51</v>
      </c>
      <c r="P9" s="251" t="s">
        <v>52</v>
      </c>
      <c r="Q9" s="251">
        <v>2005</v>
      </c>
      <c r="R9" s="251"/>
      <c r="S9" s="251"/>
      <c r="T9" s="251"/>
      <c r="U9" s="251"/>
      <c r="V9" s="250"/>
      <c r="W9" s="251"/>
      <c r="X9" s="251" t="s">
        <v>88</v>
      </c>
      <c r="Z9" s="256" t="str">
        <f t="shared" si="2"/>
        <v>cod sap 1000539909</v>
      </c>
      <c r="AB9" s="257">
        <v>1000539909</v>
      </c>
      <c r="AC9" s="257" t="s">
        <v>107</v>
      </c>
      <c r="AD9" s="257">
        <v>500</v>
      </c>
      <c r="AE9" s="262"/>
      <c r="AF9" s="262"/>
      <c r="AG9" s="259">
        <v>222052</v>
      </c>
      <c r="AH9" s="260">
        <f>VLOOKUP(AC9,$AB$34:$AD$49,3,FALSE)*AD9</f>
        <v>2057.39347589199</v>
      </c>
    </row>
    <row r="10" spans="1:34" s="71" customFormat="1" ht="15.75" thickBot="1" x14ac:dyDescent="0.3">
      <c r="A10" s="71">
        <v>2</v>
      </c>
      <c r="B10" s="29" t="s">
        <v>24</v>
      </c>
      <c r="C10" s="30" t="s">
        <v>26</v>
      </c>
      <c r="D10" s="30" t="s">
        <v>47</v>
      </c>
      <c r="E10" s="47">
        <v>100062</v>
      </c>
      <c r="F10" s="47">
        <v>10006237</v>
      </c>
      <c r="G10" s="29" t="s">
        <v>310</v>
      </c>
      <c r="H10" s="30" t="s">
        <v>48</v>
      </c>
      <c r="I10" s="30" t="s">
        <v>279</v>
      </c>
      <c r="J10" s="30" t="s">
        <v>280</v>
      </c>
      <c r="K10" s="48" t="s">
        <v>49</v>
      </c>
      <c r="L10" s="30">
        <v>40001411</v>
      </c>
      <c r="M10" s="225" t="str">
        <f t="shared" si="0"/>
        <v>CY51WCT</v>
      </c>
      <c r="N10" s="199">
        <f t="shared" si="1"/>
        <v>9012</v>
      </c>
      <c r="O10" s="29" t="s">
        <v>51</v>
      </c>
      <c r="P10" s="30" t="s">
        <v>52</v>
      </c>
      <c r="Q10" s="30">
        <v>2005</v>
      </c>
      <c r="R10" s="30"/>
      <c r="S10" s="30"/>
      <c r="T10" s="30"/>
      <c r="U10" s="30"/>
      <c r="V10" s="29"/>
      <c r="W10" s="30"/>
      <c r="X10" s="30" t="s">
        <v>88</v>
      </c>
      <c r="Z10" s="61" t="str">
        <f t="shared" si="2"/>
        <v>cod sap 1000232729</v>
      </c>
      <c r="AB10" s="91">
        <v>1000232729</v>
      </c>
      <c r="AC10" s="91" t="s">
        <v>106</v>
      </c>
      <c r="AD10" s="91">
        <v>9012</v>
      </c>
      <c r="AE10" s="234">
        <v>15051807</v>
      </c>
      <c r="AF10" s="234">
        <v>21894250</v>
      </c>
      <c r="AG10" s="148">
        <v>222052</v>
      </c>
      <c r="AH10" s="66">
        <f>VLOOKUP(AC10,$AB$34:$AD$49,3,FALSE)*AD10</f>
        <v>42825.871324076332</v>
      </c>
    </row>
    <row r="11" spans="1:34" s="71" customFormat="1" ht="15.75" thickBot="1" x14ac:dyDescent="0.3">
      <c r="A11" s="71">
        <v>2</v>
      </c>
      <c r="B11" s="29" t="s">
        <v>24</v>
      </c>
      <c r="C11" s="30" t="s">
        <v>26</v>
      </c>
      <c r="D11" s="30" t="s">
        <v>47</v>
      </c>
      <c r="E11" s="47">
        <v>100062</v>
      </c>
      <c r="F11" s="47">
        <v>10006237</v>
      </c>
      <c r="G11" s="29" t="s">
        <v>310</v>
      </c>
      <c r="H11" s="30" t="s">
        <v>48</v>
      </c>
      <c r="I11" s="30" t="s">
        <v>279</v>
      </c>
      <c r="J11" s="30" t="s">
        <v>280</v>
      </c>
      <c r="K11" s="48" t="s">
        <v>49</v>
      </c>
      <c r="L11" s="30">
        <v>40001411</v>
      </c>
      <c r="M11" s="225" t="str">
        <f t="shared" si="0"/>
        <v>IPB658CT</v>
      </c>
      <c r="N11" s="199">
        <f t="shared" si="1"/>
        <v>464</v>
      </c>
      <c r="O11" s="29" t="s">
        <v>51</v>
      </c>
      <c r="P11" s="30" t="s">
        <v>52</v>
      </c>
      <c r="Q11" s="30">
        <v>2005</v>
      </c>
      <c r="R11" s="30"/>
      <c r="S11" s="30"/>
      <c r="T11" s="30"/>
      <c r="U11" s="30"/>
      <c r="V11" s="29"/>
      <c r="W11" s="30"/>
      <c r="X11" s="30" t="s">
        <v>88</v>
      </c>
      <c r="Y11" s="71" t="str">
        <f>CONCATENATE("Reserva ",AE10,";"," solpe ",AF10,";"," CC ",AG11)</f>
        <v>Reserva 15051807; solpe 21894250; CC 222052</v>
      </c>
      <c r="Z11" s="61" t="str">
        <f t="shared" si="2"/>
        <v>cod sap 1000544363</v>
      </c>
      <c r="AB11" s="91">
        <v>1000544363</v>
      </c>
      <c r="AC11" s="91" t="s">
        <v>111</v>
      </c>
      <c r="AD11" s="91">
        <v>464</v>
      </c>
      <c r="AE11" s="235"/>
      <c r="AF11" s="235"/>
      <c r="AG11" s="148">
        <v>222052</v>
      </c>
      <c r="AH11" s="66">
        <f>VLOOKUP(AC11,$AB$34:$AD$49,3,FALSE)*AD11</f>
        <v>3342.8141270250439</v>
      </c>
    </row>
    <row r="12" spans="1:34" s="249" customFormat="1" ht="17.25" customHeight="1" thickBot="1" x14ac:dyDescent="0.3">
      <c r="A12" s="249">
        <v>3</v>
      </c>
      <c r="B12" s="250" t="s">
        <v>24</v>
      </c>
      <c r="C12" s="251" t="s">
        <v>26</v>
      </c>
      <c r="D12" s="251" t="s">
        <v>47</v>
      </c>
      <c r="E12" s="252">
        <v>100062</v>
      </c>
      <c r="F12" s="252">
        <v>10006237</v>
      </c>
      <c r="G12" s="250" t="s">
        <v>310</v>
      </c>
      <c r="H12" s="251" t="s">
        <v>48</v>
      </c>
      <c r="I12" s="251" t="s">
        <v>279</v>
      </c>
      <c r="J12" s="251" t="s">
        <v>280</v>
      </c>
      <c r="K12" s="253" t="s">
        <v>49</v>
      </c>
      <c r="L12" s="251">
        <v>40001411</v>
      </c>
      <c r="M12" s="254" t="str">
        <f t="shared" si="0"/>
        <v>RFB790CT</v>
      </c>
      <c r="N12" s="255">
        <f t="shared" si="1"/>
        <v>97</v>
      </c>
      <c r="O12" s="250" t="s">
        <v>51</v>
      </c>
      <c r="P12" s="251" t="s">
        <v>52</v>
      </c>
      <c r="Q12" s="251">
        <v>2005</v>
      </c>
      <c r="R12" s="251"/>
      <c r="S12" s="251"/>
      <c r="T12" s="251"/>
      <c r="U12" s="251"/>
      <c r="V12" s="250"/>
      <c r="W12" s="251"/>
      <c r="X12" s="251" t="s">
        <v>88</v>
      </c>
      <c r="Z12" s="256" t="str">
        <f t="shared" si="2"/>
        <v>cod sap 50600814</v>
      </c>
      <c r="AB12" s="257">
        <v>50600814</v>
      </c>
      <c r="AC12" s="257" t="s">
        <v>102</v>
      </c>
      <c r="AD12" s="257">
        <v>97</v>
      </c>
      <c r="AE12" s="258">
        <v>15053376</v>
      </c>
      <c r="AF12" s="258">
        <v>21894253</v>
      </c>
      <c r="AG12" s="259">
        <v>222053</v>
      </c>
      <c r="AH12" s="260">
        <f>VLOOKUP(AC12,$AB$34:$AD$49,3,FALSE)*AD12</f>
        <v>440.79482039716834</v>
      </c>
    </row>
    <row r="13" spans="1:34" s="249" customFormat="1" ht="17.25" customHeight="1" thickBot="1" x14ac:dyDescent="0.3">
      <c r="A13" s="249">
        <v>3</v>
      </c>
      <c r="B13" s="250" t="s">
        <v>24</v>
      </c>
      <c r="C13" s="251" t="s">
        <v>26</v>
      </c>
      <c r="D13" s="251" t="s">
        <v>47</v>
      </c>
      <c r="E13" s="252">
        <v>100062</v>
      </c>
      <c r="F13" s="252">
        <v>10006237</v>
      </c>
      <c r="G13" s="250" t="s">
        <v>310</v>
      </c>
      <c r="H13" s="251" t="s">
        <v>48</v>
      </c>
      <c r="I13" s="251" t="s">
        <v>279</v>
      </c>
      <c r="J13" s="251" t="s">
        <v>280</v>
      </c>
      <c r="K13" s="253" t="s">
        <v>49</v>
      </c>
      <c r="L13" s="251">
        <v>40001411</v>
      </c>
      <c r="M13" s="254" t="str">
        <f t="shared" si="0"/>
        <v>BX960CT</v>
      </c>
      <c r="N13" s="255">
        <f t="shared" si="1"/>
        <v>538</v>
      </c>
      <c r="O13" s="250" t="s">
        <v>51</v>
      </c>
      <c r="P13" s="251" t="s">
        <v>52</v>
      </c>
      <c r="Q13" s="251">
        <v>2005</v>
      </c>
      <c r="R13" s="251"/>
      <c r="S13" s="251"/>
      <c r="T13" s="251"/>
      <c r="U13" s="251"/>
      <c r="V13" s="250"/>
      <c r="W13" s="251"/>
      <c r="X13" s="251" t="s">
        <v>88</v>
      </c>
      <c r="Y13" s="249" t="str">
        <f>CONCATENATE("Reserva ",AE12,";"," solpe ",AF12,";"," CC ",AG15)</f>
        <v>Reserva 15053376; solpe 21894253; CC 222053</v>
      </c>
      <c r="Z13" s="256" t="str">
        <f t="shared" si="2"/>
        <v>cod sap 50600926</v>
      </c>
      <c r="AB13" s="257">
        <v>50600926</v>
      </c>
      <c r="AC13" s="257" t="s">
        <v>103</v>
      </c>
      <c r="AD13" s="257">
        <v>538</v>
      </c>
      <c r="AE13" s="261"/>
      <c r="AF13" s="261"/>
      <c r="AG13" s="259">
        <v>222053</v>
      </c>
      <c r="AH13" s="260">
        <f>VLOOKUP(AC13,$AB$34:$AD$49,3,FALSE)*AD13</f>
        <v>2422.459590974509</v>
      </c>
    </row>
    <row r="14" spans="1:34" s="249" customFormat="1" ht="17.25" customHeight="1" thickBot="1" x14ac:dyDescent="0.3">
      <c r="A14" s="249">
        <v>3</v>
      </c>
      <c r="B14" s="250" t="s">
        <v>24</v>
      </c>
      <c r="C14" s="251" t="s">
        <v>26</v>
      </c>
      <c r="D14" s="251" t="s">
        <v>47</v>
      </c>
      <c r="E14" s="252">
        <v>100062</v>
      </c>
      <c r="F14" s="252">
        <v>10006237</v>
      </c>
      <c r="G14" s="250" t="s">
        <v>310</v>
      </c>
      <c r="H14" s="251" t="s">
        <v>48</v>
      </c>
      <c r="I14" s="251" t="s">
        <v>279</v>
      </c>
      <c r="J14" s="251" t="s">
        <v>280</v>
      </c>
      <c r="K14" s="253" t="s">
        <v>49</v>
      </c>
      <c r="L14" s="251">
        <v>40001411</v>
      </c>
      <c r="M14" s="254" t="str">
        <f t="shared" si="0"/>
        <v>CY51WCT</v>
      </c>
      <c r="N14" s="255">
        <f t="shared" si="1"/>
        <v>1370</v>
      </c>
      <c r="O14" s="250" t="s">
        <v>51</v>
      </c>
      <c r="P14" s="251" t="s">
        <v>52</v>
      </c>
      <c r="Q14" s="251">
        <v>2005</v>
      </c>
      <c r="R14" s="251"/>
      <c r="S14" s="251"/>
      <c r="T14" s="251"/>
      <c r="U14" s="251"/>
      <c r="V14" s="250"/>
      <c r="W14" s="251"/>
      <c r="X14" s="251" t="s">
        <v>88</v>
      </c>
      <c r="Z14" s="256" t="str">
        <f t="shared" si="2"/>
        <v>cod sap 1000232729</v>
      </c>
      <c r="AB14" s="257">
        <v>1000232729</v>
      </c>
      <c r="AC14" s="257" t="s">
        <v>106</v>
      </c>
      <c r="AD14" s="257">
        <v>1370</v>
      </c>
      <c r="AE14" s="261"/>
      <c r="AF14" s="261"/>
      <c r="AG14" s="259">
        <v>222053</v>
      </c>
      <c r="AH14" s="260">
        <f>VLOOKUP(AC14,$AB$34:$AD$49,3,FALSE)*AD14</f>
        <v>6510.3688098074326</v>
      </c>
    </row>
    <row r="15" spans="1:34" s="249" customFormat="1" ht="15.75" thickBot="1" x14ac:dyDescent="0.3">
      <c r="A15" s="249">
        <v>3</v>
      </c>
      <c r="B15" s="250" t="s">
        <v>24</v>
      </c>
      <c r="C15" s="251" t="s">
        <v>26</v>
      </c>
      <c r="D15" s="251" t="s">
        <v>47</v>
      </c>
      <c r="E15" s="252">
        <v>100062</v>
      </c>
      <c r="F15" s="252">
        <v>10006237</v>
      </c>
      <c r="G15" s="250" t="s">
        <v>310</v>
      </c>
      <c r="H15" s="251" t="s">
        <v>48</v>
      </c>
      <c r="I15" s="251" t="s">
        <v>279</v>
      </c>
      <c r="J15" s="251" t="s">
        <v>280</v>
      </c>
      <c r="K15" s="253" t="s">
        <v>49</v>
      </c>
      <c r="L15" s="251">
        <v>40001411</v>
      </c>
      <c r="M15" s="254" t="str">
        <f t="shared" si="0"/>
        <v>IC5087ACT</v>
      </c>
      <c r="N15" s="255">
        <f t="shared" si="1"/>
        <v>46</v>
      </c>
      <c r="O15" s="250" t="s">
        <v>51</v>
      </c>
      <c r="P15" s="251" t="s">
        <v>52</v>
      </c>
      <c r="Q15" s="251">
        <v>2005</v>
      </c>
      <c r="R15" s="251"/>
      <c r="S15" s="251"/>
      <c r="T15" s="251"/>
      <c r="U15" s="251"/>
      <c r="V15" s="250"/>
      <c r="W15" s="251"/>
      <c r="X15" s="251" t="s">
        <v>88</v>
      </c>
      <c r="Z15" s="256" t="str">
        <f t="shared" si="2"/>
        <v>cod sap 50601018</v>
      </c>
      <c r="AB15" s="257">
        <v>50601018</v>
      </c>
      <c r="AC15" s="257" t="s">
        <v>104</v>
      </c>
      <c r="AD15" s="257">
        <v>46</v>
      </c>
      <c r="AE15" s="261"/>
      <c r="AF15" s="261"/>
      <c r="AG15" s="259">
        <v>222053</v>
      </c>
      <c r="AH15" s="260">
        <f>VLOOKUP(AC15,$AB$34:$AD$49,3,FALSE)*AD15</f>
        <v>211.58594723112745</v>
      </c>
    </row>
    <row r="16" spans="1:34" s="249" customFormat="1" ht="15.75" thickBot="1" x14ac:dyDescent="0.3">
      <c r="A16" s="249">
        <v>3</v>
      </c>
      <c r="B16" s="250" t="s">
        <v>24</v>
      </c>
      <c r="C16" s="251" t="s">
        <v>26</v>
      </c>
      <c r="D16" s="251" t="s">
        <v>47</v>
      </c>
      <c r="E16" s="252">
        <v>100062</v>
      </c>
      <c r="F16" s="252">
        <v>10006237</v>
      </c>
      <c r="G16" s="250" t="s">
        <v>310</v>
      </c>
      <c r="H16" s="251" t="s">
        <v>48</v>
      </c>
      <c r="I16" s="251" t="s">
        <v>279</v>
      </c>
      <c r="J16" s="251" t="s">
        <v>280</v>
      </c>
      <c r="K16" s="253" t="s">
        <v>49</v>
      </c>
      <c r="L16" s="251">
        <v>40001411</v>
      </c>
      <c r="M16" s="254" t="str">
        <f t="shared" si="0"/>
        <v>IPB650CT</v>
      </c>
      <c r="N16" s="255">
        <f t="shared" si="1"/>
        <v>364</v>
      </c>
      <c r="O16" s="250" t="s">
        <v>51</v>
      </c>
      <c r="P16" s="251" t="s">
        <v>52</v>
      </c>
      <c r="Q16" s="251">
        <v>2005</v>
      </c>
      <c r="X16" s="249" t="s">
        <v>88</v>
      </c>
      <c r="Z16" s="256" t="str">
        <f t="shared" si="2"/>
        <v>cod sap 1000518676</v>
      </c>
      <c r="AB16" s="256">
        <v>1000518676</v>
      </c>
      <c r="AC16" s="125" t="s">
        <v>110</v>
      </c>
      <c r="AD16" s="257">
        <v>364</v>
      </c>
      <c r="AE16" s="261"/>
      <c r="AF16" s="261"/>
      <c r="AG16" s="259">
        <v>222053</v>
      </c>
      <c r="AH16" s="260">
        <f>VLOOKUP(AC16,$AB$34:$AD$49,3,FALSE)*AD16</f>
        <v>2622.3800479248189</v>
      </c>
    </row>
    <row r="17" spans="1:36" s="249" customFormat="1" ht="17.25" customHeight="1" thickBot="1" x14ac:dyDescent="0.3">
      <c r="A17" s="249">
        <v>3</v>
      </c>
      <c r="B17" s="250" t="s">
        <v>24</v>
      </c>
      <c r="C17" s="251" t="s">
        <v>26</v>
      </c>
      <c r="D17" s="251" t="s">
        <v>47</v>
      </c>
      <c r="E17" s="252">
        <v>100062</v>
      </c>
      <c r="F17" s="252">
        <v>10006237</v>
      </c>
      <c r="G17" s="250" t="s">
        <v>310</v>
      </c>
      <c r="H17" s="251" t="s">
        <v>48</v>
      </c>
      <c r="I17" s="251" t="s">
        <v>279</v>
      </c>
      <c r="J17" s="251" t="s">
        <v>280</v>
      </c>
      <c r="K17" s="253" t="s">
        <v>49</v>
      </c>
      <c r="L17" s="251">
        <v>40001411</v>
      </c>
      <c r="M17" s="254" t="str">
        <f t="shared" si="0"/>
        <v>IPB530CT</v>
      </c>
      <c r="N17" s="255">
        <f t="shared" si="1"/>
        <v>145</v>
      </c>
      <c r="O17" s="250" t="s">
        <v>51</v>
      </c>
      <c r="P17" s="251" t="s">
        <v>52</v>
      </c>
      <c r="Q17" s="251">
        <v>2005</v>
      </c>
      <c r="R17" s="251"/>
      <c r="S17" s="251"/>
      <c r="T17" s="251"/>
      <c r="U17" s="251"/>
      <c r="V17" s="250"/>
      <c r="W17" s="251"/>
      <c r="X17" s="251" t="s">
        <v>88</v>
      </c>
      <c r="Z17" s="256" t="str">
        <f t="shared" si="2"/>
        <v>cod sap 1000582063</v>
      </c>
      <c r="AB17" s="256">
        <v>1000582063</v>
      </c>
      <c r="AC17" s="125" t="s">
        <v>358</v>
      </c>
      <c r="AD17" s="257">
        <v>145</v>
      </c>
      <c r="AE17" s="262"/>
      <c r="AF17" s="262"/>
      <c r="AG17" s="259">
        <v>222053</v>
      </c>
      <c r="AH17" s="260">
        <f>VLOOKUP(AC17,$AB$34:$AD$49,3,FALSE)*AD17</f>
        <v>958.24659771090523</v>
      </c>
    </row>
    <row r="18" spans="1:36" s="71" customFormat="1" ht="15.75" thickBot="1" x14ac:dyDescent="0.3">
      <c r="A18" s="71">
        <v>4</v>
      </c>
      <c r="B18" s="29" t="s">
        <v>24</v>
      </c>
      <c r="C18" s="30" t="s">
        <v>26</v>
      </c>
      <c r="D18" s="30" t="s">
        <v>47</v>
      </c>
      <c r="E18" s="47">
        <v>100062</v>
      </c>
      <c r="F18" s="47">
        <v>10006237</v>
      </c>
      <c r="G18" s="29" t="s">
        <v>310</v>
      </c>
      <c r="H18" s="30" t="s">
        <v>48</v>
      </c>
      <c r="I18" s="30" t="s">
        <v>279</v>
      </c>
      <c r="J18" s="30" t="s">
        <v>280</v>
      </c>
      <c r="K18" s="48" t="s">
        <v>49</v>
      </c>
      <c r="L18" s="30">
        <v>40001411</v>
      </c>
      <c r="M18" s="225" t="str">
        <f t="shared" si="0"/>
        <v>SB14CT</v>
      </c>
      <c r="N18" s="199">
        <f t="shared" si="1"/>
        <v>2647</v>
      </c>
      <c r="O18" s="29" t="s">
        <v>51</v>
      </c>
      <c r="P18" s="30" t="s">
        <v>52</v>
      </c>
      <c r="Q18" s="30">
        <v>2005</v>
      </c>
      <c r="X18" s="71" t="s">
        <v>88</v>
      </c>
      <c r="Z18" s="61" t="str">
        <f t="shared" si="2"/>
        <v>cod sap 50600710</v>
      </c>
      <c r="AB18" s="91">
        <v>50600710</v>
      </c>
      <c r="AC18" s="91" t="s">
        <v>101</v>
      </c>
      <c r="AD18" s="91">
        <v>2647</v>
      </c>
      <c r="AE18" s="234">
        <v>15051814</v>
      </c>
      <c r="AF18" s="234">
        <v>21894255</v>
      </c>
      <c r="AG18" s="148">
        <v>222057</v>
      </c>
      <c r="AH18" s="66">
        <f>VLOOKUP(AC18,$AB$34:$AD$49,3,FALSE)*AD18</f>
        <v>3740.63228370357</v>
      </c>
    </row>
    <row r="19" spans="1:36" s="71" customFormat="1" ht="15.75" thickBot="1" x14ac:dyDescent="0.3">
      <c r="A19" s="71">
        <v>4</v>
      </c>
      <c r="B19" s="29" t="s">
        <v>24</v>
      </c>
      <c r="C19" s="30" t="s">
        <v>26</v>
      </c>
      <c r="D19" s="30" t="s">
        <v>47</v>
      </c>
      <c r="E19" s="47">
        <v>100062</v>
      </c>
      <c r="F19" s="47">
        <v>10006237</v>
      </c>
      <c r="G19" s="29" t="s">
        <v>310</v>
      </c>
      <c r="H19" s="30" t="s">
        <v>48</v>
      </c>
      <c r="I19" s="30" t="s">
        <v>279</v>
      </c>
      <c r="J19" s="30" t="s">
        <v>280</v>
      </c>
      <c r="K19" s="48" t="s">
        <v>49</v>
      </c>
      <c r="L19" s="30">
        <v>40001411</v>
      </c>
      <c r="M19" s="225" t="str">
        <f t="shared" si="0"/>
        <v>IC5087ACT</v>
      </c>
      <c r="N19" s="199">
        <f t="shared" si="1"/>
        <v>1161</v>
      </c>
      <c r="O19" s="29" t="s">
        <v>51</v>
      </c>
      <c r="P19" s="30" t="s">
        <v>52</v>
      </c>
      <c r="Q19" s="30">
        <v>2005</v>
      </c>
      <c r="X19" s="71" t="s">
        <v>88</v>
      </c>
      <c r="Y19" s="71" t="str">
        <f>CONCATENATE("Reserva ",AE18,";"," solpe ",AF18,";"," CC ",AG20)</f>
        <v>Reserva 15051814; solpe 21894255; CC 222057</v>
      </c>
      <c r="Z19" s="61" t="str">
        <f t="shared" si="2"/>
        <v>cod sap 50601018</v>
      </c>
      <c r="AB19" s="91">
        <v>50601018</v>
      </c>
      <c r="AC19" s="91" t="s">
        <v>104</v>
      </c>
      <c r="AD19" s="91">
        <v>1161</v>
      </c>
      <c r="AE19" s="233"/>
      <c r="AF19" s="233"/>
      <c r="AG19" s="148">
        <v>222057</v>
      </c>
      <c r="AH19" s="66">
        <f>VLOOKUP(AC19,$AB$34:$AD$49,3,FALSE)*AD19</f>
        <v>5340.2453203334562</v>
      </c>
    </row>
    <row r="20" spans="1:36" s="71" customFormat="1" ht="15.75" thickBot="1" x14ac:dyDescent="0.3">
      <c r="A20" s="71">
        <v>4</v>
      </c>
      <c r="B20" s="29" t="s">
        <v>24</v>
      </c>
      <c r="C20" s="30" t="s">
        <v>26</v>
      </c>
      <c r="D20" s="30" t="s">
        <v>47</v>
      </c>
      <c r="E20" s="47">
        <v>100062</v>
      </c>
      <c r="F20" s="47">
        <v>10006237</v>
      </c>
      <c r="G20" s="29" t="s">
        <v>310</v>
      </c>
      <c r="H20" s="30" t="s">
        <v>48</v>
      </c>
      <c r="I20" s="30" t="s">
        <v>279</v>
      </c>
      <c r="J20" s="30" t="s">
        <v>280</v>
      </c>
      <c r="K20" s="48" t="s">
        <v>49</v>
      </c>
      <c r="L20" s="30">
        <v>40001411</v>
      </c>
      <c r="M20" s="225" t="str">
        <f t="shared" si="0"/>
        <v>ICS400CT</v>
      </c>
      <c r="N20" s="199">
        <f t="shared" si="1"/>
        <v>716</v>
      </c>
      <c r="O20" s="29" t="s">
        <v>51</v>
      </c>
      <c r="P20" s="30" t="s">
        <v>52</v>
      </c>
      <c r="Q20" s="30">
        <v>2005</v>
      </c>
      <c r="R20" s="30"/>
      <c r="S20" s="30"/>
      <c r="T20" s="30"/>
      <c r="U20" s="30"/>
      <c r="V20" s="29"/>
      <c r="W20" s="30"/>
      <c r="X20" s="30" t="s">
        <v>88</v>
      </c>
      <c r="Z20" s="61" t="str">
        <f t="shared" si="2"/>
        <v>cod sap 50695199</v>
      </c>
      <c r="AB20" s="91">
        <v>50695199</v>
      </c>
      <c r="AC20" s="91" t="s">
        <v>105</v>
      </c>
      <c r="AD20" s="91">
        <v>716</v>
      </c>
      <c r="AE20" s="233"/>
      <c r="AF20" s="233"/>
      <c r="AG20" s="148">
        <v>222057</v>
      </c>
      <c r="AH20" s="66">
        <f>VLOOKUP(AC20,$AB$34:$AD$49,3,FALSE)*AD20</f>
        <v>3164.4235654386134</v>
      </c>
    </row>
    <row r="21" spans="1:36" s="71" customFormat="1" ht="15.75" thickBot="1" x14ac:dyDescent="0.3">
      <c r="A21" s="71">
        <v>4</v>
      </c>
      <c r="B21" s="29" t="s">
        <v>24</v>
      </c>
      <c r="C21" s="30" t="s">
        <v>26</v>
      </c>
      <c r="D21" s="30" t="s">
        <v>47</v>
      </c>
      <c r="E21" s="47">
        <v>100062</v>
      </c>
      <c r="F21" s="47">
        <v>10006237</v>
      </c>
      <c r="G21" s="29" t="s">
        <v>310</v>
      </c>
      <c r="H21" s="30" t="s">
        <v>48</v>
      </c>
      <c r="I21" s="30" t="s">
        <v>279</v>
      </c>
      <c r="J21" s="30" t="s">
        <v>280</v>
      </c>
      <c r="K21" s="48" t="s">
        <v>49</v>
      </c>
      <c r="L21" s="30">
        <v>40001411</v>
      </c>
      <c r="M21" s="225" t="str">
        <f t="shared" si="0"/>
        <v>CY51WCT</v>
      </c>
      <c r="N21" s="199">
        <f t="shared" si="1"/>
        <v>321</v>
      </c>
      <c r="O21" s="29" t="s">
        <v>51</v>
      </c>
      <c r="P21" s="30" t="s">
        <v>52</v>
      </c>
      <c r="Q21" s="30">
        <v>2005</v>
      </c>
      <c r="R21" s="30"/>
      <c r="S21" s="30"/>
      <c r="T21" s="30"/>
      <c r="U21" s="30"/>
      <c r="V21" s="29"/>
      <c r="W21" s="30"/>
      <c r="X21" s="30" t="s">
        <v>88</v>
      </c>
      <c r="Z21" s="61" t="str">
        <f t="shared" si="2"/>
        <v>cod sap 1000232729</v>
      </c>
      <c r="AB21" s="91">
        <v>1000232729</v>
      </c>
      <c r="AC21" s="91" t="s">
        <v>106</v>
      </c>
      <c r="AD21" s="91">
        <v>321</v>
      </c>
      <c r="AE21" s="233"/>
      <c r="AF21" s="233"/>
      <c r="AG21" s="148">
        <v>222057</v>
      </c>
      <c r="AH21" s="66">
        <f>VLOOKUP(AC21,$AB$34:$AD$49,3,FALSE)*AD21</f>
        <v>1525.4221809840772</v>
      </c>
    </row>
    <row r="22" spans="1:36" s="71" customFormat="1" ht="15.75" thickBot="1" x14ac:dyDescent="0.3">
      <c r="A22" s="71">
        <v>4</v>
      </c>
      <c r="B22" s="29" t="s">
        <v>24</v>
      </c>
      <c r="C22" s="30" t="s">
        <v>26</v>
      </c>
      <c r="D22" s="30" t="s">
        <v>47</v>
      </c>
      <c r="E22" s="47">
        <v>100062</v>
      </c>
      <c r="F22" s="47">
        <v>10006237</v>
      </c>
      <c r="G22" s="29" t="s">
        <v>310</v>
      </c>
      <c r="H22" s="30" t="s">
        <v>48</v>
      </c>
      <c r="I22" s="30" t="s">
        <v>279</v>
      </c>
      <c r="J22" s="30" t="s">
        <v>280</v>
      </c>
      <c r="K22" s="48" t="s">
        <v>49</v>
      </c>
      <c r="L22" s="30">
        <v>40001411</v>
      </c>
      <c r="M22" s="225" t="str">
        <f t="shared" si="0"/>
        <v>BSH8050CT</v>
      </c>
      <c r="N22" s="199">
        <f t="shared" si="1"/>
        <v>871</v>
      </c>
      <c r="O22" s="29" t="s">
        <v>51</v>
      </c>
      <c r="P22" s="30" t="s">
        <v>52</v>
      </c>
      <c r="Q22" s="30">
        <v>2005</v>
      </c>
      <c r="R22" s="30"/>
      <c r="S22" s="30"/>
      <c r="T22" s="30"/>
      <c r="U22" s="30"/>
      <c r="V22" s="29"/>
      <c r="W22" s="30"/>
      <c r="X22" s="30" t="s">
        <v>88</v>
      </c>
      <c r="Z22" s="61" t="str">
        <f t="shared" si="2"/>
        <v>cod sap 1000539909</v>
      </c>
      <c r="AB22" s="91">
        <v>1000539909</v>
      </c>
      <c r="AC22" s="91" t="s">
        <v>107</v>
      </c>
      <c r="AD22" s="91">
        <v>871</v>
      </c>
      <c r="AE22" s="233"/>
      <c r="AF22" s="233"/>
      <c r="AG22" s="148">
        <v>222057</v>
      </c>
      <c r="AH22" s="66">
        <f>VLOOKUP(AC22,$AB$34:$AD$49,3,FALSE)*AD22</f>
        <v>3583.9794350038469</v>
      </c>
    </row>
    <row r="23" spans="1:36" s="71" customFormat="1" ht="17.25" customHeight="1" thickBot="1" x14ac:dyDescent="0.3">
      <c r="A23" s="71">
        <v>4</v>
      </c>
      <c r="B23" s="29" t="s">
        <v>24</v>
      </c>
      <c r="C23" s="30" t="s">
        <v>26</v>
      </c>
      <c r="D23" s="30" t="s">
        <v>47</v>
      </c>
      <c r="E23" s="47">
        <v>100062</v>
      </c>
      <c r="F23" s="47">
        <v>10006237</v>
      </c>
      <c r="G23" s="29" t="s">
        <v>310</v>
      </c>
      <c r="H23" s="30" t="s">
        <v>48</v>
      </c>
      <c r="I23" s="30" t="s">
        <v>279</v>
      </c>
      <c r="J23" s="30" t="s">
        <v>280</v>
      </c>
      <c r="K23" s="48" t="s">
        <v>49</v>
      </c>
      <c r="L23" s="30">
        <v>40001411</v>
      </c>
      <c r="M23" s="225" t="str">
        <f t="shared" si="0"/>
        <v>BX960CT</v>
      </c>
      <c r="N23" s="199">
        <f t="shared" si="1"/>
        <v>140</v>
      </c>
      <c r="O23" s="29" t="s">
        <v>51</v>
      </c>
      <c r="P23" s="30" t="s">
        <v>52</v>
      </c>
      <c r="Q23" s="30">
        <v>2005</v>
      </c>
      <c r="R23" s="30"/>
      <c r="S23" s="30"/>
      <c r="T23" s="30"/>
      <c r="U23" s="30"/>
      <c r="V23" s="29"/>
      <c r="W23" s="30"/>
      <c r="X23" s="30" t="s">
        <v>88</v>
      </c>
      <c r="Z23" s="61" t="str">
        <f t="shared" si="2"/>
        <v>cod sap 50600926</v>
      </c>
      <c r="AB23" s="91">
        <v>50600926</v>
      </c>
      <c r="AC23" s="91" t="s">
        <v>103</v>
      </c>
      <c r="AD23" s="91">
        <v>140</v>
      </c>
      <c r="AE23" s="233"/>
      <c r="AF23" s="233"/>
      <c r="AG23" s="148">
        <v>222057</v>
      </c>
      <c r="AH23" s="66">
        <f>VLOOKUP(AC23,$AB$34:$AD$49,3,FALSE)*AD23</f>
        <v>630.3798192126975</v>
      </c>
      <c r="AI23" s="214">
        <f>AD23/200</f>
        <v>0.7</v>
      </c>
      <c r="AJ23" s="214">
        <f>0.747*200</f>
        <v>149.4</v>
      </c>
    </row>
    <row r="24" spans="1:36" s="249" customFormat="1" ht="15.75" thickBot="1" x14ac:dyDescent="0.3">
      <c r="A24" s="249">
        <v>5</v>
      </c>
      <c r="B24" s="250" t="s">
        <v>24</v>
      </c>
      <c r="C24" s="251" t="s">
        <v>26</v>
      </c>
      <c r="D24" s="251" t="s">
        <v>47</v>
      </c>
      <c r="E24" s="252">
        <v>100062</v>
      </c>
      <c r="F24" s="252">
        <v>10006237</v>
      </c>
      <c r="G24" s="250" t="s">
        <v>310</v>
      </c>
      <c r="H24" s="251" t="s">
        <v>48</v>
      </c>
      <c r="I24" s="251" t="s">
        <v>279</v>
      </c>
      <c r="J24" s="251" t="s">
        <v>280</v>
      </c>
      <c r="K24" s="253" t="s">
        <v>49</v>
      </c>
      <c r="L24" s="251">
        <v>40001411</v>
      </c>
      <c r="M24" s="254" t="str">
        <f t="shared" si="0"/>
        <v>SB14CT</v>
      </c>
      <c r="N24" s="255">
        <f t="shared" si="1"/>
        <v>750</v>
      </c>
      <c r="O24" s="250" t="s">
        <v>51</v>
      </c>
      <c r="P24" s="251" t="s">
        <v>52</v>
      </c>
      <c r="Q24" s="251">
        <v>2005</v>
      </c>
      <c r="R24" s="251"/>
      <c r="S24" s="251"/>
      <c r="T24" s="251"/>
      <c r="U24" s="251"/>
      <c r="V24" s="250"/>
      <c r="W24" s="251"/>
      <c r="X24" s="251" t="s">
        <v>88</v>
      </c>
      <c r="Z24" s="256" t="str">
        <f t="shared" si="2"/>
        <v>cod sap 50600710</v>
      </c>
      <c r="AB24" s="257">
        <v>50600710</v>
      </c>
      <c r="AC24" s="257" t="s">
        <v>101</v>
      </c>
      <c r="AD24" s="257">
        <v>750</v>
      </c>
      <c r="AE24" s="263">
        <v>15051817</v>
      </c>
      <c r="AF24" s="263">
        <v>21894445</v>
      </c>
      <c r="AG24" s="259">
        <v>221169</v>
      </c>
      <c r="AH24" s="260">
        <f>VLOOKUP(AC24,$AB$34:$AD$49,3,FALSE)*AD24</f>
        <v>1059.8693663685974</v>
      </c>
      <c r="AI24" s="249">
        <f>171/200</f>
        <v>0.85499999999999998</v>
      </c>
    </row>
    <row r="25" spans="1:36" s="249" customFormat="1" ht="15.75" thickBot="1" x14ac:dyDescent="0.3">
      <c r="A25" s="249">
        <v>5</v>
      </c>
      <c r="B25" s="250" t="s">
        <v>24</v>
      </c>
      <c r="C25" s="251" t="s">
        <v>26</v>
      </c>
      <c r="D25" s="251" t="s">
        <v>47</v>
      </c>
      <c r="E25" s="252">
        <v>100062</v>
      </c>
      <c r="F25" s="252">
        <v>10006237</v>
      </c>
      <c r="G25" s="250" t="s">
        <v>310</v>
      </c>
      <c r="H25" s="251" t="s">
        <v>48</v>
      </c>
      <c r="I25" s="251" t="s">
        <v>279</v>
      </c>
      <c r="J25" s="251" t="s">
        <v>280</v>
      </c>
      <c r="K25" s="253" t="s">
        <v>49</v>
      </c>
      <c r="L25" s="251">
        <v>40001411</v>
      </c>
      <c r="M25" s="254" t="str">
        <f t="shared" si="0"/>
        <v>IC5087ACT</v>
      </c>
      <c r="N25" s="255">
        <f t="shared" si="1"/>
        <v>338</v>
      </c>
      <c r="O25" s="250" t="s">
        <v>51</v>
      </c>
      <c r="P25" s="251" t="s">
        <v>52</v>
      </c>
      <c r="Q25" s="251">
        <v>2005</v>
      </c>
      <c r="X25" s="249" t="s">
        <v>88</v>
      </c>
      <c r="Z25" s="256" t="str">
        <f t="shared" si="2"/>
        <v>cod sap 50601018</v>
      </c>
      <c r="AB25" s="257">
        <v>50601018</v>
      </c>
      <c r="AC25" s="257" t="s">
        <v>104</v>
      </c>
      <c r="AD25" s="257">
        <v>338</v>
      </c>
      <c r="AE25" s="261"/>
      <c r="AF25" s="261"/>
      <c r="AG25" s="259">
        <v>221169</v>
      </c>
      <c r="AH25" s="260">
        <f>VLOOKUP(AC25,$AB$34:$AD$49,3,FALSE)*AD25</f>
        <v>1554.6967426982842</v>
      </c>
      <c r="AI25" s="249">
        <f>184/200</f>
        <v>0.92</v>
      </c>
    </row>
    <row r="26" spans="1:36" s="249" customFormat="1" ht="16.5" customHeight="1" thickBot="1" x14ac:dyDescent="0.3">
      <c r="A26" s="249">
        <v>5</v>
      </c>
      <c r="B26" s="250" t="s">
        <v>24</v>
      </c>
      <c r="C26" s="251" t="s">
        <v>26</v>
      </c>
      <c r="D26" s="251" t="s">
        <v>47</v>
      </c>
      <c r="E26" s="252">
        <v>100062</v>
      </c>
      <c r="F26" s="252">
        <v>10006237</v>
      </c>
      <c r="G26" s="250" t="s">
        <v>310</v>
      </c>
      <c r="H26" s="251" t="s">
        <v>48</v>
      </c>
      <c r="I26" s="251" t="s">
        <v>279</v>
      </c>
      <c r="J26" s="251" t="s">
        <v>280</v>
      </c>
      <c r="K26" s="253" t="s">
        <v>49</v>
      </c>
      <c r="L26" s="251">
        <v>40001411</v>
      </c>
      <c r="M26" s="254" t="str">
        <f t="shared" si="0"/>
        <v>ICS400CT</v>
      </c>
      <c r="N26" s="255">
        <f t="shared" si="1"/>
        <v>1142</v>
      </c>
      <c r="O26" s="250" t="s">
        <v>51</v>
      </c>
      <c r="P26" s="251" t="s">
        <v>52</v>
      </c>
      <c r="Q26" s="251">
        <v>2005</v>
      </c>
      <c r="R26" s="251"/>
      <c r="S26" s="251"/>
      <c r="T26" s="251"/>
      <c r="U26" s="251"/>
      <c r="V26" s="250"/>
      <c r="W26" s="251"/>
      <c r="X26" s="251" t="s">
        <v>88</v>
      </c>
      <c r="Z26" s="256" t="str">
        <f t="shared" si="2"/>
        <v>cod sap 50695199</v>
      </c>
      <c r="AB26" s="257">
        <v>50695199</v>
      </c>
      <c r="AC26" s="257" t="s">
        <v>105</v>
      </c>
      <c r="AD26" s="257">
        <v>1142</v>
      </c>
      <c r="AE26" s="261"/>
      <c r="AF26" s="261"/>
      <c r="AG26" s="259">
        <v>221169</v>
      </c>
      <c r="AH26" s="260">
        <f>VLOOKUP(AC26,$AB$34:$AD$49,3,FALSE)*AD26</f>
        <v>5047.1671951548833</v>
      </c>
    </row>
    <row r="27" spans="1:36" s="249" customFormat="1" ht="17.25" customHeight="1" thickBot="1" x14ac:dyDescent="0.3">
      <c r="A27" s="249">
        <v>5</v>
      </c>
      <c r="B27" s="250" t="s">
        <v>24</v>
      </c>
      <c r="C27" s="251" t="s">
        <v>26</v>
      </c>
      <c r="D27" s="251" t="s">
        <v>47</v>
      </c>
      <c r="E27" s="252">
        <v>100062</v>
      </c>
      <c r="F27" s="252">
        <v>10006237</v>
      </c>
      <c r="G27" s="250" t="s">
        <v>310</v>
      </c>
      <c r="H27" s="251" t="s">
        <v>48</v>
      </c>
      <c r="I27" s="251" t="s">
        <v>279</v>
      </c>
      <c r="J27" s="251" t="s">
        <v>280</v>
      </c>
      <c r="K27" s="253" t="s">
        <v>49</v>
      </c>
      <c r="L27" s="251">
        <v>40001411</v>
      </c>
      <c r="M27" s="254" t="str">
        <f t="shared" si="0"/>
        <v>CY51WCT</v>
      </c>
      <c r="N27" s="255">
        <f t="shared" si="1"/>
        <v>2060</v>
      </c>
      <c r="O27" s="250" t="s">
        <v>51</v>
      </c>
      <c r="P27" s="251" t="s">
        <v>52</v>
      </c>
      <c r="Q27" s="251">
        <v>2005</v>
      </c>
      <c r="X27" s="249" t="s">
        <v>88</v>
      </c>
      <c r="Z27" s="256" t="str">
        <f t="shared" si="2"/>
        <v>cod sap 1000232729</v>
      </c>
      <c r="AB27" s="257">
        <v>1000232729</v>
      </c>
      <c r="AC27" s="257" t="s">
        <v>106</v>
      </c>
      <c r="AD27" s="257">
        <v>2060</v>
      </c>
      <c r="AE27" s="261"/>
      <c r="AF27" s="261"/>
      <c r="AG27" s="259">
        <v>221169</v>
      </c>
      <c r="AH27" s="260">
        <f>VLOOKUP(AC27,$AB$34:$AD$49,3,FALSE)*AD27</f>
        <v>9789.3136848199338</v>
      </c>
    </row>
    <row r="28" spans="1:36" s="249" customFormat="1" ht="15.75" thickBot="1" x14ac:dyDescent="0.3">
      <c r="A28" s="249">
        <v>5</v>
      </c>
      <c r="B28" s="250" t="s">
        <v>24</v>
      </c>
      <c r="C28" s="251" t="s">
        <v>26</v>
      </c>
      <c r="D28" s="251" t="s">
        <v>47</v>
      </c>
      <c r="E28" s="252">
        <v>100062</v>
      </c>
      <c r="F28" s="252">
        <v>10006237</v>
      </c>
      <c r="G28" s="250" t="s">
        <v>310</v>
      </c>
      <c r="H28" s="251" t="s">
        <v>48</v>
      </c>
      <c r="I28" s="251" t="s">
        <v>279</v>
      </c>
      <c r="J28" s="251" t="s">
        <v>280</v>
      </c>
      <c r="K28" s="253" t="s">
        <v>49</v>
      </c>
      <c r="L28" s="251">
        <v>40001411</v>
      </c>
      <c r="M28" s="254" t="str">
        <f t="shared" si="0"/>
        <v>IPB650CT</v>
      </c>
      <c r="N28" s="255">
        <f t="shared" si="1"/>
        <v>1492</v>
      </c>
      <c r="O28" s="250" t="s">
        <v>51</v>
      </c>
      <c r="P28" s="251" t="s">
        <v>52</v>
      </c>
      <c r="Q28" s="251">
        <v>2005</v>
      </c>
      <c r="R28" s="251"/>
      <c r="S28" s="251"/>
      <c r="T28" s="251"/>
      <c r="U28" s="251"/>
      <c r="V28" s="250"/>
      <c r="W28" s="251"/>
      <c r="X28" s="251" t="s">
        <v>88</v>
      </c>
      <c r="Y28" s="249" t="str">
        <f>CONCATENATE("Reserva ",AE24,";"," solpe ",AF24,";"," CC ",AG28)</f>
        <v>Reserva 15051817; solpe 21894445; CC 221169</v>
      </c>
      <c r="Z28" s="256" t="str">
        <f t="shared" si="2"/>
        <v>cod sap 1000518676</v>
      </c>
      <c r="AB28" s="257">
        <v>1000518676</v>
      </c>
      <c r="AC28" s="257" t="s">
        <v>110</v>
      </c>
      <c r="AD28" s="257">
        <v>1492</v>
      </c>
      <c r="AE28" s="261"/>
      <c r="AF28" s="261"/>
      <c r="AG28" s="259">
        <v>221169</v>
      </c>
      <c r="AH28" s="260">
        <f>VLOOKUP(AC28,$AB$34:$AD$49,3,FALSE)*AD28</f>
        <v>10748.876460175357</v>
      </c>
    </row>
    <row r="29" spans="1:36" s="71" customFormat="1" ht="15.75" thickBot="1" x14ac:dyDescent="0.3">
      <c r="A29" s="71">
        <v>6</v>
      </c>
      <c r="B29" s="29" t="s">
        <v>24</v>
      </c>
      <c r="C29" s="30" t="s">
        <v>26</v>
      </c>
      <c r="D29" s="30" t="s">
        <v>47</v>
      </c>
      <c r="E29" s="47">
        <v>100062</v>
      </c>
      <c r="F29" s="47">
        <v>10006237</v>
      </c>
      <c r="G29" s="29" t="s">
        <v>310</v>
      </c>
      <c r="H29" s="30" t="s">
        <v>48</v>
      </c>
      <c r="I29" s="30" t="s">
        <v>279</v>
      </c>
      <c r="J29" s="30" t="s">
        <v>280</v>
      </c>
      <c r="K29" s="48" t="s">
        <v>49</v>
      </c>
      <c r="L29" s="30">
        <v>40001411</v>
      </c>
      <c r="M29" s="225" t="str">
        <f t="shared" si="0"/>
        <v>IPB658CT</v>
      </c>
      <c r="N29" s="199">
        <f t="shared" si="1"/>
        <v>2242</v>
      </c>
      <c r="O29" s="29" t="s">
        <v>51</v>
      </c>
      <c r="P29" s="30" t="s">
        <v>52</v>
      </c>
      <c r="Q29" s="30">
        <v>2005</v>
      </c>
      <c r="X29" s="71" t="s">
        <v>88</v>
      </c>
      <c r="Z29" s="61" t="str">
        <f t="shared" si="2"/>
        <v>cod sap 1000544363</v>
      </c>
      <c r="AB29" s="91">
        <v>1000544363</v>
      </c>
      <c r="AC29" s="91" t="s">
        <v>111</v>
      </c>
      <c r="AD29" s="91">
        <v>2242</v>
      </c>
      <c r="AE29" s="233">
        <v>15051818</v>
      </c>
      <c r="AF29" s="233">
        <v>21894446</v>
      </c>
      <c r="AG29" s="148">
        <v>221169</v>
      </c>
      <c r="AH29" s="66">
        <f>VLOOKUP(AC29,$AB$34:$AD$49,3,FALSE)*AD29</f>
        <v>16152.132053427044</v>
      </c>
    </row>
    <row r="30" spans="1:36" s="71" customFormat="1" ht="15.75" thickBot="1" x14ac:dyDescent="0.3">
      <c r="A30" s="71">
        <v>6</v>
      </c>
      <c r="B30" s="29" t="s">
        <v>24</v>
      </c>
      <c r="C30" s="30" t="s">
        <v>26</v>
      </c>
      <c r="D30" s="30" t="s">
        <v>47</v>
      </c>
      <c r="E30" s="47">
        <v>100062</v>
      </c>
      <c r="F30" s="47">
        <v>10006237</v>
      </c>
      <c r="G30" s="29" t="s">
        <v>310</v>
      </c>
      <c r="H30" s="30" t="s">
        <v>48</v>
      </c>
      <c r="I30" s="30" t="s">
        <v>279</v>
      </c>
      <c r="J30" s="30" t="s">
        <v>280</v>
      </c>
      <c r="K30" s="48" t="s">
        <v>49</v>
      </c>
      <c r="L30" s="30">
        <v>40001411</v>
      </c>
      <c r="M30" s="225" t="str">
        <f t="shared" si="0"/>
        <v>IPB279CT</v>
      </c>
      <c r="N30" s="199">
        <f t="shared" si="1"/>
        <v>742</v>
      </c>
      <c r="O30" s="29" t="s">
        <v>51</v>
      </c>
      <c r="P30" s="30" t="s">
        <v>52</v>
      </c>
      <c r="Q30" s="30">
        <v>2005</v>
      </c>
      <c r="R30" s="30"/>
      <c r="S30" s="30"/>
      <c r="T30" s="30"/>
      <c r="U30" s="30"/>
      <c r="V30" s="29"/>
      <c r="W30" s="30"/>
      <c r="X30" s="30" t="s">
        <v>88</v>
      </c>
      <c r="Y30" s="71" t="str">
        <f>CONCATENATE("Reserva ",AE29,";"," solpe ",AF29,";"," CC ",AG29)</f>
        <v>Reserva 15051818; solpe 21894446; CC 221169</v>
      </c>
      <c r="Z30" s="61" t="str">
        <f t="shared" si="2"/>
        <v>cod sap 1000582064</v>
      </c>
      <c r="AB30" s="91">
        <v>1000582064</v>
      </c>
      <c r="AC30" s="91" t="s">
        <v>200</v>
      </c>
      <c r="AD30" s="91">
        <v>742</v>
      </c>
      <c r="AE30" s="233"/>
      <c r="AF30" s="233"/>
      <c r="AG30" s="148">
        <v>221169</v>
      </c>
      <c r="AH30" s="66">
        <f>VLOOKUP(AC30,$AB$34:$AD$49,3,FALSE)*AD30</f>
        <v>4379.2970948259281</v>
      </c>
    </row>
    <row r="31" spans="1:36" s="71" customFormat="1" ht="15.75" thickBot="1" x14ac:dyDescent="0.3">
      <c r="A31" s="71">
        <v>6</v>
      </c>
      <c r="B31" s="29" t="s">
        <v>24</v>
      </c>
      <c r="C31" s="30" t="s">
        <v>26</v>
      </c>
      <c r="D31" s="30" t="s">
        <v>47</v>
      </c>
      <c r="E31" s="47">
        <v>100062</v>
      </c>
      <c r="F31" s="47">
        <v>10006237</v>
      </c>
      <c r="G31" s="29" t="s">
        <v>310</v>
      </c>
      <c r="H31" s="30" t="s">
        <v>48</v>
      </c>
      <c r="I31" s="30" t="s">
        <v>279</v>
      </c>
      <c r="J31" s="30" t="s">
        <v>280</v>
      </c>
      <c r="K31" s="48" t="s">
        <v>49</v>
      </c>
      <c r="L31" s="30">
        <v>40001411</v>
      </c>
      <c r="M31" s="225" t="str">
        <f t="shared" si="0"/>
        <v>IC5091CT</v>
      </c>
      <c r="N31" s="199">
        <f t="shared" si="1"/>
        <v>24</v>
      </c>
      <c r="O31" s="29" t="s">
        <v>51</v>
      </c>
      <c r="P31" s="30" t="s">
        <v>52</v>
      </c>
      <c r="Q31" s="30">
        <v>2005</v>
      </c>
      <c r="R31" s="30"/>
      <c r="S31" s="30"/>
      <c r="T31" s="30"/>
      <c r="U31" s="30"/>
      <c r="V31" s="29"/>
      <c r="W31" s="30"/>
      <c r="X31" s="30" t="s">
        <v>88</v>
      </c>
      <c r="Z31" s="61" t="str">
        <f t="shared" si="2"/>
        <v>cod sap 1000568102</v>
      </c>
      <c r="AB31" s="91">
        <v>1000568102</v>
      </c>
      <c r="AC31" s="125" t="s">
        <v>108</v>
      </c>
      <c r="AD31" s="91">
        <v>24</v>
      </c>
      <c r="AE31" s="233"/>
      <c r="AF31" s="233"/>
      <c r="AG31" s="148">
        <v>221169</v>
      </c>
      <c r="AH31" s="66">
        <f>VLOOKUP(AC31,$AB$34:$AD$49,3,FALSE)*AD31</f>
        <v>96.427330587260883</v>
      </c>
    </row>
    <row r="32" spans="1:36" s="71" customFormat="1" ht="15.75" thickBot="1" x14ac:dyDescent="0.3">
      <c r="A32" s="71">
        <v>6</v>
      </c>
      <c r="B32" s="29" t="s">
        <v>24</v>
      </c>
      <c r="C32" s="30" t="s">
        <v>26</v>
      </c>
      <c r="D32" s="30" t="s">
        <v>47</v>
      </c>
      <c r="E32" s="47">
        <v>100062</v>
      </c>
      <c r="F32" s="47">
        <v>10006237</v>
      </c>
      <c r="G32" s="29" t="s">
        <v>310</v>
      </c>
      <c r="H32" s="30" t="s">
        <v>48</v>
      </c>
      <c r="I32" s="30" t="s">
        <v>279</v>
      </c>
      <c r="J32" s="30" t="s">
        <v>280</v>
      </c>
      <c r="K32" s="48" t="s">
        <v>49</v>
      </c>
      <c r="L32" s="30">
        <v>40001411</v>
      </c>
      <c r="M32" s="225" t="str">
        <f t="shared" si="0"/>
        <v>BX960CT</v>
      </c>
      <c r="N32" s="199">
        <f t="shared" si="1"/>
        <v>180</v>
      </c>
      <c r="O32" s="29" t="s">
        <v>51</v>
      </c>
      <c r="P32" s="30" t="s">
        <v>52</v>
      </c>
      <c r="Q32" s="30">
        <v>2005</v>
      </c>
      <c r="X32" s="71" t="s">
        <v>88</v>
      </c>
      <c r="Z32" s="61" t="str">
        <f t="shared" si="2"/>
        <v>cod sap 50600926</v>
      </c>
      <c r="AB32" s="91">
        <v>50600926</v>
      </c>
      <c r="AC32" s="91" t="s">
        <v>103</v>
      </c>
      <c r="AD32" s="91">
        <v>180</v>
      </c>
      <c r="AE32" s="233"/>
      <c r="AF32" s="233"/>
      <c r="AG32" s="148">
        <v>221169</v>
      </c>
      <c r="AH32" s="66">
        <f>VLOOKUP(AC32,$AB$34:$AD$49,3,FALSE)*AD32</f>
        <v>810.48833898775388</v>
      </c>
    </row>
    <row r="33" spans="10:49" s="71" customFormat="1" ht="15.75" thickBot="1" x14ac:dyDescent="0.3">
      <c r="AB33" s="91"/>
      <c r="AC33" s="174"/>
      <c r="AD33" s="174"/>
      <c r="AE33" s="174"/>
      <c r="AF33" s="174"/>
      <c r="AG33" s="174"/>
      <c r="AH33" s="66"/>
    </row>
    <row r="34" spans="10:49" ht="15.75" thickBot="1" x14ac:dyDescent="0.3">
      <c r="J34" s="40"/>
      <c r="K34" s="41" t="s">
        <v>95</v>
      </c>
      <c r="L34" s="41" t="s">
        <v>96</v>
      </c>
      <c r="M34" s="41"/>
      <c r="N34" s="41"/>
      <c r="O34" s="41"/>
      <c r="Q34">
        <f>129/200</f>
        <v>0.64500000000000002</v>
      </c>
      <c r="AB34" s="92" t="s">
        <v>100</v>
      </c>
      <c r="AC34" s="126" t="s">
        <v>116</v>
      </c>
      <c r="AD34" s="127">
        <v>4.7</v>
      </c>
      <c r="AE34" s="49"/>
      <c r="AG34" s="49">
        <v>4497361.224514504</v>
      </c>
      <c r="AU34"/>
      <c r="AV34"/>
      <c r="AW34"/>
    </row>
    <row r="35" spans="10:49" ht="15.75" thickBot="1" x14ac:dyDescent="0.3">
      <c r="J35" s="236"/>
      <c r="K35" s="42">
        <v>50600435</v>
      </c>
      <c r="L35" s="43" t="s">
        <v>100</v>
      </c>
      <c r="M35" s="58" t="s">
        <v>69</v>
      </c>
      <c r="N35" s="236"/>
      <c r="O35" s="236"/>
      <c r="AB35" s="92" t="s">
        <v>101</v>
      </c>
      <c r="AC35" s="126" t="s">
        <v>116</v>
      </c>
      <c r="AD35" s="127">
        <v>1.41315915515813</v>
      </c>
      <c r="AE35" s="49"/>
      <c r="AU35"/>
      <c r="AV35"/>
      <c r="AW35"/>
    </row>
    <row r="36" spans="10:49" ht="15.75" thickBot="1" x14ac:dyDescent="0.3">
      <c r="J36" s="237"/>
      <c r="K36" s="42">
        <v>50600710</v>
      </c>
      <c r="L36" s="43" t="s">
        <v>101</v>
      </c>
      <c r="M36" s="58" t="s">
        <v>89</v>
      </c>
      <c r="N36" s="237"/>
      <c r="O36" s="237"/>
      <c r="AB36" s="124" t="s">
        <v>102</v>
      </c>
      <c r="AC36" s="126" t="s">
        <v>116</v>
      </c>
      <c r="AD36" s="127">
        <v>4.5442764989398796</v>
      </c>
      <c r="AE36" s="49"/>
      <c r="AG36" s="49" t="e">
        <f>AG34/99.69+#REF!</f>
        <v>#REF!</v>
      </c>
      <c r="AU36"/>
      <c r="AV36"/>
      <c r="AW36"/>
    </row>
    <row r="37" spans="10:49" ht="15.75" thickBot="1" x14ac:dyDescent="0.3">
      <c r="J37" s="237"/>
      <c r="K37" s="42">
        <v>50600814</v>
      </c>
      <c r="L37" s="43" t="s">
        <v>102</v>
      </c>
      <c r="M37" s="58" t="s">
        <v>93</v>
      </c>
      <c r="N37" s="237"/>
      <c r="O37" s="237"/>
      <c r="AB37" s="124" t="s">
        <v>103</v>
      </c>
      <c r="AC37" s="126" t="s">
        <v>116</v>
      </c>
      <c r="AD37" s="127">
        <v>4.5027129943764104</v>
      </c>
      <c r="AE37" s="49"/>
      <c r="AU37"/>
      <c r="AV37"/>
      <c r="AW37"/>
    </row>
    <row r="38" spans="10:49" ht="15.75" thickBot="1" x14ac:dyDescent="0.3">
      <c r="J38" s="237"/>
      <c r="K38" s="42">
        <v>50600926</v>
      </c>
      <c r="L38" s="43" t="s">
        <v>103</v>
      </c>
      <c r="M38" s="59" t="s">
        <v>70</v>
      </c>
      <c r="N38" s="239"/>
      <c r="O38" s="239"/>
      <c r="AB38" s="125" t="s">
        <v>104</v>
      </c>
      <c r="AC38" s="126" t="s">
        <v>116</v>
      </c>
      <c r="AD38" s="127">
        <v>4.5996945050245097</v>
      </c>
      <c r="AE38" s="49"/>
      <c r="AU38"/>
      <c r="AV38"/>
      <c r="AW38"/>
    </row>
    <row r="39" spans="10:49" ht="15.75" thickBot="1" x14ac:dyDescent="0.3">
      <c r="J39" s="237"/>
      <c r="K39" s="42">
        <v>50601018</v>
      </c>
      <c r="L39" s="43" t="s">
        <v>104</v>
      </c>
      <c r="M39" s="58" t="s">
        <v>94</v>
      </c>
      <c r="N39" s="236"/>
      <c r="O39" s="236"/>
      <c r="AB39" s="125" t="s">
        <v>105</v>
      </c>
      <c r="AC39" s="126" t="s">
        <v>116</v>
      </c>
      <c r="AD39" s="127">
        <v>4.4195859852494603</v>
      </c>
      <c r="AE39" s="49"/>
      <c r="AU39"/>
      <c r="AV39"/>
      <c r="AW39"/>
    </row>
    <row r="40" spans="10:49" ht="15.75" thickBot="1" x14ac:dyDescent="0.3">
      <c r="J40" s="237"/>
      <c r="K40" s="42">
        <v>50695199</v>
      </c>
      <c r="L40" s="43" t="s">
        <v>105</v>
      </c>
      <c r="M40" s="58" t="s">
        <v>73</v>
      </c>
      <c r="N40" s="239"/>
      <c r="O40" s="239"/>
      <c r="AB40" s="119" t="s">
        <v>106</v>
      </c>
      <c r="AC40" s="126" t="s">
        <v>116</v>
      </c>
      <c r="AD40" s="127">
        <v>4.7520940217572498</v>
      </c>
      <c r="AE40" s="49"/>
      <c r="AU40"/>
      <c r="AV40"/>
      <c r="AW40"/>
    </row>
    <row r="41" spans="10:49" ht="15.75" thickBot="1" x14ac:dyDescent="0.3">
      <c r="J41" s="237"/>
      <c r="K41" s="42">
        <v>1000232729</v>
      </c>
      <c r="L41" s="43" t="s">
        <v>106</v>
      </c>
      <c r="M41" s="58" t="s">
        <v>57</v>
      </c>
      <c r="N41" s="236"/>
      <c r="O41" s="236"/>
      <c r="AB41" s="125" t="s">
        <v>110</v>
      </c>
      <c r="AC41" s="126" t="s">
        <v>116</v>
      </c>
      <c r="AD41" s="127">
        <v>7.2043407910022497</v>
      </c>
      <c r="AE41" s="49"/>
      <c r="AU41"/>
      <c r="AV41"/>
      <c r="AW41"/>
    </row>
    <row r="42" spans="10:49" ht="15.75" thickBot="1" x14ac:dyDescent="0.3">
      <c r="J42" s="237"/>
      <c r="K42" s="42">
        <v>1000539909</v>
      </c>
      <c r="L42" s="43" t="s">
        <v>107</v>
      </c>
      <c r="M42" s="58" t="s">
        <v>77</v>
      </c>
      <c r="N42" s="239"/>
      <c r="O42" s="239"/>
      <c r="AB42" s="125" t="s">
        <v>107</v>
      </c>
      <c r="AC42" s="126" t="s">
        <v>116</v>
      </c>
      <c r="AD42" s="127">
        <v>4.1147869517839801</v>
      </c>
      <c r="AE42" s="49"/>
      <c r="AU42"/>
      <c r="AV42"/>
      <c r="AW42"/>
    </row>
    <row r="43" spans="10:49" ht="15.75" thickBot="1" x14ac:dyDescent="0.3">
      <c r="J43" s="237"/>
      <c r="K43" s="42">
        <v>1000568102</v>
      </c>
      <c r="L43" s="173" t="s">
        <v>108</v>
      </c>
      <c r="M43" s="58" t="s">
        <v>92</v>
      </c>
      <c r="N43" s="236"/>
      <c r="O43" s="236"/>
      <c r="AB43" s="125" t="s">
        <v>111</v>
      </c>
      <c r="AC43" s="126" t="s">
        <v>116</v>
      </c>
      <c r="AD43" s="127">
        <v>7.2043407910022497</v>
      </c>
      <c r="AE43" s="49"/>
      <c r="AU43"/>
      <c r="AV43"/>
      <c r="AW43"/>
    </row>
    <row r="44" spans="10:49" ht="15.75" thickBot="1" x14ac:dyDescent="0.3">
      <c r="J44" s="237"/>
      <c r="K44" s="42">
        <v>1000232729</v>
      </c>
      <c r="L44" s="43" t="s">
        <v>106</v>
      </c>
      <c r="M44" s="58" t="s">
        <v>57</v>
      </c>
      <c r="N44" s="239"/>
      <c r="O44" s="239"/>
      <c r="AB44" s="125" t="s">
        <v>151</v>
      </c>
      <c r="AC44" s="126" t="s">
        <v>116</v>
      </c>
      <c r="AD44" s="127">
        <v>3.5328978878953299</v>
      </c>
      <c r="AE44" s="49"/>
      <c r="AU44"/>
      <c r="AV44"/>
      <c r="AW44"/>
    </row>
    <row r="45" spans="10:49" ht="15.75" thickBot="1" x14ac:dyDescent="0.3">
      <c r="J45" s="239"/>
      <c r="K45" s="57">
        <v>1000544352</v>
      </c>
      <c r="L45" s="43" t="s">
        <v>134</v>
      </c>
      <c r="M45" s="58" t="s">
        <v>128</v>
      </c>
      <c r="N45" s="45"/>
      <c r="O45" s="45"/>
      <c r="AB45" s="125" t="s">
        <v>108</v>
      </c>
      <c r="AC45" s="126" t="s">
        <v>116</v>
      </c>
      <c r="AD45" s="127">
        <v>4.0178054411358701</v>
      </c>
      <c r="AE45" s="49"/>
      <c r="AU45"/>
      <c r="AV45"/>
      <c r="AW45"/>
    </row>
    <row r="46" spans="10:49" ht="15.75" thickBot="1" x14ac:dyDescent="0.3">
      <c r="J46" s="236"/>
      <c r="K46" s="42">
        <v>50600814</v>
      </c>
      <c r="L46" s="43" t="s">
        <v>102</v>
      </c>
      <c r="M46" s="58" t="s">
        <v>93</v>
      </c>
      <c r="N46" s="236"/>
      <c r="O46" s="236"/>
      <c r="AB46" s="125" t="s">
        <v>109</v>
      </c>
      <c r="AC46" s="126" t="s">
        <v>116</v>
      </c>
      <c r="AD46" s="127">
        <v>7.0796502773118304</v>
      </c>
      <c r="AE46" s="49"/>
      <c r="AV46"/>
      <c r="AW46"/>
    </row>
    <row r="47" spans="10:49" ht="15.75" thickBot="1" x14ac:dyDescent="0.3">
      <c r="J47" s="237"/>
      <c r="K47" s="42">
        <v>50600926</v>
      </c>
      <c r="L47" s="43" t="s">
        <v>103</v>
      </c>
      <c r="M47" s="59" t="s">
        <v>70</v>
      </c>
      <c r="N47" s="237"/>
      <c r="O47" s="237"/>
      <c r="AB47" s="125" t="s">
        <v>200</v>
      </c>
      <c r="AC47" s="126" t="s">
        <v>116</v>
      </c>
      <c r="AD47" s="127">
        <v>5.9020176480133797</v>
      </c>
      <c r="AE47" s="49"/>
      <c r="AV47"/>
      <c r="AW47"/>
    </row>
    <row r="48" spans="10:49" ht="15.75" thickBot="1" x14ac:dyDescent="0.3">
      <c r="J48" s="237"/>
      <c r="K48" s="42">
        <v>50601018</v>
      </c>
      <c r="L48" s="43" t="s">
        <v>104</v>
      </c>
      <c r="M48" s="58" t="s">
        <v>94</v>
      </c>
      <c r="N48" s="237"/>
      <c r="O48" s="237"/>
      <c r="AB48" s="125" t="s">
        <v>358</v>
      </c>
      <c r="AC48" s="126" t="s">
        <v>116</v>
      </c>
      <c r="AD48" s="127">
        <v>6.6085972255924501</v>
      </c>
      <c r="AW48"/>
    </row>
    <row r="49" spans="10:49" ht="15.75" thickBot="1" x14ac:dyDescent="0.3">
      <c r="J49" s="237"/>
      <c r="K49" s="42">
        <v>1000232729</v>
      </c>
      <c r="L49" s="43" t="s">
        <v>106</v>
      </c>
      <c r="M49" s="58" t="s">
        <v>57</v>
      </c>
      <c r="N49" s="239"/>
      <c r="O49" s="239"/>
      <c r="AW49"/>
    </row>
    <row r="50" spans="10:49" ht="15.75" thickBot="1" x14ac:dyDescent="0.3">
      <c r="J50" s="239"/>
      <c r="K50" s="57">
        <v>1000544363</v>
      </c>
      <c r="L50" s="43" t="s">
        <v>111</v>
      </c>
      <c r="M50" s="58" t="s">
        <v>91</v>
      </c>
      <c r="N50" s="45"/>
      <c r="O50" s="45"/>
      <c r="AW50"/>
    </row>
    <row r="51" spans="10:49" ht="15.75" thickBot="1" x14ac:dyDescent="0.3">
      <c r="J51" s="236"/>
      <c r="K51" s="42">
        <v>50600710</v>
      </c>
      <c r="L51" s="43" t="s">
        <v>101</v>
      </c>
      <c r="M51" s="58" t="s">
        <v>89</v>
      </c>
      <c r="N51" s="236"/>
      <c r="O51" s="236"/>
      <c r="AW51"/>
    </row>
    <row r="52" spans="10:49" ht="15.75" thickBot="1" x14ac:dyDescent="0.3">
      <c r="J52" s="237"/>
      <c r="K52" s="42">
        <v>50601018</v>
      </c>
      <c r="L52" s="43" t="s">
        <v>104</v>
      </c>
      <c r="M52" s="58" t="s">
        <v>94</v>
      </c>
      <c r="N52" s="237"/>
      <c r="O52" s="237"/>
      <c r="X52" s="40" t="s">
        <v>150</v>
      </c>
      <c r="Y52" s="41" t="s">
        <v>95</v>
      </c>
      <c r="Z52" s="41" t="s">
        <v>96</v>
      </c>
      <c r="AA52" s="41" t="s">
        <v>97</v>
      </c>
      <c r="AB52" s="41" t="s">
        <v>98</v>
      </c>
      <c r="AC52" s="41" t="s">
        <v>99</v>
      </c>
      <c r="AW52"/>
    </row>
    <row r="53" spans="10:49" ht="15.75" thickBot="1" x14ac:dyDescent="0.3">
      <c r="J53" s="237"/>
      <c r="K53" s="42">
        <v>50695199</v>
      </c>
      <c r="L53" s="43" t="s">
        <v>105</v>
      </c>
      <c r="M53" s="58" t="s">
        <v>73</v>
      </c>
      <c r="N53" s="237"/>
      <c r="O53" s="237"/>
      <c r="X53" s="236">
        <v>222057</v>
      </c>
      <c r="Y53" s="42">
        <v>50600710</v>
      </c>
      <c r="Z53" s="43" t="s">
        <v>101</v>
      </c>
      <c r="AA53" s="44">
        <v>1418</v>
      </c>
      <c r="AB53" s="236">
        <v>11976438</v>
      </c>
      <c r="AC53" s="228">
        <v>1</v>
      </c>
      <c r="AW53"/>
    </row>
    <row r="54" spans="10:49" ht="15.75" thickBot="1" x14ac:dyDescent="0.3">
      <c r="J54" s="237"/>
      <c r="K54" s="42">
        <v>1000232729</v>
      </c>
      <c r="L54" s="43" t="s">
        <v>106</v>
      </c>
      <c r="M54" s="58" t="s">
        <v>57</v>
      </c>
      <c r="N54" s="237"/>
      <c r="O54" s="237"/>
      <c r="X54" s="237"/>
      <c r="Y54" s="42">
        <v>50601018</v>
      </c>
      <c r="Z54" s="43" t="s">
        <v>104</v>
      </c>
      <c r="AA54" s="44">
        <v>2135</v>
      </c>
      <c r="AB54" s="237"/>
      <c r="AC54" s="240"/>
      <c r="AW54"/>
    </row>
    <row r="55" spans="10:49" ht="15.75" thickBot="1" x14ac:dyDescent="0.3">
      <c r="J55" s="237"/>
      <c r="K55" s="42">
        <v>1000539909</v>
      </c>
      <c r="L55" s="43" t="s">
        <v>107</v>
      </c>
      <c r="M55" s="58" t="s">
        <v>77</v>
      </c>
      <c r="N55" s="239"/>
      <c r="O55" s="239"/>
      <c r="X55" s="237"/>
      <c r="Y55" s="42">
        <v>50695199</v>
      </c>
      <c r="Z55" s="43" t="s">
        <v>105</v>
      </c>
      <c r="AA55" s="45">
        <v>582</v>
      </c>
      <c r="AB55" s="237"/>
      <c r="AC55" s="240"/>
      <c r="AW55"/>
    </row>
    <row r="56" spans="10:49" ht="15.75" thickBot="1" x14ac:dyDescent="0.3">
      <c r="J56" s="237"/>
      <c r="K56" s="42">
        <v>1000582063</v>
      </c>
      <c r="L56" s="43" t="s">
        <v>109</v>
      </c>
      <c r="M56" s="59" t="s">
        <v>78</v>
      </c>
      <c r="N56" s="236"/>
      <c r="O56" s="236"/>
      <c r="X56" s="237"/>
      <c r="Y56" s="42">
        <v>1000232729</v>
      </c>
      <c r="Z56" s="43" t="s">
        <v>106</v>
      </c>
      <c r="AA56" s="45">
        <v>667</v>
      </c>
      <c r="AB56" s="239"/>
      <c r="AC56" s="229"/>
      <c r="AW56"/>
    </row>
    <row r="57" spans="10:49" ht="15.75" thickBot="1" x14ac:dyDescent="0.3">
      <c r="J57" s="239"/>
      <c r="K57" s="57">
        <v>1000541237</v>
      </c>
      <c r="L57" s="43" t="s">
        <v>136</v>
      </c>
      <c r="M57" s="58" t="s">
        <v>137</v>
      </c>
      <c r="N57" s="239"/>
      <c r="O57" s="239"/>
      <c r="X57" s="237"/>
      <c r="Y57" s="42">
        <v>1000539909</v>
      </c>
      <c r="Z57" s="43" t="s">
        <v>107</v>
      </c>
      <c r="AA57" s="45">
        <v>1638</v>
      </c>
      <c r="AB57" s="236">
        <v>11976439</v>
      </c>
      <c r="AC57" s="228">
        <v>2</v>
      </c>
      <c r="AW57"/>
    </row>
    <row r="58" spans="10:49" ht="15.75" thickBot="1" x14ac:dyDescent="0.3">
      <c r="J58" s="236"/>
      <c r="K58" s="42">
        <v>50600926</v>
      </c>
      <c r="L58" s="43" t="s">
        <v>103</v>
      </c>
      <c r="M58" s="58" t="s">
        <v>70</v>
      </c>
      <c r="N58" s="236"/>
      <c r="O58" s="236"/>
      <c r="X58" s="237"/>
      <c r="Y58" s="42">
        <v>1000582063</v>
      </c>
      <c r="Z58" s="43" t="s">
        <v>109</v>
      </c>
      <c r="AA58" s="45">
        <v>200.93</v>
      </c>
      <c r="AB58" s="237"/>
      <c r="AC58" s="240"/>
      <c r="AW58"/>
    </row>
    <row r="59" spans="10:49" ht="15.75" thickBot="1" x14ac:dyDescent="0.3">
      <c r="J59" s="237"/>
      <c r="K59" s="42">
        <v>50601018</v>
      </c>
      <c r="L59" s="43" t="s">
        <v>104</v>
      </c>
      <c r="M59" s="58" t="s">
        <v>94</v>
      </c>
      <c r="N59" s="237"/>
      <c r="O59" s="237"/>
      <c r="X59" s="239"/>
      <c r="Y59" s="57">
        <v>1000568102</v>
      </c>
      <c r="Z59" s="43" t="s">
        <v>108</v>
      </c>
      <c r="AA59" s="45">
        <v>174.87</v>
      </c>
      <c r="AB59" s="238"/>
      <c r="AC59" s="243"/>
      <c r="AW59"/>
    </row>
    <row r="60" spans="10:49" ht="15.75" thickBot="1" x14ac:dyDescent="0.3">
      <c r="J60" s="239"/>
      <c r="K60" s="42">
        <v>1000232729</v>
      </c>
      <c r="L60" s="43" t="s">
        <v>106</v>
      </c>
      <c r="M60" s="58" t="s">
        <v>57</v>
      </c>
      <c r="N60" s="239"/>
      <c r="O60" s="239"/>
      <c r="X60" s="236">
        <v>222058</v>
      </c>
      <c r="Y60" s="42">
        <v>50600926</v>
      </c>
      <c r="Z60" s="43" t="s">
        <v>103</v>
      </c>
      <c r="AA60" s="45">
        <v>55</v>
      </c>
      <c r="AB60" s="241">
        <v>11976440</v>
      </c>
      <c r="AC60" s="242">
        <v>3</v>
      </c>
      <c r="AW60"/>
    </row>
    <row r="61" spans="10:49" ht="15.75" thickBot="1" x14ac:dyDescent="0.3">
      <c r="J61" s="236"/>
      <c r="K61" s="42">
        <v>50600710</v>
      </c>
      <c r="L61" s="43" t="s">
        <v>101</v>
      </c>
      <c r="M61" s="58" t="s">
        <v>89</v>
      </c>
      <c r="N61" s="236"/>
      <c r="O61" s="236"/>
      <c r="X61" s="237"/>
      <c r="Y61" s="42">
        <v>50601018</v>
      </c>
      <c r="Z61" s="43" t="s">
        <v>104</v>
      </c>
      <c r="AA61" s="45">
        <v>56</v>
      </c>
      <c r="AB61" s="237"/>
      <c r="AC61" s="240"/>
      <c r="AW61"/>
    </row>
    <row r="62" spans="10:49" ht="15.75" thickBot="1" x14ac:dyDescent="0.3">
      <c r="J62" s="237"/>
      <c r="K62" s="42">
        <v>50600926</v>
      </c>
      <c r="L62" s="43" t="s">
        <v>103</v>
      </c>
      <c r="M62" s="59" t="s">
        <v>70</v>
      </c>
      <c r="N62" s="237"/>
      <c r="O62" s="237"/>
      <c r="X62" s="239"/>
      <c r="Y62" s="42">
        <v>1000232729</v>
      </c>
      <c r="Z62" s="43" t="s">
        <v>106</v>
      </c>
      <c r="AA62" s="45">
        <v>1227</v>
      </c>
      <c r="AB62" s="238"/>
      <c r="AC62" s="243"/>
      <c r="AW62"/>
    </row>
    <row r="63" spans="10:49" ht="15.75" thickBot="1" x14ac:dyDescent="0.3">
      <c r="J63" s="237"/>
      <c r="K63" s="42">
        <v>50601018</v>
      </c>
      <c r="L63" s="43" t="s">
        <v>104</v>
      </c>
      <c r="M63" s="58" t="s">
        <v>94</v>
      </c>
      <c r="N63" s="237"/>
      <c r="O63" s="237"/>
      <c r="X63" s="236">
        <v>221169</v>
      </c>
      <c r="Y63" s="42">
        <v>50600710</v>
      </c>
      <c r="Z63" s="43" t="s">
        <v>101</v>
      </c>
      <c r="AA63" s="45">
        <v>2084</v>
      </c>
      <c r="AB63" s="241">
        <v>11976441</v>
      </c>
      <c r="AC63" s="242">
        <v>4</v>
      </c>
      <c r="AW63"/>
    </row>
    <row r="64" spans="10:49" ht="15.75" thickBot="1" x14ac:dyDescent="0.3">
      <c r="J64" s="237"/>
      <c r="K64" s="42">
        <v>50695199</v>
      </c>
      <c r="L64" s="43" t="s">
        <v>105</v>
      </c>
      <c r="M64" s="58" t="s">
        <v>73</v>
      </c>
      <c r="N64" s="239"/>
      <c r="O64" s="239"/>
      <c r="X64" s="237"/>
      <c r="Y64" s="42">
        <v>50600926</v>
      </c>
      <c r="Z64" s="43" t="s">
        <v>103</v>
      </c>
      <c r="AA64" s="45">
        <v>116</v>
      </c>
      <c r="AB64" s="237"/>
      <c r="AC64" s="240"/>
      <c r="AW64"/>
    </row>
    <row r="65" spans="9:29" ht="15.75" thickBot="1" x14ac:dyDescent="0.3">
      <c r="J65" s="237"/>
      <c r="K65" s="42">
        <v>1000232729</v>
      </c>
      <c r="L65" s="43" t="s">
        <v>106</v>
      </c>
      <c r="M65" s="58" t="s">
        <v>57</v>
      </c>
      <c r="N65" s="236"/>
      <c r="O65" s="236"/>
      <c r="X65" s="237"/>
      <c r="Y65" s="42">
        <v>50601018</v>
      </c>
      <c r="Z65" s="43" t="s">
        <v>104</v>
      </c>
      <c r="AA65" s="45">
        <v>297</v>
      </c>
      <c r="AB65" s="237"/>
      <c r="AC65" s="240"/>
    </row>
    <row r="66" spans="9:29" ht="15.75" thickBot="1" x14ac:dyDescent="0.3">
      <c r="I66" s="38"/>
      <c r="J66" s="237"/>
      <c r="K66" s="42">
        <v>1000518676</v>
      </c>
      <c r="L66" s="173" t="s">
        <v>110</v>
      </c>
      <c r="M66" s="60" t="s">
        <v>90</v>
      </c>
      <c r="N66" s="239"/>
      <c r="O66" s="239"/>
      <c r="X66" s="237"/>
      <c r="Y66" s="42">
        <v>50695199</v>
      </c>
      <c r="Z66" s="43" t="s">
        <v>105</v>
      </c>
      <c r="AA66" s="45">
        <v>1842</v>
      </c>
      <c r="AB66" s="237"/>
      <c r="AC66" s="240"/>
    </row>
    <row r="67" spans="9:29" ht="15.75" thickBot="1" x14ac:dyDescent="0.3">
      <c r="J67" s="239"/>
      <c r="K67" s="42">
        <v>1000544363</v>
      </c>
      <c r="L67" s="43" t="s">
        <v>111</v>
      </c>
      <c r="M67" s="58" t="s">
        <v>91</v>
      </c>
      <c r="N67" s="45"/>
      <c r="O67" s="45"/>
      <c r="X67" s="237"/>
      <c r="Y67" s="42">
        <v>1000232729</v>
      </c>
      <c r="Z67" s="43" t="s">
        <v>106</v>
      </c>
      <c r="AA67" s="45">
        <v>2112</v>
      </c>
      <c r="AB67" s="238"/>
      <c r="AC67" s="243"/>
    </row>
    <row r="68" spans="9:29" ht="15.75" thickBot="1" x14ac:dyDescent="0.3">
      <c r="K68" s="46">
        <v>1000544375</v>
      </c>
      <c r="L68" s="68" t="s">
        <v>151</v>
      </c>
      <c r="M68" s="73" t="s">
        <v>149</v>
      </c>
      <c r="X68" s="237"/>
      <c r="Y68" s="42">
        <v>1000518676</v>
      </c>
      <c r="Z68" s="43" t="s">
        <v>110</v>
      </c>
      <c r="AA68" s="45">
        <v>1550</v>
      </c>
      <c r="AB68" s="241">
        <v>11976442</v>
      </c>
      <c r="AC68" s="241">
        <v>5</v>
      </c>
    </row>
    <row r="69" spans="9:29" ht="15.75" thickBot="1" x14ac:dyDescent="0.3">
      <c r="L69" s="125" t="s">
        <v>200</v>
      </c>
      <c r="M69" s="73" t="s">
        <v>132</v>
      </c>
      <c r="X69" s="239"/>
      <c r="Y69" s="42">
        <v>1000544363</v>
      </c>
      <c r="Z69" s="43" t="s">
        <v>111</v>
      </c>
      <c r="AA69" s="45">
        <v>2895</v>
      </c>
      <c r="AB69" s="238"/>
      <c r="AC69" s="238"/>
    </row>
    <row r="70" spans="9:29" ht="15.75" thickBot="1" x14ac:dyDescent="0.3">
      <c r="L70" s="125" t="s">
        <v>358</v>
      </c>
      <c r="M70" s="73" t="s">
        <v>155</v>
      </c>
      <c r="X70" s="236">
        <v>222053</v>
      </c>
      <c r="Y70" s="42">
        <v>50600814</v>
      </c>
      <c r="Z70" s="43" t="s">
        <v>102</v>
      </c>
      <c r="AA70" s="45">
        <v>148</v>
      </c>
      <c r="AB70" s="241">
        <v>11976443</v>
      </c>
      <c r="AC70" s="242">
        <v>6</v>
      </c>
    </row>
    <row r="71" spans="9:29" ht="15.75" thickBot="1" x14ac:dyDescent="0.3">
      <c r="X71" s="237"/>
      <c r="Y71" s="42">
        <v>50600926</v>
      </c>
      <c r="Z71" s="43" t="s">
        <v>103</v>
      </c>
      <c r="AA71" s="45">
        <v>483</v>
      </c>
      <c r="AB71" s="237"/>
      <c r="AC71" s="240"/>
    </row>
    <row r="72" spans="9:29" ht="15.75" thickBot="1" x14ac:dyDescent="0.3">
      <c r="X72" s="237"/>
      <c r="Y72" s="42">
        <v>50601018</v>
      </c>
      <c r="Z72" s="43" t="s">
        <v>104</v>
      </c>
      <c r="AA72" s="45">
        <v>26</v>
      </c>
      <c r="AB72" s="237"/>
      <c r="AC72" s="240"/>
    </row>
    <row r="73" spans="9:29" ht="15.75" thickBot="1" x14ac:dyDescent="0.3">
      <c r="X73" s="239"/>
      <c r="Y73" s="42">
        <v>1000232729</v>
      </c>
      <c r="Z73" s="43" t="s">
        <v>106</v>
      </c>
      <c r="AA73" s="45">
        <v>2140</v>
      </c>
      <c r="AB73" s="239"/>
      <c r="AC73" s="229"/>
    </row>
    <row r="74" spans="9:29" ht="15.75" thickBot="1" x14ac:dyDescent="0.3">
      <c r="X74" s="236">
        <v>222052</v>
      </c>
      <c r="Y74" s="42">
        <v>50600435</v>
      </c>
      <c r="Z74" s="43" t="s">
        <v>100</v>
      </c>
      <c r="AA74" s="45">
        <v>146.13999999999999</v>
      </c>
      <c r="AB74" s="236">
        <v>11976444</v>
      </c>
      <c r="AC74" s="228">
        <v>7</v>
      </c>
    </row>
    <row r="75" spans="9:29" ht="15.75" thickBot="1" x14ac:dyDescent="0.3">
      <c r="X75" s="237"/>
      <c r="Y75" s="42">
        <v>50600710</v>
      </c>
      <c r="Z75" s="43" t="s">
        <v>101</v>
      </c>
      <c r="AA75" s="45">
        <v>2418</v>
      </c>
      <c r="AB75" s="237"/>
      <c r="AC75" s="240"/>
    </row>
    <row r="76" spans="9:29" ht="15.75" thickBot="1" x14ac:dyDescent="0.3">
      <c r="X76" s="237"/>
      <c r="Y76" s="42">
        <v>50600814</v>
      </c>
      <c r="Z76" s="43" t="s">
        <v>102</v>
      </c>
      <c r="AA76" s="45">
        <v>293</v>
      </c>
      <c r="AB76" s="237"/>
      <c r="AC76" s="240"/>
    </row>
    <row r="77" spans="9:29" ht="15.75" thickBot="1" x14ac:dyDescent="0.3">
      <c r="X77" s="237"/>
      <c r="Y77" s="42">
        <v>50600926</v>
      </c>
      <c r="Z77" s="43" t="s">
        <v>103</v>
      </c>
      <c r="AA77" s="45">
        <v>5161</v>
      </c>
      <c r="AB77" s="239"/>
      <c r="AC77" s="229"/>
    </row>
    <row r="78" spans="9:29" ht="15.75" thickBot="1" x14ac:dyDescent="0.3">
      <c r="X78" s="237"/>
      <c r="Y78" s="42">
        <v>50601018</v>
      </c>
      <c r="Z78" s="43" t="s">
        <v>104</v>
      </c>
      <c r="AA78" s="45">
        <v>1254</v>
      </c>
      <c r="AB78" s="236">
        <v>11976465</v>
      </c>
      <c r="AC78" s="228">
        <v>8</v>
      </c>
    </row>
    <row r="79" spans="9:29" ht="15.75" thickBot="1" x14ac:dyDescent="0.3">
      <c r="X79" s="237"/>
      <c r="Y79" s="42">
        <v>50695199</v>
      </c>
      <c r="Z79" s="43" t="s">
        <v>105</v>
      </c>
      <c r="AA79" s="45">
        <v>382</v>
      </c>
      <c r="AB79" s="237"/>
      <c r="AC79" s="240"/>
    </row>
    <row r="80" spans="9:29" ht="15.75" thickBot="1" x14ac:dyDescent="0.3">
      <c r="X80" s="237"/>
      <c r="Y80" s="42">
        <v>1000232729</v>
      </c>
      <c r="Z80" s="43" t="s">
        <v>106</v>
      </c>
      <c r="AA80" s="45">
        <v>4254</v>
      </c>
      <c r="AB80" s="237"/>
      <c r="AC80" s="240"/>
    </row>
    <row r="81" spans="24:29" ht="15.75" thickBot="1" x14ac:dyDescent="0.3">
      <c r="X81" s="237"/>
      <c r="Y81" s="42">
        <v>1000568102</v>
      </c>
      <c r="Z81" s="43" t="s">
        <v>108</v>
      </c>
      <c r="AA81" s="45">
        <v>142</v>
      </c>
      <c r="AB81" s="239"/>
      <c r="AC81" s="229"/>
    </row>
    <row r="82" spans="24:29" ht="15.75" thickBot="1" x14ac:dyDescent="0.3">
      <c r="X82" s="237"/>
      <c r="Y82" s="42">
        <v>1000232729</v>
      </c>
      <c r="Z82" s="43" t="s">
        <v>106</v>
      </c>
      <c r="AA82" s="45">
        <v>7000</v>
      </c>
      <c r="AB82" s="236">
        <v>11976466</v>
      </c>
      <c r="AC82" s="228">
        <v>9</v>
      </c>
    </row>
    <row r="83" spans="24:29" ht="15.75" thickBot="1" x14ac:dyDescent="0.3">
      <c r="X83" s="237"/>
      <c r="Y83" s="42">
        <v>1000544363</v>
      </c>
      <c r="Z83" s="43" t="s">
        <v>111</v>
      </c>
      <c r="AA83" s="45">
        <v>254.2</v>
      </c>
      <c r="AB83" s="237"/>
      <c r="AC83" s="240"/>
    </row>
    <row r="84" spans="24:29" ht="15.75" thickBot="1" x14ac:dyDescent="0.3">
      <c r="X84" s="238"/>
      <c r="Y84" s="57">
        <v>1000544375</v>
      </c>
      <c r="Z84" s="43" t="s">
        <v>151</v>
      </c>
      <c r="AA84" s="45">
        <v>600</v>
      </c>
      <c r="AB84" s="239"/>
      <c r="AC84" s="229"/>
    </row>
    <row r="85" spans="24:29" x14ac:dyDescent="0.25">
      <c r="X85" s="70"/>
    </row>
    <row r="86" spans="24:29" ht="15.75" thickBot="1" x14ac:dyDescent="0.3">
      <c r="X86" s="87"/>
      <c r="Y86" s="42"/>
      <c r="Z86" s="72"/>
      <c r="AA86" s="44"/>
      <c r="AB86" s="87"/>
      <c r="AC86" s="87"/>
    </row>
    <row r="87" spans="24:29" ht="15.75" thickBot="1" x14ac:dyDescent="0.3">
      <c r="X87" s="88"/>
      <c r="Y87" s="42"/>
      <c r="Z87" s="72"/>
      <c r="AA87" s="44"/>
      <c r="AB87" s="88"/>
      <c r="AC87" s="88"/>
    </row>
  </sheetData>
  <mergeCells count="60">
    <mergeCell ref="AB53:AB56"/>
    <mergeCell ref="AC53:AC56"/>
    <mergeCell ref="AC57:AC59"/>
    <mergeCell ref="AE10:AE11"/>
    <mergeCell ref="AE12:AE17"/>
    <mergeCell ref="AE18:AE23"/>
    <mergeCell ref="AE24:AE28"/>
    <mergeCell ref="AE29:AE32"/>
    <mergeCell ref="O46:O49"/>
    <mergeCell ref="O51:O55"/>
    <mergeCell ref="O56:O57"/>
    <mergeCell ref="J58:J60"/>
    <mergeCell ref="O35:O38"/>
    <mergeCell ref="O39:O40"/>
    <mergeCell ref="O41:O42"/>
    <mergeCell ref="O43:O44"/>
    <mergeCell ref="J35:J45"/>
    <mergeCell ref="J46:J50"/>
    <mergeCell ref="N46:N49"/>
    <mergeCell ref="J51:J57"/>
    <mergeCell ref="N51:N55"/>
    <mergeCell ref="N56:N57"/>
    <mergeCell ref="N35:N38"/>
    <mergeCell ref="N43:N44"/>
    <mergeCell ref="N39:N40"/>
    <mergeCell ref="N41:N42"/>
    <mergeCell ref="N58:N60"/>
    <mergeCell ref="J61:J67"/>
    <mergeCell ref="N61:N64"/>
    <mergeCell ref="N65:N66"/>
    <mergeCell ref="AB70:AB73"/>
    <mergeCell ref="O65:O66"/>
    <mergeCell ref="O58:O60"/>
    <mergeCell ref="O61:O64"/>
    <mergeCell ref="AC70:AC73"/>
    <mergeCell ref="X70:X73"/>
    <mergeCell ref="AC63:AC67"/>
    <mergeCell ref="AC68:AC69"/>
    <mergeCell ref="X63:X69"/>
    <mergeCell ref="AB63:AB67"/>
    <mergeCell ref="AB68:AB69"/>
    <mergeCell ref="AC60:AC62"/>
    <mergeCell ref="X53:X59"/>
    <mergeCell ref="AB57:AB59"/>
    <mergeCell ref="X60:X62"/>
    <mergeCell ref="AB60:AB62"/>
    <mergeCell ref="X74:X84"/>
    <mergeCell ref="AB74:AB77"/>
    <mergeCell ref="AC74:AC77"/>
    <mergeCell ref="AB78:AB81"/>
    <mergeCell ref="AC78:AC81"/>
    <mergeCell ref="AB82:AB84"/>
    <mergeCell ref="AC82:AC84"/>
    <mergeCell ref="AE3:AE9"/>
    <mergeCell ref="AF3:AF9"/>
    <mergeCell ref="AF10:AF11"/>
    <mergeCell ref="AF12:AF17"/>
    <mergeCell ref="AF18:AF23"/>
    <mergeCell ref="AF24:AF28"/>
    <mergeCell ref="AF29:AF32"/>
  </mergeCell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CA8A6-9062-46C4-9EDF-56C20C06905B}">
  <sheetPr codeName="Hoja12"/>
  <dimension ref="B2:H33"/>
  <sheetViews>
    <sheetView workbookViewId="0">
      <selection activeCell="H4" sqref="H4:H33"/>
    </sheetView>
  </sheetViews>
  <sheetFormatPr baseColWidth="10" defaultRowHeight="15" x14ac:dyDescent="0.25"/>
  <cols>
    <col min="3" max="3" width="43" bestFit="1" customWidth="1"/>
  </cols>
  <sheetData>
    <row r="2" spans="2:8" ht="15.75" thickBot="1" x14ac:dyDescent="0.3"/>
    <row r="3" spans="2:8" ht="16.5" thickBot="1" x14ac:dyDescent="0.3">
      <c r="B3" s="149" t="s">
        <v>221</v>
      </c>
      <c r="C3" s="150" t="s">
        <v>96</v>
      </c>
      <c r="D3" s="150" t="s">
        <v>197</v>
      </c>
      <c r="E3" s="150" t="s">
        <v>10</v>
      </c>
      <c r="F3" s="150" t="s">
        <v>355</v>
      </c>
      <c r="G3" s="150" t="s">
        <v>198</v>
      </c>
      <c r="H3" s="150" t="s">
        <v>222</v>
      </c>
    </row>
    <row r="4" spans="2:8" ht="15.75" thickBot="1" x14ac:dyDescent="0.3">
      <c r="B4" s="212">
        <v>222052</v>
      </c>
      <c r="C4" s="213" t="s">
        <v>100</v>
      </c>
      <c r="D4" s="213">
        <v>50600435</v>
      </c>
      <c r="E4" s="248">
        <v>382</v>
      </c>
      <c r="F4" s="213" t="s">
        <v>356</v>
      </c>
      <c r="G4" s="244">
        <v>15051805</v>
      </c>
      <c r="H4" s="244">
        <v>21894249</v>
      </c>
    </row>
    <row r="5" spans="2:8" ht="15.75" thickBot="1" x14ac:dyDescent="0.3">
      <c r="B5" s="212">
        <v>222052</v>
      </c>
      <c r="C5" s="213" t="s">
        <v>101</v>
      </c>
      <c r="D5" s="213">
        <v>50600710</v>
      </c>
      <c r="E5" s="213">
        <v>1139</v>
      </c>
      <c r="F5" s="213" t="s">
        <v>356</v>
      </c>
      <c r="G5" s="245"/>
      <c r="H5" s="245"/>
    </row>
    <row r="6" spans="2:8" ht="15.75" thickBot="1" x14ac:dyDescent="0.3">
      <c r="B6" s="212">
        <v>222052</v>
      </c>
      <c r="C6" s="213" t="s">
        <v>102</v>
      </c>
      <c r="D6" s="213">
        <v>50600814</v>
      </c>
      <c r="E6" s="213">
        <v>521</v>
      </c>
      <c r="F6" s="213" t="s">
        <v>356</v>
      </c>
      <c r="G6" s="245"/>
      <c r="H6" s="245"/>
    </row>
    <row r="7" spans="2:8" ht="15.75" thickBot="1" x14ac:dyDescent="0.3">
      <c r="B7" s="212">
        <v>222052</v>
      </c>
      <c r="C7" s="213" t="s">
        <v>103</v>
      </c>
      <c r="D7" s="213">
        <v>50600926</v>
      </c>
      <c r="E7" s="213">
        <v>4831</v>
      </c>
      <c r="F7" s="213" t="s">
        <v>356</v>
      </c>
      <c r="G7" s="245"/>
      <c r="H7" s="245"/>
    </row>
    <row r="8" spans="2:8" ht="15.75" thickBot="1" x14ac:dyDescent="0.3">
      <c r="B8" s="212">
        <v>222052</v>
      </c>
      <c r="C8" s="213" t="s">
        <v>104</v>
      </c>
      <c r="D8" s="213">
        <v>50601018</v>
      </c>
      <c r="E8" s="213">
        <v>1634</v>
      </c>
      <c r="F8" s="213" t="s">
        <v>356</v>
      </c>
      <c r="G8" s="245"/>
      <c r="H8" s="245"/>
    </row>
    <row r="9" spans="2:8" ht="15.75" thickBot="1" x14ac:dyDescent="0.3">
      <c r="B9" s="212">
        <v>222052</v>
      </c>
      <c r="C9" s="213" t="s">
        <v>108</v>
      </c>
      <c r="D9" s="213">
        <v>1000568102</v>
      </c>
      <c r="E9" s="213">
        <v>185</v>
      </c>
      <c r="F9" s="213" t="s">
        <v>356</v>
      </c>
      <c r="G9" s="245"/>
      <c r="H9" s="245"/>
    </row>
    <row r="10" spans="2:8" ht="15.75" thickBot="1" x14ac:dyDescent="0.3">
      <c r="B10" s="212">
        <v>222052</v>
      </c>
      <c r="C10" s="213" t="s">
        <v>107</v>
      </c>
      <c r="D10" s="213">
        <v>1000539909</v>
      </c>
      <c r="E10" s="248">
        <v>500</v>
      </c>
      <c r="F10" s="213" t="s">
        <v>356</v>
      </c>
      <c r="G10" s="246"/>
      <c r="H10" s="246"/>
    </row>
    <row r="11" spans="2:8" ht="15.75" thickBot="1" x14ac:dyDescent="0.3">
      <c r="B11" s="226">
        <v>222052</v>
      </c>
      <c r="C11" s="145" t="s">
        <v>106</v>
      </c>
      <c r="D11" s="145">
        <v>1000232729</v>
      </c>
      <c r="E11" s="145">
        <v>9012</v>
      </c>
      <c r="F11" s="145" t="s">
        <v>356</v>
      </c>
      <c r="G11" s="241">
        <v>15051807</v>
      </c>
      <c r="H11" s="241">
        <v>21894250</v>
      </c>
    </row>
    <row r="12" spans="2:8" ht="15.75" thickBot="1" x14ac:dyDescent="0.3">
      <c r="B12" s="226">
        <v>222052</v>
      </c>
      <c r="C12" s="145" t="s">
        <v>111</v>
      </c>
      <c r="D12" s="145">
        <v>1000544363</v>
      </c>
      <c r="E12" s="248">
        <v>464</v>
      </c>
      <c r="F12" s="145" t="s">
        <v>356</v>
      </c>
      <c r="G12" s="238"/>
      <c r="H12" s="238"/>
    </row>
    <row r="13" spans="2:8" ht="15.75" thickBot="1" x14ac:dyDescent="0.3">
      <c r="B13" s="226">
        <v>222053</v>
      </c>
      <c r="C13" s="145" t="s">
        <v>102</v>
      </c>
      <c r="D13" s="145">
        <v>50600814</v>
      </c>
      <c r="E13" s="145">
        <v>97</v>
      </c>
      <c r="F13" s="145" t="s">
        <v>356</v>
      </c>
      <c r="G13" s="236">
        <v>15053376</v>
      </c>
      <c r="H13" s="236">
        <v>21894253</v>
      </c>
    </row>
    <row r="14" spans="2:8" ht="15.75" thickBot="1" x14ac:dyDescent="0.3">
      <c r="B14" s="226">
        <v>222053</v>
      </c>
      <c r="C14" s="145" t="s">
        <v>103</v>
      </c>
      <c r="D14" s="145">
        <v>50600926</v>
      </c>
      <c r="E14" s="145">
        <v>538</v>
      </c>
      <c r="F14" s="145" t="s">
        <v>356</v>
      </c>
      <c r="G14" s="237"/>
      <c r="H14" s="237"/>
    </row>
    <row r="15" spans="2:8" ht="15.75" thickBot="1" x14ac:dyDescent="0.3">
      <c r="B15" s="226">
        <v>222053</v>
      </c>
      <c r="C15" s="145" t="s">
        <v>106</v>
      </c>
      <c r="D15" s="145">
        <v>1000232729</v>
      </c>
      <c r="E15" s="145">
        <v>1370</v>
      </c>
      <c r="F15" s="145" t="s">
        <v>356</v>
      </c>
      <c r="G15" s="237"/>
      <c r="H15" s="237"/>
    </row>
    <row r="16" spans="2:8" ht="15.75" thickBot="1" x14ac:dyDescent="0.3">
      <c r="B16" s="226">
        <v>222053</v>
      </c>
      <c r="C16" s="145" t="s">
        <v>104</v>
      </c>
      <c r="D16" s="145">
        <v>50601018</v>
      </c>
      <c r="E16" s="145">
        <v>46</v>
      </c>
      <c r="F16" s="145" t="s">
        <v>356</v>
      </c>
      <c r="G16" s="237"/>
      <c r="H16" s="237"/>
    </row>
    <row r="17" spans="2:8" ht="15.75" thickBot="1" x14ac:dyDescent="0.3">
      <c r="B17" s="226">
        <v>222053</v>
      </c>
      <c r="C17" s="145" t="s">
        <v>231</v>
      </c>
      <c r="D17" s="57">
        <v>1000518676</v>
      </c>
      <c r="E17" s="145">
        <v>364</v>
      </c>
      <c r="F17" s="145" t="s">
        <v>356</v>
      </c>
      <c r="G17" s="237"/>
      <c r="H17" s="237"/>
    </row>
    <row r="18" spans="2:8" ht="15.75" thickBot="1" x14ac:dyDescent="0.3">
      <c r="B18" s="226">
        <v>222053</v>
      </c>
      <c r="C18" s="145" t="s">
        <v>357</v>
      </c>
      <c r="D18" s="57">
        <v>1000582063</v>
      </c>
      <c r="E18" s="145">
        <v>145</v>
      </c>
      <c r="F18" s="145" t="s">
        <v>356</v>
      </c>
      <c r="G18" s="238"/>
      <c r="H18" s="238"/>
    </row>
    <row r="19" spans="2:8" ht="15.75" thickBot="1" x14ac:dyDescent="0.3">
      <c r="B19" s="212">
        <v>222057</v>
      </c>
      <c r="C19" s="213" t="s">
        <v>101</v>
      </c>
      <c r="D19" s="213">
        <v>50600710</v>
      </c>
      <c r="E19" s="213">
        <v>2647</v>
      </c>
      <c r="F19" s="213" t="s">
        <v>356</v>
      </c>
      <c r="G19" s="247">
        <v>15051814</v>
      </c>
      <c r="H19" s="247">
        <v>21894255</v>
      </c>
    </row>
    <row r="20" spans="2:8" ht="15.75" thickBot="1" x14ac:dyDescent="0.3">
      <c r="B20" s="212">
        <v>222057</v>
      </c>
      <c r="C20" s="213" t="s">
        <v>104</v>
      </c>
      <c r="D20" s="213">
        <v>50601018</v>
      </c>
      <c r="E20" s="213">
        <v>1161</v>
      </c>
      <c r="F20" s="213" t="s">
        <v>356</v>
      </c>
      <c r="G20" s="245"/>
      <c r="H20" s="245"/>
    </row>
    <row r="21" spans="2:8" ht="15.75" thickBot="1" x14ac:dyDescent="0.3">
      <c r="B21" s="212">
        <v>222057</v>
      </c>
      <c r="C21" s="213" t="s">
        <v>105</v>
      </c>
      <c r="D21" s="213">
        <v>50695199</v>
      </c>
      <c r="E21" s="213">
        <v>716</v>
      </c>
      <c r="F21" s="213" t="s">
        <v>356</v>
      </c>
      <c r="G21" s="245"/>
      <c r="H21" s="245"/>
    </row>
    <row r="22" spans="2:8" ht="15.75" thickBot="1" x14ac:dyDescent="0.3">
      <c r="B22" s="212">
        <v>222057</v>
      </c>
      <c r="C22" s="213" t="s">
        <v>106</v>
      </c>
      <c r="D22" s="213">
        <v>1000232729</v>
      </c>
      <c r="E22" s="213">
        <v>321</v>
      </c>
      <c r="F22" s="213" t="s">
        <v>356</v>
      </c>
      <c r="G22" s="245"/>
      <c r="H22" s="245"/>
    </row>
    <row r="23" spans="2:8" ht="15.75" thickBot="1" x14ac:dyDescent="0.3">
      <c r="B23" s="212">
        <v>222057</v>
      </c>
      <c r="C23" s="213" t="s">
        <v>107</v>
      </c>
      <c r="D23" s="213">
        <v>1000539909</v>
      </c>
      <c r="E23" s="213">
        <v>871</v>
      </c>
      <c r="F23" s="213" t="s">
        <v>356</v>
      </c>
      <c r="G23" s="245"/>
      <c r="H23" s="245"/>
    </row>
    <row r="24" spans="2:8" ht="15.75" thickBot="1" x14ac:dyDescent="0.3">
      <c r="B24" s="212">
        <v>222057</v>
      </c>
      <c r="C24" s="213" t="s">
        <v>103</v>
      </c>
      <c r="D24" s="213">
        <v>50600926</v>
      </c>
      <c r="E24" s="213">
        <v>140</v>
      </c>
      <c r="F24" s="213" t="s">
        <v>356</v>
      </c>
      <c r="G24" s="245"/>
      <c r="H24" s="245"/>
    </row>
    <row r="25" spans="2:8" ht="15.75" thickBot="1" x14ac:dyDescent="0.3">
      <c r="B25" s="226">
        <v>221169</v>
      </c>
      <c r="C25" s="145" t="s">
        <v>101</v>
      </c>
      <c r="D25" s="145">
        <v>50600710</v>
      </c>
      <c r="E25" s="145">
        <v>750</v>
      </c>
      <c r="F25" s="145" t="s">
        <v>356</v>
      </c>
      <c r="G25" s="241">
        <v>15051817</v>
      </c>
      <c r="H25" s="241">
        <v>21894445</v>
      </c>
    </row>
    <row r="26" spans="2:8" ht="15.75" thickBot="1" x14ac:dyDescent="0.3">
      <c r="B26" s="226">
        <v>221169</v>
      </c>
      <c r="C26" s="145" t="s">
        <v>104</v>
      </c>
      <c r="D26" s="145">
        <v>50601018</v>
      </c>
      <c r="E26" s="145">
        <v>338</v>
      </c>
      <c r="F26" s="145" t="s">
        <v>356</v>
      </c>
      <c r="G26" s="237"/>
      <c r="H26" s="237"/>
    </row>
    <row r="27" spans="2:8" ht="15.75" thickBot="1" x14ac:dyDescent="0.3">
      <c r="B27" s="226">
        <v>221169</v>
      </c>
      <c r="C27" s="145" t="s">
        <v>105</v>
      </c>
      <c r="D27" s="145">
        <v>50695199</v>
      </c>
      <c r="E27" s="145">
        <v>1142</v>
      </c>
      <c r="F27" s="145" t="s">
        <v>356</v>
      </c>
      <c r="G27" s="237"/>
      <c r="H27" s="237"/>
    </row>
    <row r="28" spans="2:8" ht="15.75" thickBot="1" x14ac:dyDescent="0.3">
      <c r="B28" s="226">
        <v>221169</v>
      </c>
      <c r="C28" s="145" t="s">
        <v>106</v>
      </c>
      <c r="D28" s="145">
        <v>1000232729</v>
      </c>
      <c r="E28" s="145">
        <v>2060</v>
      </c>
      <c r="F28" s="145" t="s">
        <v>356</v>
      </c>
      <c r="G28" s="237"/>
      <c r="H28" s="237"/>
    </row>
    <row r="29" spans="2:8" ht="15.75" thickBot="1" x14ac:dyDescent="0.3">
      <c r="B29" s="226">
        <v>221169</v>
      </c>
      <c r="C29" s="145" t="s">
        <v>110</v>
      </c>
      <c r="D29" s="145">
        <v>1000518676</v>
      </c>
      <c r="E29" s="145">
        <v>1492</v>
      </c>
      <c r="F29" s="145" t="s">
        <v>356</v>
      </c>
      <c r="G29" s="237"/>
      <c r="H29" s="237"/>
    </row>
    <row r="30" spans="2:8" ht="15.75" thickBot="1" x14ac:dyDescent="0.3">
      <c r="B30" s="212">
        <v>221169</v>
      </c>
      <c r="C30" s="213" t="s">
        <v>111</v>
      </c>
      <c r="D30" s="213">
        <v>1000544363</v>
      </c>
      <c r="E30" s="213">
        <v>2242</v>
      </c>
      <c r="F30" s="213" t="s">
        <v>356</v>
      </c>
      <c r="G30" s="245">
        <v>15051818</v>
      </c>
      <c r="H30" s="245">
        <v>21894446</v>
      </c>
    </row>
    <row r="31" spans="2:8" ht="15.75" thickBot="1" x14ac:dyDescent="0.3">
      <c r="B31" s="212">
        <v>221169</v>
      </c>
      <c r="C31" s="213" t="s">
        <v>200</v>
      </c>
      <c r="D31" s="213">
        <v>1000582064</v>
      </c>
      <c r="E31" s="213">
        <v>742</v>
      </c>
      <c r="F31" s="213" t="s">
        <v>356</v>
      </c>
      <c r="G31" s="245"/>
      <c r="H31" s="245"/>
    </row>
    <row r="32" spans="2:8" ht="15.75" thickBot="1" x14ac:dyDescent="0.3">
      <c r="B32" s="212">
        <v>221169</v>
      </c>
      <c r="C32" s="213" t="s">
        <v>216</v>
      </c>
      <c r="D32" s="213">
        <v>1000568102</v>
      </c>
      <c r="E32" s="213">
        <v>24</v>
      </c>
      <c r="F32" s="213" t="s">
        <v>356</v>
      </c>
      <c r="G32" s="245"/>
      <c r="H32" s="245"/>
    </row>
    <row r="33" spans="2:8" ht="15.75" thickBot="1" x14ac:dyDescent="0.3">
      <c r="B33" s="212">
        <v>221169</v>
      </c>
      <c r="C33" s="213" t="s">
        <v>103</v>
      </c>
      <c r="D33" s="213">
        <v>50600926</v>
      </c>
      <c r="E33" s="213">
        <v>180</v>
      </c>
      <c r="F33" s="213" t="s">
        <v>356</v>
      </c>
      <c r="G33" s="245"/>
      <c r="H33" s="245"/>
    </row>
  </sheetData>
  <mergeCells count="12">
    <mergeCell ref="G13:G18"/>
    <mergeCell ref="H13:H18"/>
    <mergeCell ref="H19:H24"/>
    <mergeCell ref="H25:H29"/>
    <mergeCell ref="G25:G29"/>
    <mergeCell ref="G30:G33"/>
    <mergeCell ref="H30:H33"/>
    <mergeCell ref="G19:G24"/>
    <mergeCell ref="G4:G10"/>
    <mergeCell ref="H4:H10"/>
    <mergeCell ref="G11:G12"/>
    <mergeCell ref="H11:H1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B566-1E3B-4BBD-B4FD-57E41FD936E2}">
  <sheetPr codeName="Hoja13"/>
  <dimension ref="A2:M59"/>
  <sheetViews>
    <sheetView workbookViewId="0">
      <selection activeCell="G16" sqref="G16"/>
    </sheetView>
  </sheetViews>
  <sheetFormatPr baseColWidth="10" defaultRowHeight="15" x14ac:dyDescent="0.25"/>
  <cols>
    <col min="3" max="3" width="16.5703125" customWidth="1"/>
    <col min="7" max="7" width="13.42578125" customWidth="1"/>
    <col min="12" max="12" width="12.5703125" bestFit="1" customWidth="1"/>
  </cols>
  <sheetData>
    <row r="2" spans="2:9" ht="15.75" thickBot="1" x14ac:dyDescent="0.3">
      <c r="C2" s="65"/>
      <c r="D2" s="65"/>
      <c r="E2" s="65"/>
    </row>
    <row r="3" spans="2:9" ht="15.75" thickBot="1" x14ac:dyDescent="0.3">
      <c r="B3" s="62" t="s">
        <v>152</v>
      </c>
      <c r="C3" s="63" t="s">
        <v>192</v>
      </c>
      <c r="D3" s="63" t="s">
        <v>193</v>
      </c>
      <c r="E3" s="161"/>
    </row>
    <row r="4" spans="2:9" ht="15.75" thickBot="1" x14ac:dyDescent="0.3">
      <c r="B4" s="176" t="s">
        <v>50</v>
      </c>
      <c r="C4" s="168" t="s">
        <v>129</v>
      </c>
      <c r="D4" s="176">
        <v>-890</v>
      </c>
      <c r="E4" s="176" t="s">
        <v>215</v>
      </c>
      <c r="F4">
        <v>2005</v>
      </c>
      <c r="G4" s="176" t="s">
        <v>53</v>
      </c>
      <c r="H4" t="s">
        <v>52</v>
      </c>
      <c r="I4">
        <f>IF(D4&lt;0,-D4,D4)</f>
        <v>890</v>
      </c>
    </row>
    <row r="5" spans="2:9" ht="15.75" thickBot="1" x14ac:dyDescent="0.3">
      <c r="B5" s="176" t="s">
        <v>77</v>
      </c>
      <c r="C5" s="168" t="s">
        <v>129</v>
      </c>
      <c r="D5" s="176">
        <v>-1505</v>
      </c>
      <c r="E5" s="176" t="s">
        <v>215</v>
      </c>
      <c r="F5">
        <v>2005</v>
      </c>
      <c r="G5" s="176" t="s">
        <v>88</v>
      </c>
      <c r="H5" t="s">
        <v>52</v>
      </c>
      <c r="I5">
        <f t="shared" ref="I5:I51" si="0">IF(D5&lt;0,-D5,D5)</f>
        <v>1505</v>
      </c>
    </row>
    <row r="6" spans="2:9" ht="15.75" thickBot="1" x14ac:dyDescent="0.3">
      <c r="B6" s="176" t="s">
        <v>223</v>
      </c>
      <c r="C6" s="145"/>
      <c r="D6" s="176">
        <v>400</v>
      </c>
      <c r="E6" s="176" t="s">
        <v>194</v>
      </c>
      <c r="F6">
        <v>2005</v>
      </c>
      <c r="G6" s="176" t="s">
        <v>53</v>
      </c>
      <c r="H6" t="s">
        <v>52</v>
      </c>
      <c r="I6">
        <f t="shared" si="0"/>
        <v>400</v>
      </c>
    </row>
    <row r="7" spans="2:9" ht="15.75" thickBot="1" x14ac:dyDescent="0.3">
      <c r="B7" s="176" t="s">
        <v>70</v>
      </c>
      <c r="C7" s="168" t="s">
        <v>126</v>
      </c>
      <c r="D7" s="176">
        <v>-7208</v>
      </c>
      <c r="E7" s="176" t="s">
        <v>215</v>
      </c>
      <c r="F7">
        <v>2005</v>
      </c>
      <c r="G7" s="176" t="s">
        <v>88</v>
      </c>
      <c r="H7" t="s">
        <v>52</v>
      </c>
      <c r="I7">
        <f t="shared" si="0"/>
        <v>7208</v>
      </c>
    </row>
    <row r="8" spans="2:9" ht="15.75" thickBot="1" x14ac:dyDescent="0.3">
      <c r="B8" s="176" t="s">
        <v>56</v>
      </c>
      <c r="C8" s="168" t="s">
        <v>126</v>
      </c>
      <c r="D8" s="176">
        <v>7041</v>
      </c>
      <c r="E8" s="176" t="s">
        <v>194</v>
      </c>
      <c r="F8">
        <v>2005</v>
      </c>
      <c r="G8" s="176" t="s">
        <v>88</v>
      </c>
      <c r="H8" t="s">
        <v>52</v>
      </c>
      <c r="I8">
        <f t="shared" si="0"/>
        <v>7041</v>
      </c>
    </row>
    <row r="9" spans="2:9" ht="15.75" thickBot="1" x14ac:dyDescent="0.3">
      <c r="B9" s="176" t="s">
        <v>57</v>
      </c>
      <c r="C9" s="168" t="s">
        <v>126</v>
      </c>
      <c r="D9" s="176">
        <v>-8854</v>
      </c>
      <c r="E9" s="176" t="s">
        <v>215</v>
      </c>
      <c r="F9">
        <v>2005</v>
      </c>
      <c r="G9" s="176" t="s">
        <v>88</v>
      </c>
      <c r="H9" t="s">
        <v>52</v>
      </c>
      <c r="I9">
        <f t="shared" si="0"/>
        <v>8854</v>
      </c>
    </row>
    <row r="10" spans="2:9" ht="15.75" thickBot="1" x14ac:dyDescent="0.3">
      <c r="B10" s="176" t="s">
        <v>58</v>
      </c>
      <c r="C10" s="168" t="s">
        <v>126</v>
      </c>
      <c r="D10" s="176">
        <v>1260</v>
      </c>
      <c r="E10" s="176" t="s">
        <v>194</v>
      </c>
      <c r="F10">
        <v>2005</v>
      </c>
      <c r="G10" s="176" t="s">
        <v>88</v>
      </c>
      <c r="H10" t="s">
        <v>52</v>
      </c>
      <c r="I10">
        <f t="shared" si="0"/>
        <v>1260</v>
      </c>
    </row>
    <row r="11" spans="2:9" ht="15.75" thickBot="1" x14ac:dyDescent="0.3">
      <c r="B11" s="176" t="s">
        <v>224</v>
      </c>
      <c r="C11" s="168" t="s">
        <v>126</v>
      </c>
      <c r="D11" s="176">
        <v>415</v>
      </c>
      <c r="E11" s="176" t="s">
        <v>194</v>
      </c>
      <c r="F11">
        <v>2005</v>
      </c>
      <c r="G11" s="176" t="s">
        <v>53</v>
      </c>
      <c r="H11" t="s">
        <v>52</v>
      </c>
      <c r="I11">
        <f t="shared" si="0"/>
        <v>415</v>
      </c>
    </row>
    <row r="12" spans="2:9" ht="15.75" thickBot="1" x14ac:dyDescent="0.3">
      <c r="B12" s="177" t="s">
        <v>205</v>
      </c>
      <c r="C12" s="168" t="s">
        <v>126</v>
      </c>
      <c r="D12" s="177">
        <v>5120</v>
      </c>
      <c r="E12" s="177" t="s">
        <v>194</v>
      </c>
      <c r="F12">
        <v>2005</v>
      </c>
      <c r="G12" s="176"/>
      <c r="H12" t="s">
        <v>52</v>
      </c>
      <c r="I12">
        <f t="shared" si="0"/>
        <v>5120</v>
      </c>
    </row>
    <row r="13" spans="2:9" ht="15.75" thickBot="1" x14ac:dyDescent="0.3">
      <c r="B13" s="177" t="s">
        <v>59</v>
      </c>
      <c r="C13" s="168" t="s">
        <v>126</v>
      </c>
      <c r="D13" s="177">
        <v>670</v>
      </c>
      <c r="E13" s="177" t="s">
        <v>194</v>
      </c>
      <c r="F13">
        <v>2005</v>
      </c>
      <c r="G13" s="176" t="s">
        <v>53</v>
      </c>
      <c r="H13" t="s">
        <v>52</v>
      </c>
      <c r="I13">
        <f t="shared" si="0"/>
        <v>670</v>
      </c>
    </row>
    <row r="14" spans="2:9" ht="15.75" thickBot="1" x14ac:dyDescent="0.3">
      <c r="B14" s="176" t="s">
        <v>82</v>
      </c>
      <c r="C14" s="168" t="s">
        <v>126</v>
      </c>
      <c r="D14" s="176">
        <v>-300</v>
      </c>
      <c r="E14" s="176" t="s">
        <v>215</v>
      </c>
      <c r="F14">
        <v>2005</v>
      </c>
      <c r="G14" s="176" t="s">
        <v>53</v>
      </c>
      <c r="H14" t="s">
        <v>52</v>
      </c>
      <c r="I14">
        <f t="shared" si="0"/>
        <v>300</v>
      </c>
    </row>
    <row r="15" spans="2:9" ht="15.75" thickBot="1" x14ac:dyDescent="0.3">
      <c r="B15" s="176" t="s">
        <v>75</v>
      </c>
      <c r="C15" s="168" t="s">
        <v>126</v>
      </c>
      <c r="D15" s="176">
        <v>-105</v>
      </c>
      <c r="E15" s="176" t="s">
        <v>215</v>
      </c>
      <c r="F15">
        <v>2005</v>
      </c>
      <c r="G15" s="176" t="s">
        <v>53</v>
      </c>
      <c r="H15" t="s">
        <v>52</v>
      </c>
      <c r="I15">
        <f t="shared" si="0"/>
        <v>105</v>
      </c>
    </row>
    <row r="16" spans="2:9" s="74" customFormat="1" ht="15.75" thickBot="1" x14ac:dyDescent="0.3">
      <c r="B16" s="176" t="s">
        <v>64</v>
      </c>
      <c r="C16" s="168" t="s">
        <v>126</v>
      </c>
      <c r="D16" s="176">
        <v>-320</v>
      </c>
      <c r="E16" s="176" t="s">
        <v>215</v>
      </c>
      <c r="F16" s="74">
        <v>2005</v>
      </c>
      <c r="G16" s="176" t="s">
        <v>53</v>
      </c>
      <c r="H16" s="74" t="s">
        <v>52</v>
      </c>
      <c r="I16">
        <f t="shared" si="0"/>
        <v>320</v>
      </c>
    </row>
    <row r="17" spans="1:9" ht="15.75" thickBot="1" x14ac:dyDescent="0.3">
      <c r="B17" s="176" t="s">
        <v>140</v>
      </c>
      <c r="C17" s="168" t="s">
        <v>126</v>
      </c>
      <c r="D17" s="176">
        <v>250</v>
      </c>
      <c r="E17" s="176" t="s">
        <v>194</v>
      </c>
      <c r="F17">
        <v>2005</v>
      </c>
      <c r="G17" s="176" t="s">
        <v>53</v>
      </c>
      <c r="H17" t="s">
        <v>52</v>
      </c>
      <c r="I17">
        <f t="shared" si="0"/>
        <v>250</v>
      </c>
    </row>
    <row r="18" spans="1:9" s="74" customFormat="1" ht="15.75" thickBot="1" x14ac:dyDescent="0.3">
      <c r="B18" s="177" t="s">
        <v>166</v>
      </c>
      <c r="C18" s="168" t="s">
        <v>126</v>
      </c>
      <c r="D18" s="177">
        <v>1250</v>
      </c>
      <c r="E18" s="177" t="s">
        <v>194</v>
      </c>
      <c r="F18" s="74">
        <v>2005</v>
      </c>
      <c r="G18" s="176"/>
      <c r="H18" s="74" t="s">
        <v>52</v>
      </c>
      <c r="I18">
        <f t="shared" si="0"/>
        <v>1250</v>
      </c>
    </row>
    <row r="19" spans="1:9" s="74" customFormat="1" ht="15.75" thickBot="1" x14ac:dyDescent="0.3">
      <c r="B19" s="177" t="s">
        <v>81</v>
      </c>
      <c r="C19" s="168" t="s">
        <v>126</v>
      </c>
      <c r="D19" s="177">
        <v>20</v>
      </c>
      <c r="E19" s="177" t="s">
        <v>194</v>
      </c>
      <c r="F19" s="74">
        <v>2005</v>
      </c>
      <c r="G19" s="176"/>
      <c r="H19" s="74" t="s">
        <v>52</v>
      </c>
      <c r="I19">
        <f t="shared" si="0"/>
        <v>20</v>
      </c>
    </row>
    <row r="20" spans="1:9" ht="15.75" thickBot="1" x14ac:dyDescent="0.3">
      <c r="B20" s="177" t="s">
        <v>114</v>
      </c>
      <c r="C20" s="168" t="s">
        <v>126</v>
      </c>
      <c r="D20" s="177">
        <v>2900</v>
      </c>
      <c r="E20" s="177" t="s">
        <v>194</v>
      </c>
      <c r="F20">
        <v>2005</v>
      </c>
      <c r="G20" s="176"/>
      <c r="H20" t="s">
        <v>52</v>
      </c>
      <c r="I20">
        <f t="shared" si="0"/>
        <v>2900</v>
      </c>
    </row>
    <row r="21" spans="1:9" ht="15.75" thickBot="1" x14ac:dyDescent="0.3">
      <c r="B21" s="176" t="s">
        <v>187</v>
      </c>
      <c r="C21" s="168" t="s">
        <v>126</v>
      </c>
      <c r="D21" s="176">
        <v>255</v>
      </c>
      <c r="E21" s="176" t="s">
        <v>194</v>
      </c>
      <c r="F21">
        <v>2005</v>
      </c>
      <c r="G21" s="176" t="s">
        <v>53</v>
      </c>
      <c r="H21" t="s">
        <v>52</v>
      </c>
      <c r="I21">
        <f t="shared" si="0"/>
        <v>255</v>
      </c>
    </row>
    <row r="22" spans="1:9" ht="15.75" thickBot="1" x14ac:dyDescent="0.3">
      <c r="B22" s="177" t="s">
        <v>65</v>
      </c>
      <c r="C22" s="168" t="s">
        <v>126</v>
      </c>
      <c r="D22" s="177">
        <v>840</v>
      </c>
      <c r="E22" s="177" t="s">
        <v>194</v>
      </c>
      <c r="F22">
        <v>2005</v>
      </c>
      <c r="G22" s="176" t="s">
        <v>53</v>
      </c>
      <c r="H22" t="s">
        <v>52</v>
      </c>
      <c r="I22">
        <f t="shared" si="0"/>
        <v>840</v>
      </c>
    </row>
    <row r="23" spans="1:9" ht="15" customHeight="1" thickBot="1" x14ac:dyDescent="0.3">
      <c r="B23" s="176" t="s">
        <v>234</v>
      </c>
      <c r="C23" s="168" t="s">
        <v>126</v>
      </c>
      <c r="D23" s="176">
        <v>50</v>
      </c>
      <c r="E23" s="176" t="s">
        <v>194</v>
      </c>
      <c r="F23">
        <v>2005</v>
      </c>
      <c r="G23" s="176" t="s">
        <v>53</v>
      </c>
      <c r="H23" t="s">
        <v>52</v>
      </c>
      <c r="I23">
        <f t="shared" si="0"/>
        <v>50</v>
      </c>
    </row>
    <row r="24" spans="1:9" ht="15.75" thickBot="1" x14ac:dyDescent="0.3">
      <c r="B24" s="177" t="s">
        <v>235</v>
      </c>
      <c r="C24" s="168" t="s">
        <v>126</v>
      </c>
      <c r="D24" s="177">
        <v>-1796</v>
      </c>
      <c r="E24" s="177" t="s">
        <v>215</v>
      </c>
      <c r="F24">
        <v>2005</v>
      </c>
      <c r="G24" s="176" t="s">
        <v>53</v>
      </c>
      <c r="H24" t="s">
        <v>52</v>
      </c>
      <c r="I24">
        <f t="shared" si="0"/>
        <v>1796</v>
      </c>
    </row>
    <row r="25" spans="1:9" ht="15.75" thickBot="1" x14ac:dyDescent="0.3">
      <c r="B25" s="176" t="s">
        <v>60</v>
      </c>
      <c r="C25" s="168" t="s">
        <v>126</v>
      </c>
      <c r="D25" s="176">
        <v>-395</v>
      </c>
      <c r="E25" s="176" t="s">
        <v>215</v>
      </c>
      <c r="F25">
        <v>2005</v>
      </c>
      <c r="G25" s="176" t="s">
        <v>53</v>
      </c>
      <c r="H25" t="s">
        <v>52</v>
      </c>
      <c r="I25">
        <f t="shared" si="0"/>
        <v>395</v>
      </c>
    </row>
    <row r="26" spans="1:9" s="74" customFormat="1" ht="15.75" thickBot="1" x14ac:dyDescent="0.3">
      <c r="B26" s="177" t="s">
        <v>61</v>
      </c>
      <c r="C26" s="168" t="s">
        <v>126</v>
      </c>
      <c r="D26" s="177">
        <v>-1696</v>
      </c>
      <c r="E26" s="177" t="s">
        <v>215</v>
      </c>
      <c r="F26" s="74">
        <v>2005</v>
      </c>
      <c r="G26" s="176" t="s">
        <v>53</v>
      </c>
      <c r="H26" s="74" t="s">
        <v>52</v>
      </c>
      <c r="I26">
        <f t="shared" si="0"/>
        <v>1696</v>
      </c>
    </row>
    <row r="27" spans="1:9" ht="15.75" thickBot="1" x14ac:dyDescent="0.3">
      <c r="B27" s="176" t="s">
        <v>92</v>
      </c>
      <c r="C27" s="168" t="s">
        <v>126</v>
      </c>
      <c r="D27" s="176">
        <v>-968</v>
      </c>
      <c r="E27" s="176" t="s">
        <v>215</v>
      </c>
      <c r="F27">
        <v>2005</v>
      </c>
      <c r="G27" s="176" t="s">
        <v>53</v>
      </c>
      <c r="H27" t="s">
        <v>52</v>
      </c>
      <c r="I27">
        <f t="shared" si="0"/>
        <v>968</v>
      </c>
    </row>
    <row r="28" spans="1:9" ht="15.75" thickBot="1" x14ac:dyDescent="0.3">
      <c r="B28" s="176" t="s">
        <v>62</v>
      </c>
      <c r="C28" s="168" t="s">
        <v>126</v>
      </c>
      <c r="D28" s="176">
        <v>-400</v>
      </c>
      <c r="E28" s="176" t="s">
        <v>215</v>
      </c>
      <c r="F28">
        <v>2005</v>
      </c>
      <c r="G28" s="176" t="s">
        <v>53</v>
      </c>
      <c r="H28" t="s">
        <v>52</v>
      </c>
      <c r="I28">
        <f t="shared" si="0"/>
        <v>400</v>
      </c>
    </row>
    <row r="29" spans="1:9" ht="15.75" thickBot="1" x14ac:dyDescent="0.3">
      <c r="A29" s="180"/>
      <c r="B29" s="177" t="s">
        <v>182</v>
      </c>
      <c r="C29" s="168" t="s">
        <v>126</v>
      </c>
      <c r="D29" s="177">
        <v>-1275</v>
      </c>
      <c r="E29" s="177" t="s">
        <v>215</v>
      </c>
      <c r="F29">
        <v>2005</v>
      </c>
      <c r="G29" s="176" t="s">
        <v>53</v>
      </c>
      <c r="H29" t="s">
        <v>52</v>
      </c>
      <c r="I29">
        <f t="shared" si="0"/>
        <v>1275</v>
      </c>
    </row>
    <row r="30" spans="1:9" ht="15.75" thickBot="1" x14ac:dyDescent="0.3">
      <c r="B30" s="176" t="s">
        <v>73</v>
      </c>
      <c r="C30" s="168" t="s">
        <v>126</v>
      </c>
      <c r="D30" s="176">
        <v>-528</v>
      </c>
      <c r="E30" s="176" t="s">
        <v>215</v>
      </c>
      <c r="F30">
        <v>2005</v>
      </c>
      <c r="G30" s="176" t="s">
        <v>88</v>
      </c>
      <c r="H30" t="s">
        <v>52</v>
      </c>
      <c r="I30">
        <f t="shared" si="0"/>
        <v>528</v>
      </c>
    </row>
    <row r="31" spans="1:9" ht="15.75" thickBot="1" x14ac:dyDescent="0.3">
      <c r="B31" s="176" t="s">
        <v>132</v>
      </c>
      <c r="C31" s="170" t="s">
        <v>126</v>
      </c>
      <c r="D31" s="176">
        <v>267</v>
      </c>
      <c r="E31" s="176" t="s">
        <v>194</v>
      </c>
      <c r="F31">
        <v>2005</v>
      </c>
      <c r="G31" s="176" t="s">
        <v>53</v>
      </c>
      <c r="H31" t="s">
        <v>52</v>
      </c>
      <c r="I31">
        <f t="shared" si="0"/>
        <v>267</v>
      </c>
    </row>
    <row r="32" spans="1:9" ht="15.75" thickBot="1" x14ac:dyDescent="0.3">
      <c r="B32" s="176" t="s">
        <v>189</v>
      </c>
      <c r="C32" s="170" t="s">
        <v>126</v>
      </c>
      <c r="D32" s="176">
        <v>390</v>
      </c>
      <c r="E32" s="176" t="s">
        <v>194</v>
      </c>
      <c r="F32">
        <v>2005</v>
      </c>
      <c r="G32" s="176" t="s">
        <v>88</v>
      </c>
      <c r="H32" t="s">
        <v>52</v>
      </c>
      <c r="I32">
        <f t="shared" si="0"/>
        <v>390</v>
      </c>
    </row>
    <row r="33" spans="2:13" ht="15.75" thickBot="1" x14ac:dyDescent="0.3">
      <c r="B33" s="176" t="s">
        <v>90</v>
      </c>
      <c r="C33" s="170" t="s">
        <v>126</v>
      </c>
      <c r="D33" s="176">
        <v>-138</v>
      </c>
      <c r="E33" s="176" t="s">
        <v>215</v>
      </c>
      <c r="F33">
        <v>2005</v>
      </c>
      <c r="G33" s="176" t="s">
        <v>88</v>
      </c>
      <c r="H33" t="s">
        <v>52</v>
      </c>
      <c r="I33">
        <f t="shared" si="0"/>
        <v>138</v>
      </c>
    </row>
    <row r="34" spans="2:13" ht="15.75" thickBot="1" x14ac:dyDescent="0.3">
      <c r="B34" s="176" t="s">
        <v>74</v>
      </c>
      <c r="C34" s="170" t="s">
        <v>126</v>
      </c>
      <c r="D34" s="176">
        <v>-440</v>
      </c>
      <c r="E34" s="176" t="s">
        <v>215</v>
      </c>
      <c r="F34">
        <v>2005</v>
      </c>
      <c r="G34" s="176" t="s">
        <v>53</v>
      </c>
      <c r="H34" t="s">
        <v>52</v>
      </c>
      <c r="I34">
        <f t="shared" si="0"/>
        <v>440</v>
      </c>
    </row>
    <row r="35" spans="2:13" ht="15.75" thickBot="1" x14ac:dyDescent="0.3">
      <c r="B35" s="176" t="s">
        <v>91</v>
      </c>
      <c r="C35" s="170" t="s">
        <v>126</v>
      </c>
      <c r="D35" s="176">
        <v>-43</v>
      </c>
      <c r="E35" s="176" t="s">
        <v>215</v>
      </c>
      <c r="F35">
        <v>2005</v>
      </c>
      <c r="G35" s="176" t="s">
        <v>88</v>
      </c>
      <c r="H35" t="s">
        <v>52</v>
      </c>
      <c r="I35">
        <f t="shared" si="0"/>
        <v>43</v>
      </c>
    </row>
    <row r="36" spans="2:13" ht="15.75" thickBot="1" x14ac:dyDescent="0.3">
      <c r="B36" s="176" t="s">
        <v>135</v>
      </c>
      <c r="C36" s="170" t="s">
        <v>126</v>
      </c>
      <c r="D36" s="176">
        <v>350</v>
      </c>
      <c r="E36" s="176" t="s">
        <v>194</v>
      </c>
      <c r="F36">
        <v>2005</v>
      </c>
      <c r="G36" s="176" t="s">
        <v>53</v>
      </c>
      <c r="H36" t="s">
        <v>52</v>
      </c>
      <c r="I36">
        <f t="shared" si="0"/>
        <v>350</v>
      </c>
    </row>
    <row r="37" spans="2:13" ht="15.75" thickBot="1" x14ac:dyDescent="0.3">
      <c r="B37" s="176" t="s">
        <v>185</v>
      </c>
      <c r="C37" s="170" t="s">
        <v>126</v>
      </c>
      <c r="D37" s="176">
        <v>-470</v>
      </c>
      <c r="E37" s="176" t="s">
        <v>215</v>
      </c>
      <c r="F37">
        <v>2005</v>
      </c>
      <c r="G37" s="176" t="s">
        <v>53</v>
      </c>
      <c r="H37" t="s">
        <v>52</v>
      </c>
      <c r="I37">
        <f t="shared" si="0"/>
        <v>470</v>
      </c>
    </row>
    <row r="38" spans="2:13" ht="15.75" thickBot="1" x14ac:dyDescent="0.3">
      <c r="B38" s="176" t="s">
        <v>63</v>
      </c>
      <c r="C38" s="170" t="s">
        <v>129</v>
      </c>
      <c r="D38" s="176">
        <v>470</v>
      </c>
      <c r="E38" s="176" t="s">
        <v>194</v>
      </c>
      <c r="F38">
        <v>2005</v>
      </c>
      <c r="G38" s="176" t="s">
        <v>53</v>
      </c>
      <c r="H38" t="s">
        <v>52</v>
      </c>
      <c r="I38">
        <f t="shared" si="0"/>
        <v>470</v>
      </c>
    </row>
    <row r="39" spans="2:13" ht="15.75" thickBot="1" x14ac:dyDescent="0.3">
      <c r="B39" s="176" t="s">
        <v>93</v>
      </c>
      <c r="C39" s="170" t="s">
        <v>129</v>
      </c>
      <c r="D39" s="176">
        <v>-1052</v>
      </c>
      <c r="E39" s="176" t="s">
        <v>215</v>
      </c>
      <c r="F39">
        <v>2005</v>
      </c>
      <c r="G39" s="176" t="s">
        <v>88</v>
      </c>
      <c r="H39" t="s">
        <v>52</v>
      </c>
      <c r="I39">
        <f t="shared" si="0"/>
        <v>1052</v>
      </c>
    </row>
    <row r="40" spans="2:13" ht="15.75" thickBot="1" x14ac:dyDescent="0.3">
      <c r="B40" s="177" t="s">
        <v>188</v>
      </c>
      <c r="C40" s="170" t="s">
        <v>129</v>
      </c>
      <c r="D40" s="177">
        <v>400</v>
      </c>
      <c r="E40" s="177" t="s">
        <v>194</v>
      </c>
      <c r="F40">
        <v>2005</v>
      </c>
      <c r="G40" s="176"/>
      <c r="H40" t="s">
        <v>52</v>
      </c>
      <c r="I40">
        <f t="shared" si="0"/>
        <v>400</v>
      </c>
    </row>
    <row r="41" spans="2:13" ht="15.75" thickBot="1" x14ac:dyDescent="0.3">
      <c r="B41" s="177" t="s">
        <v>188</v>
      </c>
      <c r="C41" s="170" t="s">
        <v>129</v>
      </c>
      <c r="D41" s="177">
        <v>1190</v>
      </c>
      <c r="E41" s="177" t="s">
        <v>194</v>
      </c>
      <c r="F41">
        <v>2005</v>
      </c>
      <c r="G41" s="176"/>
      <c r="H41" t="s">
        <v>52</v>
      </c>
      <c r="I41">
        <f t="shared" si="0"/>
        <v>1190</v>
      </c>
    </row>
    <row r="42" spans="2:13" ht="15.75" thickBot="1" x14ac:dyDescent="0.3">
      <c r="B42" s="177" t="s">
        <v>125</v>
      </c>
      <c r="C42" s="168" t="s">
        <v>126</v>
      </c>
      <c r="D42" s="177">
        <v>200</v>
      </c>
      <c r="E42" s="177" t="s">
        <v>194</v>
      </c>
      <c r="F42">
        <v>2005</v>
      </c>
      <c r="G42" s="176" t="s">
        <v>53</v>
      </c>
      <c r="H42" t="s">
        <v>52</v>
      </c>
      <c r="I42">
        <f t="shared" si="0"/>
        <v>200</v>
      </c>
    </row>
    <row r="43" spans="2:13" ht="15.75" thickBot="1" x14ac:dyDescent="0.3">
      <c r="B43" s="179" t="s">
        <v>89</v>
      </c>
      <c r="C43" s="172" t="s">
        <v>126</v>
      </c>
      <c r="D43" s="176">
        <v>-152</v>
      </c>
      <c r="E43" s="176" t="s">
        <v>215</v>
      </c>
      <c r="F43">
        <v>2005</v>
      </c>
      <c r="G43" s="176" t="s">
        <v>88</v>
      </c>
      <c r="H43" t="s">
        <v>52</v>
      </c>
      <c r="I43">
        <f t="shared" si="0"/>
        <v>152</v>
      </c>
    </row>
    <row r="44" spans="2:13" ht="15.75" thickBot="1" x14ac:dyDescent="0.3">
      <c r="B44" s="177" t="s">
        <v>236</v>
      </c>
      <c r="C44" s="172" t="s">
        <v>126</v>
      </c>
      <c r="D44" s="177">
        <v>500</v>
      </c>
      <c r="E44" s="177" t="s">
        <v>194</v>
      </c>
      <c r="F44">
        <v>2005</v>
      </c>
      <c r="G44" s="176" t="s">
        <v>53</v>
      </c>
      <c r="H44" t="s">
        <v>52</v>
      </c>
      <c r="I44">
        <f t="shared" si="0"/>
        <v>500</v>
      </c>
    </row>
    <row r="45" spans="2:13" ht="15.75" thickBot="1" x14ac:dyDescent="0.3">
      <c r="B45" s="177" t="s">
        <v>160</v>
      </c>
      <c r="C45" s="172" t="s">
        <v>126</v>
      </c>
      <c r="D45" s="177">
        <v>410</v>
      </c>
      <c r="E45" s="177" t="s">
        <v>194</v>
      </c>
      <c r="F45">
        <v>2005</v>
      </c>
      <c r="G45" s="176"/>
      <c r="H45" t="s">
        <v>52</v>
      </c>
      <c r="I45">
        <f t="shared" si="0"/>
        <v>410</v>
      </c>
    </row>
    <row r="46" spans="2:13" ht="15.75" thickBot="1" x14ac:dyDescent="0.3">
      <c r="B46" s="176" t="s">
        <v>83</v>
      </c>
      <c r="C46" s="172" t="s">
        <v>126</v>
      </c>
      <c r="D46" s="176">
        <v>-1</v>
      </c>
      <c r="E46" s="176" t="s">
        <v>215</v>
      </c>
      <c r="F46">
        <v>2005</v>
      </c>
      <c r="G46" s="176" t="s">
        <v>53</v>
      </c>
      <c r="H46" t="s">
        <v>52</v>
      </c>
      <c r="I46">
        <f t="shared" si="0"/>
        <v>1</v>
      </c>
    </row>
    <row r="47" spans="2:13" ht="15.75" thickBot="1" x14ac:dyDescent="0.3">
      <c r="B47" s="176" t="s">
        <v>94</v>
      </c>
      <c r="D47" s="176">
        <v>2381</v>
      </c>
      <c r="E47" s="176" t="s">
        <v>215</v>
      </c>
      <c r="G47" s="176" t="s">
        <v>88</v>
      </c>
      <c r="I47">
        <f t="shared" si="0"/>
        <v>2381</v>
      </c>
      <c r="J47" s="169"/>
      <c r="K47" s="170"/>
      <c r="L47" s="171"/>
      <c r="M47" s="171"/>
    </row>
    <row r="48" spans="2:13" x14ac:dyDescent="0.25">
      <c r="B48" s="176" t="s">
        <v>78</v>
      </c>
      <c r="D48" s="176">
        <v>0.92</v>
      </c>
      <c r="E48" s="176" t="s">
        <v>215</v>
      </c>
      <c r="G48" s="176" t="s">
        <v>88</v>
      </c>
      <c r="I48">
        <f t="shared" si="0"/>
        <v>0.92</v>
      </c>
    </row>
    <row r="49" spans="2:9" ht="15.75" thickBot="1" x14ac:dyDescent="0.3">
      <c r="B49" s="178" t="s">
        <v>133</v>
      </c>
      <c r="C49" s="168" t="s">
        <v>126</v>
      </c>
      <c r="D49" s="178">
        <v>1700</v>
      </c>
      <c r="E49" s="178" t="s">
        <v>194</v>
      </c>
      <c r="F49">
        <v>2005</v>
      </c>
      <c r="G49" s="178" t="s">
        <v>53</v>
      </c>
      <c r="H49" t="s">
        <v>52</v>
      </c>
      <c r="I49">
        <f t="shared" si="0"/>
        <v>1700</v>
      </c>
    </row>
    <row r="50" spans="2:9" ht="15.75" thickBot="1" x14ac:dyDescent="0.3">
      <c r="B50" s="178" t="s">
        <v>131</v>
      </c>
      <c r="C50" s="170" t="s">
        <v>126</v>
      </c>
      <c r="D50" s="178">
        <v>750</v>
      </c>
      <c r="E50" s="178" t="s">
        <v>194</v>
      </c>
      <c r="F50">
        <v>2005</v>
      </c>
      <c r="G50" s="178" t="s">
        <v>53</v>
      </c>
      <c r="H50" t="s">
        <v>52</v>
      </c>
      <c r="I50">
        <f t="shared" si="0"/>
        <v>750</v>
      </c>
    </row>
    <row r="51" spans="2:9" ht="15.75" thickBot="1" x14ac:dyDescent="0.3">
      <c r="B51" s="178" t="s">
        <v>139</v>
      </c>
      <c r="C51" s="170" t="s">
        <v>126</v>
      </c>
      <c r="D51" s="178">
        <v>400</v>
      </c>
      <c r="E51" s="178" t="s">
        <v>194</v>
      </c>
      <c r="F51">
        <v>2005</v>
      </c>
      <c r="G51" s="178" t="s">
        <v>53</v>
      </c>
      <c r="H51" t="s">
        <v>52</v>
      </c>
      <c r="I51">
        <f t="shared" si="0"/>
        <v>400</v>
      </c>
    </row>
    <row r="52" spans="2:9" ht="15.75" thickBot="1" x14ac:dyDescent="0.3">
      <c r="B52" s="176"/>
    </row>
    <row r="53" spans="2:9" ht="15.75" thickBot="1" x14ac:dyDescent="0.3">
      <c r="B53" s="62" t="s">
        <v>152</v>
      </c>
      <c r="C53" s="63" t="s">
        <v>226</v>
      </c>
      <c r="D53" s="63" t="s">
        <v>197</v>
      </c>
      <c r="E53" s="63" t="s">
        <v>227</v>
      </c>
      <c r="F53" s="63" t="s">
        <v>228</v>
      </c>
      <c r="G53" s="63" t="s">
        <v>229</v>
      </c>
    </row>
    <row r="54" spans="2:9" ht="15.75" thickBot="1" x14ac:dyDescent="0.3">
      <c r="B54" s="162" t="s">
        <v>182</v>
      </c>
      <c r="C54" s="145">
        <v>5450</v>
      </c>
      <c r="D54" s="145">
        <v>4645</v>
      </c>
      <c r="E54" s="145">
        <v>805</v>
      </c>
      <c r="F54" s="145" t="s">
        <v>127</v>
      </c>
      <c r="G54" s="145"/>
    </row>
    <row r="55" spans="2:9" ht="15.75" thickBot="1" x14ac:dyDescent="0.3">
      <c r="B55" s="162" t="s">
        <v>225</v>
      </c>
      <c r="C55" s="145">
        <v>0</v>
      </c>
      <c r="D55" s="145">
        <v>4</v>
      </c>
      <c r="E55" s="145">
        <v>-4</v>
      </c>
      <c r="F55" s="145" t="s">
        <v>194</v>
      </c>
      <c r="G55" s="145"/>
    </row>
    <row r="56" spans="2:9" ht="15.75" thickBot="1" x14ac:dyDescent="0.3">
      <c r="B56" s="162" t="s">
        <v>93</v>
      </c>
      <c r="C56" s="145">
        <v>1600</v>
      </c>
      <c r="D56" s="145">
        <v>1950</v>
      </c>
      <c r="E56" s="145">
        <v>-350</v>
      </c>
      <c r="F56" s="145" t="s">
        <v>194</v>
      </c>
      <c r="G56" s="72" t="s">
        <v>230</v>
      </c>
    </row>
    <row r="57" spans="2:9" ht="15.75" thickBot="1" x14ac:dyDescent="0.3">
      <c r="B57" s="162" t="s">
        <v>77</v>
      </c>
      <c r="C57" s="145">
        <v>850</v>
      </c>
      <c r="D57" s="145">
        <v>69</v>
      </c>
      <c r="E57" s="145">
        <v>781</v>
      </c>
      <c r="F57" s="145" t="s">
        <v>127</v>
      </c>
      <c r="G57" s="145"/>
    </row>
    <row r="58" spans="2:9" ht="15.75" thickBot="1" x14ac:dyDescent="0.3">
      <c r="B58" s="162" t="s">
        <v>55</v>
      </c>
      <c r="C58" s="145">
        <v>5400</v>
      </c>
      <c r="D58" s="145">
        <v>4875</v>
      </c>
      <c r="E58" s="145">
        <v>525</v>
      </c>
      <c r="F58" s="145" t="s">
        <v>127</v>
      </c>
      <c r="G58" s="145"/>
    </row>
    <row r="59" spans="2:9" ht="15.75" thickBot="1" x14ac:dyDescent="0.3">
      <c r="B59" s="162" t="s">
        <v>64</v>
      </c>
      <c r="C59" s="145">
        <v>2000</v>
      </c>
      <c r="D59" s="145">
        <v>2120</v>
      </c>
      <c r="E59" s="145">
        <v>-120</v>
      </c>
      <c r="F59" s="145" t="s">
        <v>194</v>
      </c>
      <c r="G59" s="145"/>
    </row>
  </sheetData>
  <phoneticPr fontId="13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8E2E-8280-4016-A8DD-20462D16AA92}">
  <sheetPr codeName="Hoja14"/>
  <dimension ref="A1:X3"/>
  <sheetViews>
    <sheetView zoomScale="82" zoomScaleNormal="82" workbookViewId="0">
      <selection activeCell="S16" sqref="S16"/>
    </sheetView>
  </sheetViews>
  <sheetFormatPr baseColWidth="10" defaultRowHeight="15" x14ac:dyDescent="0.25"/>
  <cols>
    <col min="1" max="1" width="21" customWidth="1"/>
    <col min="6" max="6" width="13" customWidth="1"/>
    <col min="7" max="7" width="18.140625" customWidth="1"/>
    <col min="17" max="17" width="14.140625" customWidth="1"/>
    <col min="18" max="18" width="9" customWidth="1"/>
    <col min="19" max="19" width="8.28515625" customWidth="1"/>
    <col min="21" max="21" width="10" customWidth="1"/>
  </cols>
  <sheetData>
    <row r="1" spans="1:24" ht="60" x14ac:dyDescent="0.25">
      <c r="A1" s="3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25</v>
      </c>
      <c r="H1" s="4" t="s">
        <v>5</v>
      </c>
      <c r="I1" s="4" t="s">
        <v>6</v>
      </c>
      <c r="J1" s="4" t="s">
        <v>23</v>
      </c>
      <c r="K1" s="4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</row>
    <row r="2" spans="1:24" ht="51.75" customHeight="1" x14ac:dyDescent="0.25">
      <c r="A2" s="5" t="s">
        <v>28</v>
      </c>
      <c r="B2" s="5"/>
      <c r="C2" s="5"/>
      <c r="D2" s="5" t="s">
        <v>29</v>
      </c>
      <c r="E2" s="5"/>
      <c r="F2" s="5"/>
      <c r="G2" s="5" t="s">
        <v>30</v>
      </c>
      <c r="H2" s="5"/>
      <c r="I2" s="5"/>
      <c r="J2" s="5" t="s">
        <v>31</v>
      </c>
      <c r="K2" s="5" t="s">
        <v>21</v>
      </c>
      <c r="L2" s="5"/>
      <c r="M2" s="5"/>
      <c r="N2" s="5"/>
      <c r="O2" s="5"/>
      <c r="P2" s="5"/>
      <c r="Q2" s="5" t="s">
        <v>32</v>
      </c>
      <c r="R2" s="5"/>
      <c r="S2" s="5"/>
      <c r="T2" s="5"/>
      <c r="U2" s="5"/>
      <c r="V2" s="5"/>
      <c r="W2" s="5"/>
      <c r="X2" s="5"/>
    </row>
    <row r="3" spans="1:24" s="15" customFormat="1" x14ac:dyDescent="0.25">
      <c r="A3" s="15">
        <v>1</v>
      </c>
      <c r="B3" s="16" t="s">
        <v>24</v>
      </c>
      <c r="C3" s="17" t="s">
        <v>26</v>
      </c>
      <c r="D3" s="17" t="s">
        <v>47</v>
      </c>
      <c r="E3" s="28">
        <v>102311</v>
      </c>
      <c r="F3" s="28">
        <v>10231102</v>
      </c>
      <c r="G3" s="29" t="s">
        <v>341</v>
      </c>
      <c r="H3" s="17" t="s">
        <v>48</v>
      </c>
      <c r="I3" s="30" t="s">
        <v>326</v>
      </c>
      <c r="J3" s="30" t="s">
        <v>342</v>
      </c>
      <c r="K3" s="18" t="s">
        <v>49</v>
      </c>
      <c r="L3" s="17">
        <v>40001433</v>
      </c>
      <c r="M3" s="38" t="s">
        <v>201</v>
      </c>
      <c r="N3" s="39">
        <v>1</v>
      </c>
      <c r="O3" s="16" t="s">
        <v>202</v>
      </c>
      <c r="P3" s="17" t="s">
        <v>52</v>
      </c>
      <c r="Q3" s="17">
        <v>2005</v>
      </c>
      <c r="R3" s="17"/>
      <c r="S3" s="17"/>
      <c r="T3" s="17"/>
      <c r="U3" s="17"/>
      <c r="V3" s="16"/>
      <c r="W3" s="17"/>
      <c r="X3" s="17" t="s">
        <v>53</v>
      </c>
    </row>
  </sheetData>
  <pageMargins left="0.7" right="0.7" top="0.75" bottom="0.75" header="0.3" footer="0.3"/>
  <pageSetup paperSize="9" orientation="portrait" horizontalDpi="200" verticalDpi="2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6645B-06FC-4873-BD20-F7D81330FDAB}">
  <sheetPr codeName="Hoja15"/>
  <dimension ref="A1:AB10"/>
  <sheetViews>
    <sheetView zoomScale="82" zoomScaleNormal="82" workbookViewId="0">
      <selection activeCell="J28" sqref="J27:J28"/>
    </sheetView>
  </sheetViews>
  <sheetFormatPr baseColWidth="10" defaultRowHeight="15" x14ac:dyDescent="0.25"/>
  <cols>
    <col min="1" max="1" width="21" customWidth="1"/>
    <col min="6" max="6" width="13" customWidth="1"/>
    <col min="7" max="7" width="18.140625" customWidth="1"/>
    <col min="17" max="17" width="14.140625" customWidth="1"/>
    <col min="18" max="18" width="9" customWidth="1"/>
    <col min="19" max="19" width="8.28515625" customWidth="1"/>
    <col min="21" max="21" width="10" customWidth="1"/>
    <col min="24" max="24" width="22.28515625" customWidth="1"/>
  </cols>
  <sheetData>
    <row r="1" spans="1:28" ht="60" x14ac:dyDescent="0.25">
      <c r="A1" s="3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25</v>
      </c>
      <c r="H1" s="4" t="s">
        <v>5</v>
      </c>
      <c r="I1" s="4" t="s">
        <v>6</v>
      </c>
      <c r="J1" s="4" t="s">
        <v>23</v>
      </c>
      <c r="K1" s="4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</row>
    <row r="2" spans="1:28" ht="51.75" customHeight="1" x14ac:dyDescent="0.25">
      <c r="A2" s="5" t="s">
        <v>28</v>
      </c>
      <c r="B2" s="5"/>
      <c r="C2" s="5"/>
      <c r="D2" s="5" t="s">
        <v>29</v>
      </c>
      <c r="E2" s="5"/>
      <c r="F2" s="5"/>
      <c r="G2" s="5" t="s">
        <v>30</v>
      </c>
      <c r="H2" s="5"/>
      <c r="I2" s="5"/>
      <c r="J2" s="5" t="s">
        <v>31</v>
      </c>
      <c r="K2" s="5" t="s">
        <v>21</v>
      </c>
      <c r="L2" s="5"/>
      <c r="M2" s="5"/>
      <c r="N2" s="5"/>
      <c r="O2" s="5"/>
      <c r="P2" s="5"/>
      <c r="Q2" s="5" t="s">
        <v>32</v>
      </c>
      <c r="R2" s="5"/>
      <c r="S2" s="5"/>
      <c r="T2" s="5"/>
      <c r="U2" s="5"/>
      <c r="V2" s="5"/>
      <c r="W2" s="5"/>
      <c r="X2" s="5"/>
    </row>
    <row r="3" spans="1:28" s="15" customFormat="1" ht="15.75" thickBot="1" x14ac:dyDescent="0.3">
      <c r="A3" s="15">
        <v>1</v>
      </c>
      <c r="B3" s="16" t="s">
        <v>191</v>
      </c>
      <c r="C3" s="17" t="s">
        <v>26</v>
      </c>
      <c r="D3" s="17" t="s">
        <v>47</v>
      </c>
      <c r="E3" s="28">
        <v>200000</v>
      </c>
      <c r="F3" s="28">
        <v>20000001</v>
      </c>
      <c r="G3" s="16" t="s">
        <v>318</v>
      </c>
      <c r="H3" s="17" t="s">
        <v>48</v>
      </c>
      <c r="I3" s="30" t="s">
        <v>322</v>
      </c>
      <c r="J3" s="30" t="s">
        <v>323</v>
      </c>
      <c r="K3" s="18" t="s">
        <v>49</v>
      </c>
      <c r="L3" s="17"/>
      <c r="M3" s="15" t="s">
        <v>125</v>
      </c>
      <c r="N3" s="111">
        <v>1000</v>
      </c>
      <c r="O3" s="16" t="s">
        <v>51</v>
      </c>
      <c r="P3" s="17" t="s">
        <v>79</v>
      </c>
      <c r="Q3" s="17">
        <v>2008</v>
      </c>
      <c r="R3" s="17"/>
      <c r="S3" s="17"/>
      <c r="T3" s="17"/>
      <c r="U3" s="17"/>
      <c r="V3" s="16"/>
      <c r="W3" s="17"/>
      <c r="X3" s="17" t="s">
        <v>80</v>
      </c>
      <c r="Y3" s="46" t="str">
        <f>CONCATENATE("cod sap ",Z3)</f>
        <v>cod sap 1000204746</v>
      </c>
      <c r="Z3" s="46">
        <v>1000204746</v>
      </c>
      <c r="AA3" s="68" t="s">
        <v>147</v>
      </c>
      <c r="AB3" s="67">
        <f>AB17</f>
        <v>0</v>
      </c>
    </row>
    <row r="4" spans="1:28" x14ac:dyDescent="0.25">
      <c r="A4">
        <v>1</v>
      </c>
      <c r="B4" t="s">
        <v>191</v>
      </c>
      <c r="C4" t="s">
        <v>26</v>
      </c>
      <c r="D4" t="s">
        <v>47</v>
      </c>
      <c r="E4">
        <v>200000</v>
      </c>
      <c r="F4">
        <v>20000001</v>
      </c>
      <c r="G4" s="16" t="s">
        <v>343</v>
      </c>
      <c r="H4" t="s">
        <v>48</v>
      </c>
      <c r="I4" t="s">
        <v>344</v>
      </c>
      <c r="J4" s="30" t="s">
        <v>345</v>
      </c>
      <c r="K4" t="s">
        <v>49</v>
      </c>
      <c r="M4" t="s">
        <v>219</v>
      </c>
      <c r="N4" s="128">
        <v>1</v>
      </c>
      <c r="O4" t="s">
        <v>66</v>
      </c>
      <c r="P4" t="s">
        <v>52</v>
      </c>
      <c r="Q4">
        <v>2005</v>
      </c>
      <c r="X4" t="s">
        <v>80</v>
      </c>
      <c r="Y4" t="s">
        <v>203</v>
      </c>
      <c r="Z4">
        <v>1000204746</v>
      </c>
      <c r="AA4" t="s">
        <v>147</v>
      </c>
      <c r="AB4">
        <v>0</v>
      </c>
    </row>
    <row r="5" spans="1:28" s="15" customFormat="1" ht="15.75" thickBot="1" x14ac:dyDescent="0.3">
      <c r="A5" s="15">
        <v>2</v>
      </c>
      <c r="B5" s="16" t="s">
        <v>191</v>
      </c>
      <c r="C5" s="17" t="s">
        <v>26</v>
      </c>
      <c r="D5" s="17" t="s">
        <v>47</v>
      </c>
      <c r="E5" s="28">
        <v>200000</v>
      </c>
      <c r="F5" s="28">
        <v>20000001</v>
      </c>
      <c r="G5" s="16" t="s">
        <v>346</v>
      </c>
      <c r="H5" s="17" t="s">
        <v>48</v>
      </c>
      <c r="I5" s="30" t="s">
        <v>325</v>
      </c>
      <c r="J5" s="30" t="s">
        <v>347</v>
      </c>
      <c r="K5" s="18" t="s">
        <v>49</v>
      </c>
      <c r="L5" s="17"/>
      <c r="M5" s="15" t="s">
        <v>59</v>
      </c>
      <c r="N5" s="111">
        <v>1000</v>
      </c>
      <c r="O5" s="16" t="s">
        <v>51</v>
      </c>
      <c r="P5" s="17" t="s">
        <v>52</v>
      </c>
      <c r="Q5" s="17">
        <v>2005</v>
      </c>
      <c r="R5" s="17"/>
      <c r="S5" s="17"/>
      <c r="T5" s="17"/>
      <c r="U5" s="17"/>
      <c r="V5" s="16"/>
      <c r="W5" s="17"/>
      <c r="X5" s="30" t="s">
        <v>53</v>
      </c>
      <c r="Y5" s="46" t="str">
        <f>CONCATENATE("cod sap ",Z5)</f>
        <v>cod sap 1000204746</v>
      </c>
      <c r="Z5" s="46">
        <v>1000204746</v>
      </c>
      <c r="AA5" s="68" t="s">
        <v>147</v>
      </c>
      <c r="AB5" s="67">
        <f>AB19</f>
        <v>0</v>
      </c>
    </row>
    <row r="6" spans="1:28" x14ac:dyDescent="0.25">
      <c r="A6">
        <v>2</v>
      </c>
      <c r="B6" t="s">
        <v>191</v>
      </c>
      <c r="C6" t="s">
        <v>26</v>
      </c>
      <c r="D6" t="s">
        <v>47</v>
      </c>
      <c r="E6">
        <v>200000</v>
      </c>
      <c r="F6">
        <v>20000001</v>
      </c>
      <c r="G6" t="s">
        <v>346</v>
      </c>
      <c r="H6" t="s">
        <v>48</v>
      </c>
      <c r="I6" t="s">
        <v>325</v>
      </c>
      <c r="J6" t="s">
        <v>347</v>
      </c>
      <c r="K6" t="s">
        <v>49</v>
      </c>
      <c r="M6" t="s">
        <v>204</v>
      </c>
      <c r="N6" s="128">
        <v>1000</v>
      </c>
      <c r="O6" t="s">
        <v>51</v>
      </c>
      <c r="P6" s="17" t="s">
        <v>52</v>
      </c>
      <c r="Q6" s="17">
        <v>2005</v>
      </c>
      <c r="X6" s="30" t="s">
        <v>53</v>
      </c>
      <c r="Y6" t="s">
        <v>203</v>
      </c>
      <c r="Z6">
        <v>1000204746</v>
      </c>
      <c r="AA6" t="s">
        <v>147</v>
      </c>
      <c r="AB6">
        <v>0</v>
      </c>
    </row>
    <row r="8" spans="1:28" x14ac:dyDescent="0.25">
      <c r="N8" t="s">
        <v>220</v>
      </c>
    </row>
    <row r="9" spans="1:28" x14ac:dyDescent="0.25">
      <c r="M9" s="15" t="s">
        <v>125</v>
      </c>
      <c r="N9">
        <v>3.92</v>
      </c>
    </row>
    <row r="10" spans="1:28" x14ac:dyDescent="0.25">
      <c r="M10" t="s">
        <v>219</v>
      </c>
      <c r="N10">
        <v>3.98</v>
      </c>
      <c r="O10">
        <f>N10*200</f>
        <v>796</v>
      </c>
    </row>
  </sheetData>
  <pageMargins left="0.7" right="0.7" top="0.75" bottom="0.75" header="0.3" footer="0.3"/>
  <pageSetup paperSize="9" orientation="portrait" horizontalDpi="200" verticalDpi="20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F441-68E8-43E3-B99B-A62BAA19E29D}">
  <sheetPr codeName="Hoja16"/>
  <dimension ref="A1:AB4"/>
  <sheetViews>
    <sheetView zoomScale="82" zoomScaleNormal="82" workbookViewId="0">
      <selection activeCell="G15" sqref="G15"/>
    </sheetView>
  </sheetViews>
  <sheetFormatPr baseColWidth="10" defaultRowHeight="15" x14ac:dyDescent="0.25"/>
  <cols>
    <col min="1" max="1" width="21" customWidth="1"/>
    <col min="6" max="6" width="13" customWidth="1"/>
    <col min="7" max="7" width="18.140625" customWidth="1"/>
    <col min="17" max="17" width="14.140625" customWidth="1"/>
    <col min="18" max="18" width="9" customWidth="1"/>
    <col min="19" max="19" width="8.28515625" customWidth="1"/>
    <col min="21" max="21" width="10" customWidth="1"/>
    <col min="24" max="24" width="22.28515625" customWidth="1"/>
  </cols>
  <sheetData>
    <row r="1" spans="1:28" ht="60" x14ac:dyDescent="0.25">
      <c r="A1" s="3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25</v>
      </c>
      <c r="H1" s="4" t="s">
        <v>5</v>
      </c>
      <c r="I1" s="4" t="s">
        <v>6</v>
      </c>
      <c r="J1" s="4" t="s">
        <v>23</v>
      </c>
      <c r="K1" s="4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</row>
    <row r="2" spans="1:28" ht="51.75" customHeight="1" x14ac:dyDescent="0.25">
      <c r="A2" s="5" t="s">
        <v>28</v>
      </c>
      <c r="B2" s="5"/>
      <c r="C2" s="5"/>
      <c r="D2" s="5" t="s">
        <v>29</v>
      </c>
      <c r="E2" s="5"/>
      <c r="F2" s="5"/>
      <c r="G2" s="5" t="s">
        <v>30</v>
      </c>
      <c r="H2" s="5"/>
      <c r="I2" s="5"/>
      <c r="J2" s="5" t="s">
        <v>31</v>
      </c>
      <c r="K2" s="5" t="s">
        <v>21</v>
      </c>
      <c r="L2" s="5"/>
      <c r="M2" s="5"/>
      <c r="N2" s="5"/>
      <c r="O2" s="5"/>
      <c r="P2" s="5"/>
      <c r="Q2" s="5" t="s">
        <v>32</v>
      </c>
      <c r="R2" s="5"/>
      <c r="S2" s="5"/>
      <c r="T2" s="5"/>
      <c r="U2" s="5"/>
      <c r="V2" s="5"/>
      <c r="W2" s="5"/>
      <c r="X2" s="5"/>
    </row>
    <row r="3" spans="1:28" s="15" customFormat="1" ht="15.75" thickBot="1" x14ac:dyDescent="0.3">
      <c r="A3" s="15">
        <v>1</v>
      </c>
      <c r="B3" s="16" t="s">
        <v>191</v>
      </c>
      <c r="C3" s="17" t="s">
        <v>26</v>
      </c>
      <c r="D3" s="17" t="s">
        <v>47</v>
      </c>
      <c r="E3" s="28">
        <v>100086</v>
      </c>
      <c r="F3" s="28">
        <v>10008602</v>
      </c>
      <c r="G3" s="16" t="s">
        <v>348</v>
      </c>
      <c r="H3" s="17" t="s">
        <v>48</v>
      </c>
      <c r="I3" s="30" t="s">
        <v>322</v>
      </c>
      <c r="J3" s="30" t="s">
        <v>340</v>
      </c>
      <c r="K3" s="18" t="s">
        <v>49</v>
      </c>
      <c r="L3" s="17"/>
      <c r="M3" s="15" t="s">
        <v>205</v>
      </c>
      <c r="N3" s="100">
        <v>3330</v>
      </c>
      <c r="O3" s="16" t="s">
        <v>51</v>
      </c>
      <c r="P3" s="17" t="s">
        <v>52</v>
      </c>
      <c r="Q3" s="17">
        <v>2005</v>
      </c>
      <c r="R3" s="17"/>
      <c r="S3" s="17"/>
      <c r="T3" s="17"/>
      <c r="U3" s="17"/>
      <c r="V3" s="16"/>
      <c r="W3" s="17"/>
      <c r="X3" s="17" t="s">
        <v>80</v>
      </c>
      <c r="Y3" s="46" t="str">
        <f>CONCATENATE("cod sap ",Z3)</f>
        <v>cod sap 1000204746</v>
      </c>
      <c r="Z3" s="46">
        <v>1000204746</v>
      </c>
      <c r="AA3" s="68" t="s">
        <v>147</v>
      </c>
      <c r="AB3" s="67">
        <f>AB16</f>
        <v>0</v>
      </c>
    </row>
    <row r="4" spans="1:28" s="71" customFormat="1" ht="15.75" thickBot="1" x14ac:dyDescent="0.3">
      <c r="A4" s="71">
        <v>2</v>
      </c>
      <c r="B4" s="29" t="s">
        <v>191</v>
      </c>
      <c r="C4" s="30" t="s">
        <v>26</v>
      </c>
      <c r="D4" s="30" t="s">
        <v>47</v>
      </c>
      <c r="E4" s="47">
        <v>100086</v>
      </c>
      <c r="F4" s="47">
        <v>10008602</v>
      </c>
      <c r="G4" s="29" t="s">
        <v>349</v>
      </c>
      <c r="H4" s="30" t="s">
        <v>22</v>
      </c>
      <c r="I4" s="30" t="s">
        <v>322</v>
      </c>
      <c r="J4" s="30" t="s">
        <v>340</v>
      </c>
      <c r="K4" s="48" t="s">
        <v>49</v>
      </c>
      <c r="L4" s="30"/>
      <c r="M4" s="30">
        <v>20002374</v>
      </c>
      <c r="N4" s="136">
        <v>1</v>
      </c>
      <c r="O4" s="29" t="s">
        <v>33</v>
      </c>
      <c r="P4" s="30" t="s">
        <v>52</v>
      </c>
      <c r="Q4" s="30">
        <v>2005</v>
      </c>
      <c r="R4" s="30"/>
      <c r="S4" s="30"/>
      <c r="T4" s="30"/>
      <c r="U4" s="30"/>
      <c r="V4" s="29"/>
      <c r="W4" s="30"/>
      <c r="X4" s="30" t="s">
        <v>80</v>
      </c>
      <c r="Y4" s="61" t="str">
        <f>CONCATENATE("cod sap ",Z4)</f>
        <v>cod sap 1000204746</v>
      </c>
      <c r="Z4" s="61">
        <v>1000204746</v>
      </c>
      <c r="AA4" s="92" t="s">
        <v>147</v>
      </c>
      <c r="AB4" s="91">
        <f>AB17</f>
        <v>0</v>
      </c>
    </row>
  </sheetData>
  <pageMargins left="0.7" right="0.7" top="0.75" bottom="0.75" header="0.3" footer="0.3"/>
  <pageSetup paperSize="9" orientation="portrait" horizontalDpi="200" verticalDpi="20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53DDE-3355-432C-9449-E94A35FA375D}">
  <sheetPr codeName="Hoja17"/>
  <dimension ref="A1:X5"/>
  <sheetViews>
    <sheetView topLeftCell="I1" zoomScale="82" zoomScaleNormal="82" workbookViewId="0">
      <selection activeCell="P12" sqref="P12"/>
    </sheetView>
  </sheetViews>
  <sheetFormatPr baseColWidth="10" defaultRowHeight="15" x14ac:dyDescent="0.25"/>
  <cols>
    <col min="1" max="1" width="21" customWidth="1"/>
    <col min="6" max="6" width="13" customWidth="1"/>
    <col min="7" max="7" width="18.140625" customWidth="1"/>
    <col min="17" max="17" width="14.140625" customWidth="1"/>
    <col min="18" max="18" width="9" customWidth="1"/>
    <col min="19" max="19" width="8.28515625" customWidth="1"/>
    <col min="21" max="21" width="10" customWidth="1"/>
  </cols>
  <sheetData>
    <row r="1" spans="1:24" ht="60" x14ac:dyDescent="0.25">
      <c r="A1" s="3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25</v>
      </c>
      <c r="H1" s="4" t="s">
        <v>5</v>
      </c>
      <c r="I1" s="4" t="s">
        <v>6</v>
      </c>
      <c r="J1" s="4" t="s">
        <v>23</v>
      </c>
      <c r="K1" s="4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</row>
    <row r="2" spans="1:24" ht="51.75" customHeight="1" x14ac:dyDescent="0.25">
      <c r="A2" s="5" t="s">
        <v>28</v>
      </c>
      <c r="B2" s="5"/>
      <c r="C2" s="5"/>
      <c r="D2" s="5" t="s">
        <v>29</v>
      </c>
      <c r="E2" s="5"/>
      <c r="F2" s="5"/>
      <c r="G2" s="5" t="s">
        <v>30</v>
      </c>
      <c r="H2" s="5"/>
      <c r="I2" s="5"/>
      <c r="J2" s="5" t="s">
        <v>31</v>
      </c>
      <c r="K2" s="5" t="s">
        <v>21</v>
      </c>
      <c r="L2" s="5"/>
      <c r="M2" s="5"/>
      <c r="N2" s="5"/>
      <c r="O2" s="5"/>
      <c r="P2" s="5"/>
      <c r="Q2" s="5" t="s">
        <v>32</v>
      </c>
      <c r="R2" s="5"/>
      <c r="S2" s="5"/>
      <c r="T2" s="5"/>
      <c r="U2" s="5"/>
      <c r="V2" s="5"/>
      <c r="W2" s="5"/>
      <c r="X2" s="5"/>
    </row>
    <row r="3" spans="1:24" s="15" customFormat="1" x14ac:dyDescent="0.25">
      <c r="A3" s="15">
        <v>1</v>
      </c>
      <c r="B3" s="16" t="s">
        <v>24</v>
      </c>
      <c r="C3" s="17" t="s">
        <v>26</v>
      </c>
      <c r="D3" s="17" t="s">
        <v>47</v>
      </c>
      <c r="E3" s="28">
        <v>102315</v>
      </c>
      <c r="F3" s="28">
        <v>10231502</v>
      </c>
      <c r="G3" s="29" t="s">
        <v>120</v>
      </c>
      <c r="H3" s="17" t="s">
        <v>48</v>
      </c>
      <c r="I3" s="30" t="s">
        <v>121</v>
      </c>
      <c r="J3" s="30" t="s">
        <v>122</v>
      </c>
      <c r="K3" s="18" t="s">
        <v>49</v>
      </c>
      <c r="L3" s="17">
        <v>40001434</v>
      </c>
      <c r="M3" s="38" t="s">
        <v>123</v>
      </c>
      <c r="N3" s="39">
        <v>500</v>
      </c>
      <c r="O3" s="16" t="s">
        <v>51</v>
      </c>
      <c r="P3" s="17" t="s">
        <v>52</v>
      </c>
      <c r="Q3" s="17">
        <v>2005</v>
      </c>
      <c r="R3" s="17"/>
      <c r="S3" s="17"/>
      <c r="T3" s="17"/>
      <c r="U3" s="17"/>
      <c r="V3" s="16"/>
      <c r="W3" s="17"/>
      <c r="X3" s="17" t="s">
        <v>53</v>
      </c>
    </row>
    <row r="4" spans="1:24" s="15" customFormat="1" x14ac:dyDescent="0.25">
      <c r="A4" s="15">
        <v>1</v>
      </c>
      <c r="B4" s="16" t="s">
        <v>24</v>
      </c>
      <c r="C4" s="17" t="s">
        <v>26</v>
      </c>
      <c r="D4" s="17" t="s">
        <v>47</v>
      </c>
      <c r="E4" s="28">
        <v>102315</v>
      </c>
      <c r="F4" s="28">
        <v>10231502</v>
      </c>
      <c r="G4" s="29" t="s">
        <v>120</v>
      </c>
      <c r="H4" s="17" t="s">
        <v>48</v>
      </c>
      <c r="I4" s="30" t="s">
        <v>121</v>
      </c>
      <c r="J4" s="30" t="s">
        <v>122</v>
      </c>
      <c r="K4" s="18" t="s">
        <v>49</v>
      </c>
      <c r="L4" s="17">
        <v>40001434</v>
      </c>
      <c r="M4" s="38" t="s">
        <v>117</v>
      </c>
      <c r="N4" s="55" t="s">
        <v>115</v>
      </c>
      <c r="O4" s="16" t="s">
        <v>66</v>
      </c>
      <c r="P4" s="17" t="s">
        <v>52</v>
      </c>
      <c r="Q4" s="17">
        <v>2005</v>
      </c>
      <c r="R4" s="17"/>
      <c r="S4" s="17"/>
      <c r="T4" s="17"/>
      <c r="U4" s="17"/>
      <c r="V4" s="16"/>
      <c r="W4" s="17"/>
      <c r="X4" s="17" t="s">
        <v>53</v>
      </c>
    </row>
    <row r="5" spans="1:24" s="13" customFormat="1" x14ac:dyDescent="0.25">
      <c r="A5" s="13">
        <v>2</v>
      </c>
      <c r="B5" s="31" t="s">
        <v>24</v>
      </c>
      <c r="C5" s="32" t="s">
        <v>26</v>
      </c>
      <c r="D5" s="32" t="s">
        <v>47</v>
      </c>
      <c r="E5" s="32">
        <v>102315</v>
      </c>
      <c r="F5" s="32">
        <v>10231502</v>
      </c>
      <c r="G5" s="29" t="s">
        <v>124</v>
      </c>
      <c r="H5" s="32" t="s">
        <v>22</v>
      </c>
      <c r="I5" s="32" t="s">
        <v>121</v>
      </c>
      <c r="J5" s="32" t="s">
        <v>122</v>
      </c>
      <c r="K5" s="33" t="s">
        <v>49</v>
      </c>
      <c r="L5" s="34">
        <v>40001434</v>
      </c>
      <c r="M5" s="32">
        <v>20002374</v>
      </c>
      <c r="N5" s="34">
        <v>1</v>
      </c>
      <c r="O5" s="34" t="s">
        <v>33</v>
      </c>
      <c r="P5" s="34" t="s">
        <v>52</v>
      </c>
      <c r="Q5" s="34">
        <v>2005</v>
      </c>
      <c r="R5" s="34"/>
      <c r="S5" s="34"/>
      <c r="T5" s="34"/>
      <c r="U5" s="34"/>
      <c r="V5" s="34"/>
      <c r="W5" s="34"/>
      <c r="X5" s="34" t="s">
        <v>53</v>
      </c>
    </row>
  </sheetData>
  <pageMargins left="0.7" right="0.7" top="0.75" bottom="0.75" header="0.3" footer="0.3"/>
  <pageSetup paperSize="9" orientation="portrait" horizontalDpi="200" verticalDpi="2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398C-00A4-47AB-A819-89EFC4C278D7}">
  <sheetPr codeName="Hoja18">
    <pageSetUpPr fitToPage="1"/>
  </sheetPr>
  <dimension ref="A1:M62"/>
  <sheetViews>
    <sheetView topLeftCell="A32" workbookViewId="0">
      <selection activeCell="H38" sqref="H38"/>
    </sheetView>
  </sheetViews>
  <sheetFormatPr baseColWidth="10" defaultColWidth="11.42578125" defaultRowHeight="18" customHeight="1" x14ac:dyDescent="0.25"/>
  <cols>
    <col min="1" max="1" width="16.5703125" style="193" customWidth="1"/>
    <col min="2" max="2" width="9.5703125" style="193" bestFit="1" customWidth="1"/>
    <col min="3" max="4" width="11.42578125" style="193"/>
    <col min="5" max="5" width="34.42578125" style="193" bestFit="1" customWidth="1"/>
    <col min="6" max="6" width="16.85546875" style="193" customWidth="1"/>
    <col min="7" max="7" width="11.42578125" style="193"/>
    <col min="8" max="8" width="20.28515625" style="193" customWidth="1"/>
    <col min="9" max="16384" width="11.42578125" style="193"/>
  </cols>
  <sheetData>
    <row r="1" spans="1:13" ht="17.25" customHeight="1" x14ac:dyDescent="0.25"/>
    <row r="2" spans="1:13" ht="17.25" customHeight="1" x14ac:dyDescent="0.25">
      <c r="A2" s="217" t="s">
        <v>152</v>
      </c>
      <c r="B2" s="217" t="s">
        <v>192</v>
      </c>
      <c r="C2" s="217" t="s">
        <v>265</v>
      </c>
      <c r="D2" s="217" t="s">
        <v>266</v>
      </c>
      <c r="E2" s="217" t="s">
        <v>197</v>
      </c>
      <c r="F2" s="217" t="s">
        <v>193</v>
      </c>
      <c r="G2" s="217" t="s">
        <v>275</v>
      </c>
      <c r="H2" s="193" t="s">
        <v>241</v>
      </c>
      <c r="I2" s="193" t="s">
        <v>242</v>
      </c>
    </row>
    <row r="3" spans="1:13" ht="18" customHeight="1" x14ac:dyDescent="0.25">
      <c r="A3" s="217" t="s">
        <v>182</v>
      </c>
      <c r="B3" s="217" t="s">
        <v>126</v>
      </c>
      <c r="C3" s="217">
        <v>4070</v>
      </c>
      <c r="D3" s="217">
        <v>0</v>
      </c>
      <c r="E3" s="217">
        <v>2445</v>
      </c>
      <c r="F3" s="217">
        <v>1625</v>
      </c>
      <c r="G3" s="217" t="s">
        <v>215</v>
      </c>
      <c r="H3" s="193" t="str">
        <f>IFERROR(VLOOKUP(A3,'ypf-Catriel remitos final'!$M$3:$X$32,12,FALSE),"AR0CATQ102")</f>
        <v>AR0CATQ102</v>
      </c>
      <c r="I3" s="193" t="str">
        <f>H3</f>
        <v>AR0CATQ102</v>
      </c>
      <c r="J3" s="193">
        <v>2005</v>
      </c>
      <c r="K3" s="193" t="s">
        <v>52</v>
      </c>
      <c r="L3" s="193" t="e">
        <f>-G3</f>
        <v>#VALUE!</v>
      </c>
    </row>
    <row r="4" spans="1:13" ht="18" customHeight="1" x14ac:dyDescent="0.25">
      <c r="A4" s="217" t="s">
        <v>189</v>
      </c>
      <c r="B4" s="217" t="s">
        <v>126</v>
      </c>
      <c r="C4" s="217">
        <v>950</v>
      </c>
      <c r="D4" s="217">
        <v>0</v>
      </c>
      <c r="E4" s="217">
        <v>835</v>
      </c>
      <c r="F4" s="217">
        <v>115</v>
      </c>
      <c r="G4" s="217" t="s">
        <v>215</v>
      </c>
      <c r="H4" s="193" t="str">
        <f>IFERROR(VLOOKUP(A4,'ypf-Catriel remitos final'!$M$3:$X$32,12,FALSE),"AR0CATQ102")</f>
        <v>AR0CATQ102</v>
      </c>
      <c r="I4" s="193" t="str">
        <f t="shared" ref="I4:I42" si="0">H4</f>
        <v>AR0CATQ102</v>
      </c>
      <c r="J4" s="193">
        <v>2005</v>
      </c>
      <c r="K4" s="193" t="s">
        <v>52</v>
      </c>
      <c r="M4" s="193" t="s">
        <v>246</v>
      </c>
    </row>
    <row r="5" spans="1:13" ht="18" customHeight="1" x14ac:dyDescent="0.25">
      <c r="A5" s="217" t="s">
        <v>65</v>
      </c>
      <c r="B5" s="217" t="s">
        <v>126</v>
      </c>
      <c r="C5" s="217">
        <v>1200</v>
      </c>
      <c r="D5" s="217">
        <v>0</v>
      </c>
      <c r="E5" s="217">
        <v>1080</v>
      </c>
      <c r="F5" s="217">
        <v>120</v>
      </c>
      <c r="G5" s="217" t="s">
        <v>215</v>
      </c>
      <c r="H5" s="193" t="str">
        <f>IFERROR(VLOOKUP(A5,'ypf-Catriel remitos final'!$M$3:$X$32,12,FALSE),"AR0CATQ102")</f>
        <v>AR0CATQ102</v>
      </c>
      <c r="I5" s="193" t="str">
        <f t="shared" si="0"/>
        <v>AR0CATQ102</v>
      </c>
      <c r="J5" s="193">
        <v>2005</v>
      </c>
      <c r="K5" s="193" t="s">
        <v>52</v>
      </c>
      <c r="L5" s="193" t="e">
        <f>-G5</f>
        <v>#VALUE!</v>
      </c>
    </row>
    <row r="6" spans="1:13" ht="18" customHeight="1" x14ac:dyDescent="0.25">
      <c r="A6" s="217" t="s">
        <v>50</v>
      </c>
      <c r="B6" s="217" t="s">
        <v>126</v>
      </c>
      <c r="C6" s="217">
        <v>2200</v>
      </c>
      <c r="D6" s="217">
        <v>0</v>
      </c>
      <c r="E6" s="217">
        <v>2060</v>
      </c>
      <c r="F6" s="217">
        <v>140</v>
      </c>
      <c r="G6" s="217" t="s">
        <v>215</v>
      </c>
      <c r="H6" s="193" t="str">
        <f>IFERROR(VLOOKUP(A6,'ypf-Catriel remitos final'!$M$3:$X$32,12,FALSE),"AR0CATQ102")</f>
        <v>AR0CATQ102</v>
      </c>
      <c r="I6" s="193" t="str">
        <f t="shared" si="0"/>
        <v>AR0CATQ102</v>
      </c>
      <c r="J6" s="193">
        <v>2005</v>
      </c>
      <c r="K6" s="193" t="s">
        <v>52</v>
      </c>
      <c r="L6" s="193" t="e">
        <f>-G6</f>
        <v>#VALUE!</v>
      </c>
    </row>
    <row r="7" spans="1:13" ht="18" customHeight="1" x14ac:dyDescent="0.25">
      <c r="A7" s="217" t="s">
        <v>71</v>
      </c>
      <c r="B7" s="217" t="s">
        <v>126</v>
      </c>
      <c r="C7" s="217">
        <v>1150</v>
      </c>
      <c r="D7" s="217">
        <v>0</v>
      </c>
      <c r="E7" s="217">
        <v>1000</v>
      </c>
      <c r="F7" s="217">
        <v>150</v>
      </c>
      <c r="G7" s="217" t="s">
        <v>215</v>
      </c>
      <c r="H7" s="193" t="str">
        <f>IFERROR(VLOOKUP(A7,'ypf-Catriel remitos final'!$M$3:$X$32,12,FALSE),"AR0CATQ102")</f>
        <v>AR0CATQ102</v>
      </c>
      <c r="I7" s="193" t="str">
        <f t="shared" si="0"/>
        <v>AR0CATQ102</v>
      </c>
      <c r="J7" s="193">
        <v>2005</v>
      </c>
      <c r="K7" s="193" t="s">
        <v>52</v>
      </c>
    </row>
    <row r="8" spans="1:13" ht="18" customHeight="1" x14ac:dyDescent="0.25">
      <c r="A8" s="217" t="s">
        <v>72</v>
      </c>
      <c r="B8" s="217" t="s">
        <v>126</v>
      </c>
      <c r="C8" s="217">
        <v>800</v>
      </c>
      <c r="D8" s="217">
        <v>0</v>
      </c>
      <c r="E8" s="217">
        <v>640</v>
      </c>
      <c r="F8" s="217">
        <v>160</v>
      </c>
      <c r="G8" s="217" t="s">
        <v>215</v>
      </c>
      <c r="H8" s="193" t="str">
        <f>IFERROR(VLOOKUP(A8,'ypf-Catriel remitos final'!$M$3:$X$32,12,FALSE),"AR0CATQ102")</f>
        <v>AR0CATQ102</v>
      </c>
      <c r="I8" s="193" t="str">
        <f t="shared" si="0"/>
        <v>AR0CATQ102</v>
      </c>
      <c r="J8" s="193">
        <v>2005</v>
      </c>
      <c r="K8" s="193" t="s">
        <v>52</v>
      </c>
    </row>
    <row r="9" spans="1:13" ht="18" customHeight="1" x14ac:dyDescent="0.25">
      <c r="A9" s="217" t="s">
        <v>63</v>
      </c>
      <c r="B9" s="217" t="s">
        <v>126</v>
      </c>
      <c r="C9" s="217">
        <v>1800</v>
      </c>
      <c r="D9" s="217">
        <v>0</v>
      </c>
      <c r="E9" s="217">
        <v>1630</v>
      </c>
      <c r="F9" s="217">
        <v>170</v>
      </c>
      <c r="G9" s="217" t="s">
        <v>215</v>
      </c>
      <c r="H9" s="193" t="str">
        <f>IFERROR(VLOOKUP(A9,'ypf-Catriel remitos final'!$M$3:$X$32,12,FALSE),"AR0CATQ102")</f>
        <v>AR0CATQ102</v>
      </c>
      <c r="I9" s="193" t="str">
        <f t="shared" si="0"/>
        <v>AR0CATQ102</v>
      </c>
      <c r="J9" s="193">
        <v>2005</v>
      </c>
      <c r="K9" s="193" t="s">
        <v>52</v>
      </c>
      <c r="L9" s="193" t="e">
        <f t="shared" ref="L9:L14" si="1">-G9</f>
        <v>#VALUE!</v>
      </c>
    </row>
    <row r="10" spans="1:13" ht="18" customHeight="1" x14ac:dyDescent="0.25">
      <c r="A10" s="217" t="s">
        <v>135</v>
      </c>
      <c r="B10" s="217" t="s">
        <v>126</v>
      </c>
      <c r="C10" s="217">
        <v>300</v>
      </c>
      <c r="D10" s="217">
        <v>0</v>
      </c>
      <c r="E10" s="217">
        <v>50</v>
      </c>
      <c r="F10" s="217">
        <v>250</v>
      </c>
      <c r="G10" s="217" t="s">
        <v>215</v>
      </c>
      <c r="H10" s="193" t="str">
        <f>IFERROR(VLOOKUP(A10,'ypf-Catriel remitos final'!$M$3:$X$32,12,FALSE),"AR0CATQ102")</f>
        <v>AR0CATQ102</v>
      </c>
      <c r="I10" s="193" t="str">
        <f t="shared" si="0"/>
        <v>AR0CATQ102</v>
      </c>
      <c r="J10" s="193">
        <v>2005</v>
      </c>
      <c r="K10" s="193" t="s">
        <v>52</v>
      </c>
      <c r="L10" s="193" t="e">
        <f t="shared" si="1"/>
        <v>#VALUE!</v>
      </c>
    </row>
    <row r="11" spans="1:13" ht="18" customHeight="1" x14ac:dyDescent="0.25">
      <c r="A11" s="217" t="s">
        <v>69</v>
      </c>
      <c r="B11" s="217" t="s">
        <v>126</v>
      </c>
      <c r="C11" s="217">
        <v>900</v>
      </c>
      <c r="D11" s="217">
        <v>285</v>
      </c>
      <c r="E11" s="217">
        <v>925</v>
      </c>
      <c r="F11" s="217">
        <v>260</v>
      </c>
      <c r="G11" s="217" t="s">
        <v>215</v>
      </c>
      <c r="H11" s="193" t="str">
        <f>IFERROR(VLOOKUP(A11,'ypf-Catriel remitos final'!$M$3:$X$32,12,FALSE),"AR0CATQ102")</f>
        <v>AR0CATQ101</v>
      </c>
      <c r="I11" s="193" t="s">
        <v>53</v>
      </c>
      <c r="J11" s="193">
        <v>2005</v>
      </c>
      <c r="K11" s="193" t="s">
        <v>52</v>
      </c>
      <c r="L11" s="193" t="e">
        <f t="shared" si="1"/>
        <v>#VALUE!</v>
      </c>
    </row>
    <row r="12" spans="1:13" s="198" customFormat="1" ht="18" customHeight="1" x14ac:dyDescent="0.25">
      <c r="A12" s="217" t="s">
        <v>74</v>
      </c>
      <c r="B12" s="217" t="s">
        <v>126</v>
      </c>
      <c r="C12" s="217">
        <v>500</v>
      </c>
      <c r="D12" s="217">
        <v>0</v>
      </c>
      <c r="E12" s="217">
        <v>120</v>
      </c>
      <c r="F12" s="217">
        <v>380</v>
      </c>
      <c r="G12" s="217" t="s">
        <v>215</v>
      </c>
      <c r="H12" s="193" t="str">
        <f>IFERROR(VLOOKUP(A12,'ypf-Catriel remitos final'!$M$3:$X$32,12,FALSE),"AR0CATQ102")</f>
        <v>AR0CATQ102</v>
      </c>
      <c r="I12" s="193" t="str">
        <f t="shared" si="0"/>
        <v>AR0CATQ102</v>
      </c>
      <c r="J12" s="198">
        <v>2005</v>
      </c>
      <c r="K12" s="198" t="s">
        <v>52</v>
      </c>
      <c r="L12" s="198" t="e">
        <f t="shared" si="1"/>
        <v>#VALUE!</v>
      </c>
    </row>
    <row r="13" spans="1:13" ht="18" customHeight="1" x14ac:dyDescent="0.25">
      <c r="A13" s="217" t="s">
        <v>223</v>
      </c>
      <c r="B13" s="217" t="s">
        <v>126</v>
      </c>
      <c r="C13" s="217">
        <v>1750</v>
      </c>
      <c r="D13" s="217">
        <v>0</v>
      </c>
      <c r="E13" s="217">
        <v>1300</v>
      </c>
      <c r="F13" s="217">
        <v>450</v>
      </c>
      <c r="G13" s="217" t="s">
        <v>215</v>
      </c>
      <c r="H13" s="193" t="str">
        <f>IFERROR(VLOOKUP(A13,'ypf-Catriel remitos final'!$M$3:$X$32,12,FALSE),"AR0CATQ102")</f>
        <v>AR0CATQ102</v>
      </c>
      <c r="I13" s="193" t="str">
        <f t="shared" si="0"/>
        <v>AR0CATQ102</v>
      </c>
      <c r="J13" s="193">
        <v>2005</v>
      </c>
      <c r="K13" s="193" t="s">
        <v>52</v>
      </c>
      <c r="L13" s="193" t="e">
        <f t="shared" si="1"/>
        <v>#VALUE!</v>
      </c>
    </row>
    <row r="14" spans="1:13" ht="18" customHeight="1" x14ac:dyDescent="0.25">
      <c r="A14" s="217" t="s">
        <v>185</v>
      </c>
      <c r="B14" s="217" t="s">
        <v>126</v>
      </c>
      <c r="C14" s="217">
        <v>1200</v>
      </c>
      <c r="D14" s="217">
        <v>0</v>
      </c>
      <c r="E14" s="217">
        <v>650</v>
      </c>
      <c r="F14" s="217">
        <v>550</v>
      </c>
      <c r="G14" s="217" t="s">
        <v>215</v>
      </c>
      <c r="H14" s="193" t="str">
        <f>IFERROR(VLOOKUP(A14,'ypf-Catriel remitos final'!$M$3:$X$32,12,FALSE),"AR0CATQ102")</f>
        <v>AR0CATQ102</v>
      </c>
      <c r="I14" s="193" t="str">
        <f t="shared" si="0"/>
        <v>AR0CATQ102</v>
      </c>
      <c r="J14" s="193">
        <v>2005</v>
      </c>
      <c r="K14" s="193" t="s">
        <v>52</v>
      </c>
      <c r="L14" s="193" t="e">
        <f t="shared" si="1"/>
        <v>#VALUE!</v>
      </c>
    </row>
    <row r="15" spans="1:13" ht="18" customHeight="1" x14ac:dyDescent="0.25">
      <c r="A15" s="217" t="s">
        <v>82</v>
      </c>
      <c r="B15" s="217" t="s">
        <v>126</v>
      </c>
      <c r="C15" s="217">
        <v>1200</v>
      </c>
      <c r="D15" s="217">
        <v>0</v>
      </c>
      <c r="E15" s="217">
        <v>640</v>
      </c>
      <c r="F15" s="217">
        <v>560</v>
      </c>
      <c r="G15" s="217" t="s">
        <v>215</v>
      </c>
      <c r="H15" s="193" t="str">
        <f>IFERROR(VLOOKUP(A15,'ypf-Catriel remitos final'!$M$3:$X$32,12,FALSE),"AR0CATQ102")</f>
        <v>AR0CATQ102</v>
      </c>
      <c r="I15" s="193" t="str">
        <f t="shared" si="0"/>
        <v>AR0CATQ102</v>
      </c>
      <c r="J15" s="193">
        <v>2005</v>
      </c>
      <c r="K15" s="193" t="s">
        <v>52</v>
      </c>
      <c r="L15" s="193" t="e">
        <f t="shared" ref="L15:L16" si="2">-G15</f>
        <v>#VALUE!</v>
      </c>
    </row>
    <row r="16" spans="1:13" ht="18" customHeight="1" x14ac:dyDescent="0.25">
      <c r="A16" s="217" t="s">
        <v>188</v>
      </c>
      <c r="B16" s="217" t="s">
        <v>126</v>
      </c>
      <c r="C16" s="217">
        <v>1150</v>
      </c>
      <c r="D16" s="217">
        <v>0</v>
      </c>
      <c r="E16" s="217">
        <v>570</v>
      </c>
      <c r="F16" s="217">
        <v>580</v>
      </c>
      <c r="G16" s="217" t="s">
        <v>215</v>
      </c>
      <c r="H16" s="193" t="str">
        <f>IFERROR(VLOOKUP(A16,'ypf-Catriel remitos final'!$M$3:$X$32,12,FALSE),"AR0CATQ102")</f>
        <v>AR0CATQ102</v>
      </c>
      <c r="I16" s="193" t="str">
        <f t="shared" si="0"/>
        <v>AR0CATQ102</v>
      </c>
      <c r="J16" s="193">
        <v>2005</v>
      </c>
      <c r="K16" s="193" t="s">
        <v>52</v>
      </c>
      <c r="L16" s="193" t="e">
        <f t="shared" si="2"/>
        <v>#VALUE!</v>
      </c>
    </row>
    <row r="17" spans="1:13" ht="18" customHeight="1" x14ac:dyDescent="0.25">
      <c r="A17" s="217" t="s">
        <v>92</v>
      </c>
      <c r="B17" s="217" t="s">
        <v>126</v>
      </c>
      <c r="C17" s="217">
        <v>2000</v>
      </c>
      <c r="D17" s="217">
        <v>312</v>
      </c>
      <c r="E17" s="217">
        <v>1663</v>
      </c>
      <c r="F17" s="217">
        <v>649</v>
      </c>
      <c r="G17" s="217" t="s">
        <v>215</v>
      </c>
      <c r="H17" s="193" t="str">
        <f>IFERROR(VLOOKUP(A17,'ypf-Catriel remitos final'!$M$3:$X$32,12,FALSE),"AR0CATQ102")</f>
        <v>AR0CATQ101</v>
      </c>
      <c r="I17" s="193" t="s">
        <v>53</v>
      </c>
      <c r="J17" s="193">
        <v>2005</v>
      </c>
      <c r="K17" s="193" t="s">
        <v>52</v>
      </c>
      <c r="L17" s="193" t="e">
        <f>-G17</f>
        <v>#VALUE!</v>
      </c>
      <c r="M17" s="193">
        <v>4901287136</v>
      </c>
    </row>
    <row r="18" spans="1:13" ht="18" customHeight="1" x14ac:dyDescent="0.25">
      <c r="A18" s="217" t="s">
        <v>91</v>
      </c>
      <c r="B18" s="217" t="s">
        <v>126</v>
      </c>
      <c r="C18" s="217">
        <v>1200</v>
      </c>
      <c r="D18" s="217">
        <v>2106</v>
      </c>
      <c r="E18" s="217">
        <v>2500</v>
      </c>
      <c r="F18" s="217">
        <v>806</v>
      </c>
      <c r="G18" s="217" t="s">
        <v>215</v>
      </c>
      <c r="H18" s="193" t="str">
        <f>IFERROR(VLOOKUP(A18,'ypf-Catriel remitos final'!$M$3:$X$32,12,FALSE),"AR0CATQ102")</f>
        <v>AR0CATQ101</v>
      </c>
      <c r="I18" s="193" t="str">
        <f t="shared" si="0"/>
        <v>AR0CATQ101</v>
      </c>
      <c r="J18" s="193">
        <v>2005</v>
      </c>
      <c r="K18" s="193" t="s">
        <v>52</v>
      </c>
      <c r="L18" s="193" t="e">
        <f t="shared" ref="L18:L19" si="3">-G18</f>
        <v>#VALUE!</v>
      </c>
    </row>
    <row r="19" spans="1:13" ht="18" customHeight="1" x14ac:dyDescent="0.25">
      <c r="A19" s="217" t="s">
        <v>187</v>
      </c>
      <c r="B19" s="217" t="s">
        <v>126</v>
      </c>
      <c r="C19" s="217">
        <v>1000</v>
      </c>
      <c r="D19" s="217">
        <v>0</v>
      </c>
      <c r="E19" s="217">
        <v>50</v>
      </c>
      <c r="F19" s="217">
        <v>950</v>
      </c>
      <c r="G19" s="217" t="s">
        <v>215</v>
      </c>
      <c r="H19" s="193" t="str">
        <f>IFERROR(VLOOKUP(A19,'ypf-Catriel remitos final'!$M$3:$X$32,12,FALSE),"AR0CATQ102")</f>
        <v>AR0CATQ102</v>
      </c>
      <c r="I19" s="193" t="str">
        <f t="shared" si="0"/>
        <v>AR0CATQ102</v>
      </c>
      <c r="J19" s="193">
        <v>2005</v>
      </c>
      <c r="K19" s="193" t="s">
        <v>52</v>
      </c>
      <c r="L19" s="193" t="e">
        <f t="shared" si="3"/>
        <v>#VALUE!</v>
      </c>
    </row>
    <row r="20" spans="1:13" ht="18" customHeight="1" x14ac:dyDescent="0.25">
      <c r="A20" s="217" t="s">
        <v>186</v>
      </c>
      <c r="B20" s="217" t="s">
        <v>126</v>
      </c>
      <c r="C20" s="217">
        <v>1000</v>
      </c>
      <c r="D20" s="217">
        <v>0</v>
      </c>
      <c r="E20" s="217">
        <v>0</v>
      </c>
      <c r="F20" s="217">
        <v>1000</v>
      </c>
      <c r="G20" s="217" t="s">
        <v>215</v>
      </c>
      <c r="H20" s="193" t="str">
        <f>IFERROR(VLOOKUP(A20,'ypf-Catriel remitos final'!$M$3:$X$32,12,FALSE),"AR0CATQ102")</f>
        <v>AR0CATQ102</v>
      </c>
      <c r="I20" s="193" t="str">
        <f t="shared" si="0"/>
        <v>AR0CATQ102</v>
      </c>
      <c r="J20" s="193">
        <v>2005</v>
      </c>
      <c r="K20" s="193" t="s">
        <v>52</v>
      </c>
    </row>
    <row r="21" spans="1:13" ht="18" customHeight="1" x14ac:dyDescent="0.25">
      <c r="A21" s="217" t="s">
        <v>57</v>
      </c>
      <c r="B21" s="217" t="s">
        <v>126</v>
      </c>
      <c r="C21" s="217">
        <v>5850</v>
      </c>
      <c r="D21" s="217">
        <v>13436</v>
      </c>
      <c r="E21" s="217">
        <v>18160</v>
      </c>
      <c r="F21" s="217">
        <v>1126</v>
      </c>
      <c r="G21" s="217" t="s">
        <v>215</v>
      </c>
      <c r="H21" s="193" t="str">
        <f>IFERROR(VLOOKUP(A21,'ypf-Catriel remitos final'!$M$3:$X$32,12,FALSE),"AR0CATQ102")</f>
        <v>AR0CATQ101</v>
      </c>
      <c r="I21" s="193" t="str">
        <f t="shared" si="0"/>
        <v>AR0CATQ101</v>
      </c>
      <c r="J21" s="193">
        <v>2005</v>
      </c>
      <c r="K21" s="193" t="s">
        <v>52</v>
      </c>
    </row>
    <row r="22" spans="1:13" ht="18" customHeight="1" x14ac:dyDescent="0.25">
      <c r="A22" s="217" t="s">
        <v>60</v>
      </c>
      <c r="B22" s="217" t="s">
        <v>126</v>
      </c>
      <c r="C22" s="217">
        <v>1350</v>
      </c>
      <c r="D22" s="217">
        <v>0</v>
      </c>
      <c r="E22" s="217">
        <v>220</v>
      </c>
      <c r="F22" s="217">
        <v>1130</v>
      </c>
      <c r="G22" s="217" t="s">
        <v>215</v>
      </c>
      <c r="H22" s="193" t="str">
        <f>IFERROR(VLOOKUP(A22,'ypf-Catriel remitos final'!$M$3:$X$32,12,FALSE),"AR0CATQ102")</f>
        <v>AR0CATQ102</v>
      </c>
      <c r="I22" s="193" t="str">
        <f t="shared" si="0"/>
        <v>AR0CATQ102</v>
      </c>
      <c r="J22" s="193">
        <v>2005</v>
      </c>
      <c r="K22" s="193" t="s">
        <v>52</v>
      </c>
    </row>
    <row r="23" spans="1:13" ht="18" customHeight="1" x14ac:dyDescent="0.25">
      <c r="A23" s="217" t="s">
        <v>90</v>
      </c>
      <c r="B23" s="217" t="s">
        <v>126</v>
      </c>
      <c r="C23" s="217">
        <v>0</v>
      </c>
      <c r="D23" s="217">
        <v>1731</v>
      </c>
      <c r="E23" s="217">
        <v>201</v>
      </c>
      <c r="F23" s="217">
        <v>1530</v>
      </c>
      <c r="G23" s="217" t="s">
        <v>215</v>
      </c>
      <c r="H23" s="193" t="str">
        <f>IFERROR(VLOOKUP(A23,'ypf-Catriel remitos final'!$M$3:$X$32,12,FALSE),"AR0CATQ102")</f>
        <v>AR0CATQ101</v>
      </c>
      <c r="I23" s="193" t="str">
        <f t="shared" si="0"/>
        <v>AR0CATQ101</v>
      </c>
      <c r="J23" s="193">
        <v>2005</v>
      </c>
      <c r="K23" s="193" t="s">
        <v>52</v>
      </c>
    </row>
    <row r="24" spans="1:13" ht="18" customHeight="1" x14ac:dyDescent="0.25">
      <c r="A24" s="217" t="s">
        <v>58</v>
      </c>
      <c r="B24" s="217" t="s">
        <v>126</v>
      </c>
      <c r="C24" s="217">
        <v>4600</v>
      </c>
      <c r="D24" s="217">
        <v>0</v>
      </c>
      <c r="E24" s="217">
        <v>2900</v>
      </c>
      <c r="F24" s="217">
        <v>1700</v>
      </c>
      <c r="G24" s="217" t="s">
        <v>215</v>
      </c>
      <c r="H24" s="193" t="str">
        <f>IFERROR(VLOOKUP(A24,'ypf-Catriel remitos final'!$M$3:$X$32,12,FALSE),"AR0CATQ102")</f>
        <v>AR0CATQ102</v>
      </c>
      <c r="I24" s="193" t="str">
        <f t="shared" si="0"/>
        <v>AR0CATQ102</v>
      </c>
      <c r="J24" s="193">
        <v>2005</v>
      </c>
      <c r="K24" s="193" t="s">
        <v>52</v>
      </c>
    </row>
    <row r="25" spans="1:13" ht="18" customHeight="1" x14ac:dyDescent="0.25">
      <c r="A25" s="217" t="s">
        <v>89</v>
      </c>
      <c r="B25" s="217" t="s">
        <v>126</v>
      </c>
      <c r="C25" s="217">
        <v>3900</v>
      </c>
      <c r="D25" s="217">
        <v>4447</v>
      </c>
      <c r="E25" s="217">
        <v>6391</v>
      </c>
      <c r="F25" s="217">
        <v>1956</v>
      </c>
      <c r="G25" s="217" t="s">
        <v>215</v>
      </c>
      <c r="H25" s="193" t="str">
        <f>IFERROR(VLOOKUP(A25,'ypf-Catriel remitos final'!$M$3:$X$32,12,FALSE),"AR0CATQ102")</f>
        <v>AR0CATQ101</v>
      </c>
      <c r="I25" s="193" t="str">
        <f t="shared" si="0"/>
        <v>AR0CATQ101</v>
      </c>
      <c r="J25" s="193">
        <v>2005</v>
      </c>
      <c r="K25" s="193" t="s">
        <v>52</v>
      </c>
    </row>
    <row r="26" spans="1:13" ht="18" customHeight="1" x14ac:dyDescent="0.25">
      <c r="A26" s="217" t="s">
        <v>94</v>
      </c>
      <c r="B26" s="217" t="s">
        <v>126</v>
      </c>
      <c r="C26" s="217">
        <v>0</v>
      </c>
      <c r="D26" s="217">
        <v>2838</v>
      </c>
      <c r="E26" s="217">
        <v>1</v>
      </c>
      <c r="F26" s="217">
        <v>2837</v>
      </c>
      <c r="G26" s="217" t="s">
        <v>215</v>
      </c>
      <c r="H26" s="193" t="str">
        <f>IFERROR(VLOOKUP(A26,'ypf-Catriel remitos final'!$M$3:$X$32,12,FALSE),"AR0CATQ102")</f>
        <v>AR0CATQ101</v>
      </c>
      <c r="I26" s="193" t="str">
        <f t="shared" si="0"/>
        <v>AR0CATQ101</v>
      </c>
      <c r="J26" s="193">
        <v>2005</v>
      </c>
      <c r="K26" s="193" t="s">
        <v>52</v>
      </c>
      <c r="M26" s="193" t="s">
        <v>247</v>
      </c>
    </row>
    <row r="27" spans="1:13" ht="18" customHeight="1" x14ac:dyDescent="0.25">
      <c r="A27" s="217" t="s">
        <v>70</v>
      </c>
      <c r="B27" s="217" t="s">
        <v>126</v>
      </c>
      <c r="C27" s="217">
        <v>0</v>
      </c>
      <c r="D27" s="217">
        <v>6671</v>
      </c>
      <c r="E27" s="217">
        <v>1000</v>
      </c>
      <c r="F27" s="217">
        <v>5671</v>
      </c>
      <c r="G27" s="217" t="s">
        <v>215</v>
      </c>
      <c r="H27" s="193" t="str">
        <f>IFERROR(VLOOKUP(A27,'ypf-Catriel remitos final'!$M$3:$X$32,12,FALSE),"AR0CATQ102")</f>
        <v>AR0CATQ101</v>
      </c>
      <c r="I27" s="193" t="str">
        <f t="shared" si="0"/>
        <v>AR0CATQ101</v>
      </c>
      <c r="J27" s="193">
        <v>2005</v>
      </c>
      <c r="K27" s="193" t="s">
        <v>52</v>
      </c>
    </row>
    <row r="28" spans="1:13" ht="18" customHeight="1" x14ac:dyDescent="0.25">
      <c r="A28" s="218" t="s">
        <v>85</v>
      </c>
      <c r="B28" s="218" t="s">
        <v>126</v>
      </c>
      <c r="C28" s="218">
        <v>2000</v>
      </c>
      <c r="D28" s="218">
        <v>0</v>
      </c>
      <c r="E28" s="218">
        <v>3840</v>
      </c>
      <c r="F28" s="218">
        <v>-1840</v>
      </c>
      <c r="G28" s="218" t="s">
        <v>194</v>
      </c>
      <c r="H28" s="220" t="str">
        <f>IFERROR(VLOOKUP(A28,'ypf-Catriel remitos final'!$M$3:$X$32,12,FALSE),"AR0CATQ102")</f>
        <v>AR0CATQ102</v>
      </c>
      <c r="I28" s="220" t="str">
        <f t="shared" si="0"/>
        <v>AR0CATQ102</v>
      </c>
      <c r="J28" s="193">
        <v>2005</v>
      </c>
      <c r="K28" s="193" t="s">
        <v>52</v>
      </c>
      <c r="L28" s="193">
        <f>-F28</f>
        <v>1840</v>
      </c>
    </row>
    <row r="29" spans="1:13" ht="18" customHeight="1" x14ac:dyDescent="0.25">
      <c r="A29" s="218" t="s">
        <v>56</v>
      </c>
      <c r="B29" s="218" t="s">
        <v>126</v>
      </c>
      <c r="C29" s="218">
        <v>2700</v>
      </c>
      <c r="D29" s="218">
        <v>0</v>
      </c>
      <c r="E29" s="218">
        <v>4535</v>
      </c>
      <c r="F29" s="218">
        <v>-1835</v>
      </c>
      <c r="G29" s="218" t="s">
        <v>194</v>
      </c>
      <c r="H29" s="220" t="str">
        <f>IFERROR(VLOOKUP(A29,'ypf-Catriel remitos final'!$M$3:$X$32,12,FALSE),"AR0CATQ102")</f>
        <v>AR0CATQ102</v>
      </c>
      <c r="I29" s="193" t="s">
        <v>88</v>
      </c>
      <c r="J29" s="193">
        <v>2005</v>
      </c>
      <c r="K29" s="193" t="s">
        <v>52</v>
      </c>
      <c r="L29" s="193">
        <f t="shared" ref="L29:L42" si="4">-F29</f>
        <v>1835</v>
      </c>
    </row>
    <row r="30" spans="1:13" s="198" customFormat="1" ht="18" customHeight="1" x14ac:dyDescent="0.25">
      <c r="A30" s="218" t="s">
        <v>64</v>
      </c>
      <c r="B30" s="218" t="s">
        <v>126</v>
      </c>
      <c r="C30" s="218">
        <v>1420</v>
      </c>
      <c r="D30" s="218">
        <v>0</v>
      </c>
      <c r="E30" s="218">
        <v>2080</v>
      </c>
      <c r="F30" s="218">
        <v>-660</v>
      </c>
      <c r="G30" s="218" t="s">
        <v>194</v>
      </c>
      <c r="H30" s="193" t="str">
        <f>IFERROR(VLOOKUP(A30,'ypf-Catriel remitos final'!$M$3:$X$32,12,FALSE),"AR0CATQ102")</f>
        <v>AR0CATQ102</v>
      </c>
      <c r="I30" s="193" t="str">
        <f t="shared" si="0"/>
        <v>AR0CATQ102</v>
      </c>
      <c r="J30" s="198">
        <v>2005</v>
      </c>
      <c r="K30" s="198" t="s">
        <v>52</v>
      </c>
      <c r="L30" s="193">
        <f t="shared" si="4"/>
        <v>660</v>
      </c>
    </row>
    <row r="31" spans="1:13" ht="18" customHeight="1" x14ac:dyDescent="0.25">
      <c r="A31" s="218" t="s">
        <v>140</v>
      </c>
      <c r="B31" s="218" t="s">
        <v>126</v>
      </c>
      <c r="C31" s="218">
        <v>1200</v>
      </c>
      <c r="D31" s="218">
        <v>0</v>
      </c>
      <c r="E31" s="218">
        <v>1450</v>
      </c>
      <c r="F31" s="218">
        <v>-250</v>
      </c>
      <c r="G31" s="218" t="s">
        <v>194</v>
      </c>
      <c r="H31" s="193" t="str">
        <f>IFERROR(VLOOKUP(A31,'ypf-Catriel remitos final'!$M$3:$X$32,12,FALSE),"AR0CATQ102")</f>
        <v>AR0CATQ102</v>
      </c>
      <c r="I31" s="193" t="str">
        <f t="shared" si="0"/>
        <v>AR0CATQ102</v>
      </c>
      <c r="J31" s="193">
        <v>2005</v>
      </c>
      <c r="K31" s="193" t="s">
        <v>52</v>
      </c>
      <c r="L31" s="193">
        <f t="shared" si="4"/>
        <v>250</v>
      </c>
    </row>
    <row r="32" spans="1:13" ht="18" customHeight="1" x14ac:dyDescent="0.25">
      <c r="A32" s="218" t="s">
        <v>75</v>
      </c>
      <c r="B32" s="218" t="s">
        <v>126</v>
      </c>
      <c r="C32" s="218">
        <v>250</v>
      </c>
      <c r="D32" s="218">
        <v>0</v>
      </c>
      <c r="E32" s="218">
        <v>430</v>
      </c>
      <c r="F32" s="218">
        <v>-180</v>
      </c>
      <c r="G32" s="218" t="s">
        <v>194</v>
      </c>
      <c r="H32" s="193" t="str">
        <f>IFERROR(VLOOKUP(A32,'ypf-Catriel remitos final'!$M$3:$X$32,12,FALSE),"AR0CATQ102")</f>
        <v>AR0CATQ102</v>
      </c>
      <c r="I32" s="193" t="str">
        <f t="shared" si="0"/>
        <v>AR0CATQ102</v>
      </c>
      <c r="J32" s="193">
        <v>2005</v>
      </c>
      <c r="K32" s="193" t="s">
        <v>52</v>
      </c>
      <c r="L32" s="193">
        <f t="shared" si="4"/>
        <v>180</v>
      </c>
      <c r="M32" s="193">
        <v>4901287135</v>
      </c>
    </row>
    <row r="33" spans="1:12" ht="18" customHeight="1" x14ac:dyDescent="0.25">
      <c r="A33" s="218" t="s">
        <v>273</v>
      </c>
      <c r="B33" s="218" t="s">
        <v>129</v>
      </c>
      <c r="C33" s="218">
        <v>0</v>
      </c>
      <c r="D33" s="218">
        <v>0</v>
      </c>
      <c r="E33" s="218">
        <v>4</v>
      </c>
      <c r="F33" s="218">
        <v>-4</v>
      </c>
      <c r="G33" s="218" t="s">
        <v>194</v>
      </c>
      <c r="H33" s="193" t="str">
        <f>IFERROR(VLOOKUP(A33,'ypf-Catriel remitos final'!$M$3:$X$32,12,FALSE),"AR0CATQ102")</f>
        <v>AR0CATQ102</v>
      </c>
      <c r="I33" s="193" t="str">
        <f t="shared" si="0"/>
        <v>AR0CATQ102</v>
      </c>
      <c r="J33" s="193">
        <v>2005</v>
      </c>
      <c r="K33" s="193" t="s">
        <v>52</v>
      </c>
      <c r="L33" s="193">
        <f t="shared" si="4"/>
        <v>4</v>
      </c>
    </row>
    <row r="34" spans="1:12" ht="18" customHeight="1" x14ac:dyDescent="0.25">
      <c r="A34" s="218" t="s">
        <v>84</v>
      </c>
      <c r="B34" s="218" t="s">
        <v>129</v>
      </c>
      <c r="C34" s="218">
        <v>0</v>
      </c>
      <c r="D34" s="218">
        <v>0</v>
      </c>
      <c r="E34" s="218">
        <v>2</v>
      </c>
      <c r="F34" s="218">
        <v>-2</v>
      </c>
      <c r="G34" s="218" t="s">
        <v>194</v>
      </c>
      <c r="H34" s="193" t="str">
        <f>IFERROR(VLOOKUP(A34,'ypf-Catriel remitos final'!$M$3:$X$32,12,FALSE),"AR0CATQ102")</f>
        <v>AR0CATQ102</v>
      </c>
      <c r="I34" s="193" t="str">
        <f t="shared" si="0"/>
        <v>AR0CATQ102</v>
      </c>
      <c r="J34" s="193">
        <v>2005</v>
      </c>
      <c r="K34" s="193" t="s">
        <v>52</v>
      </c>
      <c r="L34" s="193">
        <f t="shared" si="4"/>
        <v>2</v>
      </c>
    </row>
    <row r="35" spans="1:12" ht="18" customHeight="1" x14ac:dyDescent="0.25">
      <c r="A35" s="218" t="s">
        <v>149</v>
      </c>
      <c r="B35" s="218" t="s">
        <v>129</v>
      </c>
      <c r="C35" s="218">
        <v>3.25</v>
      </c>
      <c r="D35" s="218">
        <v>0</v>
      </c>
      <c r="E35" s="218">
        <v>4.5</v>
      </c>
      <c r="F35" s="218">
        <v>-1.25</v>
      </c>
      <c r="G35" s="218" t="s">
        <v>194</v>
      </c>
      <c r="H35" s="193" t="str">
        <f>IFERROR(VLOOKUP(A35,'ypf-Catriel remitos final'!$M$3:$X$32,12,FALSE),"AR0CATQ102")</f>
        <v>AR0CATQ102</v>
      </c>
      <c r="I35" s="193" t="s">
        <v>88</v>
      </c>
      <c r="J35" s="193">
        <v>2005</v>
      </c>
      <c r="K35" s="193" t="s">
        <v>52</v>
      </c>
      <c r="L35" s="193">
        <f t="shared" si="4"/>
        <v>1.25</v>
      </c>
    </row>
    <row r="36" spans="1:12" ht="18" customHeight="1" x14ac:dyDescent="0.25">
      <c r="A36" s="218" t="s">
        <v>73</v>
      </c>
      <c r="B36" s="218" t="s">
        <v>126</v>
      </c>
      <c r="C36" s="218">
        <v>1700</v>
      </c>
      <c r="D36" s="218">
        <v>1966</v>
      </c>
      <c r="E36" s="218">
        <v>3799</v>
      </c>
      <c r="F36" s="218">
        <v>-133</v>
      </c>
      <c r="G36" s="218" t="s">
        <v>194</v>
      </c>
      <c r="H36" s="193" t="str">
        <f>IFERROR(VLOOKUP(A36,'ypf-Catriel remitos final'!$M$3:$X$32,12,FALSE),"AR0CATQ102")</f>
        <v>AR0CATQ101</v>
      </c>
      <c r="I36" s="193" t="str">
        <f t="shared" si="0"/>
        <v>AR0CATQ101</v>
      </c>
      <c r="J36" s="193">
        <v>2005</v>
      </c>
      <c r="K36" s="193" t="s">
        <v>52</v>
      </c>
      <c r="L36" s="193">
        <f t="shared" si="4"/>
        <v>133</v>
      </c>
    </row>
    <row r="37" spans="1:12" ht="18" customHeight="1" x14ac:dyDescent="0.25">
      <c r="A37" s="218" t="s">
        <v>61</v>
      </c>
      <c r="B37" s="218" t="s">
        <v>126</v>
      </c>
      <c r="C37" s="218">
        <v>6600</v>
      </c>
      <c r="D37" s="218">
        <v>0</v>
      </c>
      <c r="E37" s="218">
        <v>6730</v>
      </c>
      <c r="F37" s="218">
        <v>-130</v>
      </c>
      <c r="G37" s="218" t="s">
        <v>194</v>
      </c>
      <c r="H37" s="193" t="str">
        <f>IFERROR(VLOOKUP(A37,'ypf-Catriel remitos final'!$M$3:$X$32,12,FALSE),"AR0CATQ102")</f>
        <v>AR0CATQ102</v>
      </c>
      <c r="I37" s="193" t="s">
        <v>88</v>
      </c>
      <c r="J37" s="193">
        <v>2005</v>
      </c>
      <c r="K37" s="193" t="s">
        <v>52</v>
      </c>
      <c r="L37" s="193">
        <f t="shared" si="4"/>
        <v>130</v>
      </c>
    </row>
    <row r="38" spans="1:12" ht="18" customHeight="1" x14ac:dyDescent="0.25">
      <c r="A38" s="219" t="s">
        <v>133</v>
      </c>
      <c r="B38" s="219" t="s">
        <v>126</v>
      </c>
      <c r="C38" s="219">
        <v>450</v>
      </c>
      <c r="D38" s="219">
        <v>0</v>
      </c>
      <c r="E38" s="219">
        <v>2650</v>
      </c>
      <c r="F38" s="219">
        <v>-2200</v>
      </c>
      <c r="G38" s="219" t="s">
        <v>276</v>
      </c>
      <c r="H38" s="193" t="str">
        <f>IFERROR(VLOOKUP(A38,'ypf-Catriel remitos final'!$M$3:$X$32,12,FALSE),"AR0CATQ102")</f>
        <v>AR0CATQ102</v>
      </c>
      <c r="I38" s="193" t="str">
        <f t="shared" si="0"/>
        <v>AR0CATQ102</v>
      </c>
      <c r="J38" s="193">
        <v>2005</v>
      </c>
      <c r="K38" s="193" t="s">
        <v>52</v>
      </c>
      <c r="L38" s="193">
        <f t="shared" si="4"/>
        <v>2200</v>
      </c>
    </row>
    <row r="39" spans="1:12" ht="18" customHeight="1" x14ac:dyDescent="0.25">
      <c r="A39" s="219" t="s">
        <v>131</v>
      </c>
      <c r="B39" s="219" t="s">
        <v>126</v>
      </c>
      <c r="C39" s="219">
        <v>450</v>
      </c>
      <c r="D39" s="219">
        <v>0</v>
      </c>
      <c r="E39" s="219">
        <v>2200</v>
      </c>
      <c r="F39" s="219">
        <v>-1750</v>
      </c>
      <c r="G39" s="219" t="s">
        <v>276</v>
      </c>
      <c r="H39" s="193" t="str">
        <f>IFERROR(VLOOKUP(A39,'ypf-Catriel remitos final'!$M$3:$X$32,12,FALSE),"AR0CATQ102")</f>
        <v>AR0CATQ102</v>
      </c>
      <c r="I39" s="193" t="str">
        <f t="shared" si="0"/>
        <v>AR0CATQ102</v>
      </c>
      <c r="J39" s="193">
        <v>2005</v>
      </c>
      <c r="K39" s="193" t="s">
        <v>52</v>
      </c>
      <c r="L39" s="193">
        <f t="shared" si="4"/>
        <v>1750</v>
      </c>
    </row>
    <row r="40" spans="1:12" ht="18" customHeight="1" x14ac:dyDescent="0.25">
      <c r="A40" s="219" t="s">
        <v>132</v>
      </c>
      <c r="B40" s="219" t="s">
        <v>126</v>
      </c>
      <c r="C40" s="219">
        <v>650</v>
      </c>
      <c r="D40" s="219">
        <v>669</v>
      </c>
      <c r="E40" s="219">
        <v>1500</v>
      </c>
      <c r="F40" s="219">
        <v>-181</v>
      </c>
      <c r="G40" s="219" t="s">
        <v>276</v>
      </c>
      <c r="H40" s="193" t="str">
        <f>IFERROR(VLOOKUP(A40,'ypf-Catriel remitos final'!$M$3:$X$32,12,FALSE),"AR0CATQ102")</f>
        <v>AR0CATQ101</v>
      </c>
      <c r="I40" s="193" t="str">
        <f t="shared" si="0"/>
        <v>AR0CATQ101</v>
      </c>
      <c r="J40" s="193">
        <v>2005</v>
      </c>
      <c r="K40" s="193" t="s">
        <v>52</v>
      </c>
      <c r="L40" s="193">
        <f t="shared" si="4"/>
        <v>181</v>
      </c>
    </row>
    <row r="41" spans="1:12" ht="18" customHeight="1" x14ac:dyDescent="0.25">
      <c r="A41" s="219" t="s">
        <v>155</v>
      </c>
      <c r="B41" s="219" t="s">
        <v>126</v>
      </c>
      <c r="C41" s="219">
        <v>600</v>
      </c>
      <c r="D41" s="219">
        <v>0</v>
      </c>
      <c r="E41" s="219">
        <v>750</v>
      </c>
      <c r="F41" s="219">
        <v>-150</v>
      </c>
      <c r="G41" s="219" t="s">
        <v>276</v>
      </c>
      <c r="H41" s="193" t="str">
        <f>IFERROR(VLOOKUP(A41,'ypf-Catriel remitos final'!$M$3:$X$32,12,FALSE),"AR0CATQ102")</f>
        <v>AR0CATQ101</v>
      </c>
      <c r="I41" s="193" t="str">
        <f t="shared" si="0"/>
        <v>AR0CATQ101</v>
      </c>
      <c r="J41" s="193">
        <v>2005</v>
      </c>
      <c r="K41" s="193" t="s">
        <v>52</v>
      </c>
      <c r="L41" s="193">
        <f t="shared" si="4"/>
        <v>150</v>
      </c>
    </row>
    <row r="42" spans="1:12" ht="18" customHeight="1" x14ac:dyDescent="0.25">
      <c r="A42" s="219" t="s">
        <v>274</v>
      </c>
      <c r="B42" s="219" t="s">
        <v>129</v>
      </c>
      <c r="C42" s="219">
        <v>0</v>
      </c>
      <c r="D42" s="219">
        <v>0</v>
      </c>
      <c r="E42" s="219">
        <v>2</v>
      </c>
      <c r="F42" s="219">
        <v>-2</v>
      </c>
      <c r="G42" s="219" t="s">
        <v>276</v>
      </c>
      <c r="H42" s="193" t="str">
        <f>IFERROR(VLOOKUP(A42,'ypf-Catriel remitos final'!$M$3:$X$32,12,FALSE),"AR0CATQ102")</f>
        <v>AR0CATQ102</v>
      </c>
      <c r="I42" s="193" t="str">
        <f t="shared" si="0"/>
        <v>AR0CATQ102</v>
      </c>
      <c r="J42" s="193">
        <v>2005</v>
      </c>
      <c r="K42" s="193" t="s">
        <v>52</v>
      </c>
      <c r="L42" s="193">
        <f t="shared" si="4"/>
        <v>2</v>
      </c>
    </row>
    <row r="46" spans="1:12" ht="18" customHeight="1" x14ac:dyDescent="0.25">
      <c r="A46" s="193" t="s">
        <v>56</v>
      </c>
      <c r="B46" s="193" t="s">
        <v>126</v>
      </c>
      <c r="C46" s="193">
        <v>0</v>
      </c>
      <c r="D46" s="193">
        <v>0</v>
      </c>
      <c r="E46" s="193">
        <f>-F46</f>
        <v>4085</v>
      </c>
      <c r="F46" s="193">
        <v>-4085</v>
      </c>
      <c r="G46" s="193" t="s">
        <v>243</v>
      </c>
      <c r="I46" s="193">
        <v>-1250</v>
      </c>
      <c r="J46" s="193">
        <f>-I46</f>
        <v>1250</v>
      </c>
    </row>
    <row r="47" spans="1:12" ht="18" customHeight="1" x14ac:dyDescent="0.25">
      <c r="A47" s="193" t="s">
        <v>85</v>
      </c>
      <c r="B47" s="193" t="s">
        <v>126</v>
      </c>
      <c r="C47" s="193">
        <v>3000</v>
      </c>
      <c r="D47" s="193">
        <v>0</v>
      </c>
      <c r="E47" s="193">
        <f t="shared" ref="E47:E62" si="5">-F47</f>
        <v>1600</v>
      </c>
      <c r="F47" s="193">
        <v>-1600</v>
      </c>
      <c r="G47" s="193" t="s">
        <v>243</v>
      </c>
      <c r="I47" s="193">
        <v>-650</v>
      </c>
      <c r="J47" s="193">
        <f t="shared" ref="J47:J50" si="6">-I47</f>
        <v>650</v>
      </c>
    </row>
    <row r="48" spans="1:12" ht="18" customHeight="1" x14ac:dyDescent="0.25">
      <c r="A48" s="193" t="s">
        <v>81</v>
      </c>
      <c r="B48" s="193" t="s">
        <v>126</v>
      </c>
      <c r="C48" s="193">
        <v>850</v>
      </c>
      <c r="D48" s="193">
        <v>0</v>
      </c>
      <c r="E48" s="193">
        <f t="shared" si="5"/>
        <v>400</v>
      </c>
      <c r="F48" s="193">
        <v>-400</v>
      </c>
      <c r="G48" s="193" t="s">
        <v>243</v>
      </c>
      <c r="I48" s="193">
        <v>-350</v>
      </c>
      <c r="J48" s="193">
        <f t="shared" si="6"/>
        <v>350</v>
      </c>
    </row>
    <row r="49" spans="1:10" ht="18" customHeight="1" x14ac:dyDescent="0.25">
      <c r="A49" s="193" t="s">
        <v>61</v>
      </c>
      <c r="B49" s="193" t="s">
        <v>126</v>
      </c>
      <c r="C49" s="193">
        <v>7350</v>
      </c>
      <c r="D49" s="193">
        <v>0</v>
      </c>
      <c r="E49" s="193">
        <f t="shared" si="5"/>
        <v>355</v>
      </c>
      <c r="F49" s="193">
        <v>-355</v>
      </c>
      <c r="G49" s="193" t="s">
        <v>243</v>
      </c>
      <c r="I49" s="193">
        <v>-150</v>
      </c>
      <c r="J49" s="193">
        <f t="shared" si="6"/>
        <v>150</v>
      </c>
    </row>
    <row r="50" spans="1:10" ht="18" customHeight="1" x14ac:dyDescent="0.25">
      <c r="A50" s="193" t="s">
        <v>244</v>
      </c>
      <c r="B50" s="193" t="s">
        <v>245</v>
      </c>
      <c r="C50" s="193">
        <v>200</v>
      </c>
      <c r="D50" s="193">
        <v>0</v>
      </c>
      <c r="E50" s="193">
        <f t="shared" si="5"/>
        <v>100</v>
      </c>
      <c r="F50" s="193">
        <v>-100</v>
      </c>
      <c r="G50" s="193" t="s">
        <v>243</v>
      </c>
      <c r="I50" s="193">
        <v>-123</v>
      </c>
      <c r="J50" s="193">
        <f t="shared" si="6"/>
        <v>123</v>
      </c>
    </row>
    <row r="51" spans="1:10" ht="18" customHeight="1" x14ac:dyDescent="0.25">
      <c r="A51" s="193" t="s">
        <v>189</v>
      </c>
      <c r="B51" s="193" t="s">
        <v>126</v>
      </c>
      <c r="C51" s="193">
        <v>0</v>
      </c>
      <c r="D51" s="193">
        <v>0</v>
      </c>
      <c r="E51" s="193">
        <f t="shared" si="5"/>
        <v>270</v>
      </c>
      <c r="F51" s="193">
        <v>-270</v>
      </c>
      <c r="G51" s="193" t="s">
        <v>243</v>
      </c>
    </row>
    <row r="52" spans="1:10" ht="18" customHeight="1" x14ac:dyDescent="0.25">
      <c r="A52" s="193" t="s">
        <v>187</v>
      </c>
      <c r="B52" s="193" t="s">
        <v>126</v>
      </c>
      <c r="C52" s="193">
        <v>200</v>
      </c>
      <c r="D52" s="193">
        <v>0</v>
      </c>
      <c r="E52" s="193">
        <f t="shared" si="5"/>
        <v>260</v>
      </c>
      <c r="F52" s="193">
        <v>-260</v>
      </c>
      <c r="G52" s="193" t="s">
        <v>243</v>
      </c>
    </row>
    <row r="53" spans="1:10" ht="18" customHeight="1" x14ac:dyDescent="0.25">
      <c r="A53" s="193" t="s">
        <v>74</v>
      </c>
      <c r="B53" s="193" t="s">
        <v>126</v>
      </c>
      <c r="C53" s="193">
        <v>800</v>
      </c>
      <c r="D53" s="193">
        <v>0</v>
      </c>
      <c r="E53" s="193">
        <f t="shared" si="5"/>
        <v>230</v>
      </c>
      <c r="F53" s="193">
        <v>-230</v>
      </c>
      <c r="G53" s="193" t="s">
        <v>243</v>
      </c>
    </row>
    <row r="54" spans="1:10" ht="18" customHeight="1" x14ac:dyDescent="0.25">
      <c r="A54" s="193" t="s">
        <v>160</v>
      </c>
      <c r="B54" s="193" t="s">
        <v>126</v>
      </c>
      <c r="C54" s="193">
        <v>350</v>
      </c>
      <c r="D54" s="193">
        <v>0</v>
      </c>
      <c r="E54" s="193">
        <f t="shared" si="5"/>
        <v>170</v>
      </c>
      <c r="F54" s="193">
        <v>-170</v>
      </c>
      <c r="G54" s="193" t="s">
        <v>243</v>
      </c>
    </row>
    <row r="55" spans="1:10" ht="18" customHeight="1" x14ac:dyDescent="0.25">
      <c r="A55" s="193" t="s">
        <v>185</v>
      </c>
      <c r="B55" s="193" t="s">
        <v>126</v>
      </c>
      <c r="C55" s="193">
        <v>450</v>
      </c>
      <c r="D55" s="193">
        <v>0</v>
      </c>
      <c r="E55" s="193">
        <f t="shared" si="5"/>
        <v>150</v>
      </c>
      <c r="F55" s="193">
        <v>-150</v>
      </c>
      <c r="G55" s="193" t="s">
        <v>243</v>
      </c>
    </row>
    <row r="56" spans="1:10" ht="18" customHeight="1" x14ac:dyDescent="0.25">
      <c r="A56" s="193" t="s">
        <v>91</v>
      </c>
      <c r="B56" s="193" t="s">
        <v>126</v>
      </c>
      <c r="C56" s="193">
        <v>1200</v>
      </c>
      <c r="D56" s="193">
        <v>1920</v>
      </c>
      <c r="E56" s="193">
        <f t="shared" si="5"/>
        <v>81</v>
      </c>
      <c r="F56" s="193">
        <v>-81</v>
      </c>
      <c r="G56" s="193" t="s">
        <v>243</v>
      </c>
    </row>
    <row r="57" spans="1:10" ht="18" customHeight="1" x14ac:dyDescent="0.25">
      <c r="A57" s="193" t="s">
        <v>267</v>
      </c>
      <c r="B57" s="193" t="s">
        <v>129</v>
      </c>
      <c r="C57" s="193">
        <v>0</v>
      </c>
      <c r="D57" s="193">
        <v>0</v>
      </c>
      <c r="E57" s="193">
        <f t="shared" si="5"/>
        <v>2</v>
      </c>
      <c r="F57" s="193">
        <v>-2</v>
      </c>
      <c r="G57" s="193" t="s">
        <v>243</v>
      </c>
    </row>
    <row r="58" spans="1:10" ht="18" customHeight="1" x14ac:dyDescent="0.25">
      <c r="A58" s="193" t="s">
        <v>268</v>
      </c>
      <c r="B58" s="193" t="s">
        <v>129</v>
      </c>
      <c r="C58" s="193">
        <v>1</v>
      </c>
      <c r="D58" s="193">
        <v>0</v>
      </c>
      <c r="E58" s="193">
        <f t="shared" si="5"/>
        <v>1</v>
      </c>
      <c r="F58" s="193">
        <v>-1</v>
      </c>
      <c r="G58" s="193" t="s">
        <v>243</v>
      </c>
    </row>
    <row r="59" spans="1:10" ht="18" customHeight="1" x14ac:dyDescent="0.25">
      <c r="A59" s="193" t="s">
        <v>83</v>
      </c>
      <c r="B59" s="193" t="s">
        <v>129</v>
      </c>
      <c r="C59" s="193">
        <v>4</v>
      </c>
      <c r="D59" s="193">
        <v>0</v>
      </c>
      <c r="E59" s="193">
        <f t="shared" si="5"/>
        <v>0.95000000000000018</v>
      </c>
      <c r="F59" s="193">
        <v>-0.95000000000000018</v>
      </c>
      <c r="G59" s="193" t="s">
        <v>243</v>
      </c>
    </row>
    <row r="60" spans="1:10" ht="18" customHeight="1" x14ac:dyDescent="0.25">
      <c r="A60" s="193" t="s">
        <v>190</v>
      </c>
      <c r="B60" s="193" t="s">
        <v>129</v>
      </c>
      <c r="C60" s="193">
        <v>2</v>
      </c>
      <c r="D60" s="193">
        <v>0</v>
      </c>
      <c r="E60" s="193">
        <f t="shared" si="5"/>
        <v>0.79999999999999982</v>
      </c>
      <c r="F60" s="193">
        <v>-0.79999999999999982</v>
      </c>
      <c r="G60" s="193" t="s">
        <v>243</v>
      </c>
    </row>
    <row r="61" spans="1:10" ht="18" customHeight="1" x14ac:dyDescent="0.25">
      <c r="A61" s="193" t="s">
        <v>188</v>
      </c>
      <c r="B61" s="193" t="s">
        <v>126</v>
      </c>
      <c r="C61" s="193">
        <v>850</v>
      </c>
      <c r="D61" s="193">
        <v>0</v>
      </c>
      <c r="E61" s="193">
        <f t="shared" si="5"/>
        <v>140</v>
      </c>
      <c r="F61" s="193">
        <v>-140</v>
      </c>
      <c r="G61" s="193" t="s">
        <v>243</v>
      </c>
    </row>
    <row r="62" spans="1:10" ht="18" customHeight="1" x14ac:dyDescent="0.25">
      <c r="A62" s="193" t="s">
        <v>205</v>
      </c>
      <c r="B62" s="193" t="s">
        <v>126</v>
      </c>
      <c r="C62" s="193">
        <v>0</v>
      </c>
      <c r="D62" s="193">
        <v>0</v>
      </c>
      <c r="E62" s="193">
        <f t="shared" si="5"/>
        <v>120</v>
      </c>
      <c r="F62" s="193">
        <v>-120</v>
      </c>
      <c r="G62" s="193" t="s">
        <v>243</v>
      </c>
    </row>
  </sheetData>
  <autoFilter ref="A2:M42" xr:uid="{2F46398C-00A4-47AB-A819-89EFC4C278D7}"/>
  <phoneticPr fontId="13" type="noConversion"/>
  <pageMargins left="0.9055118110236221" right="0.70866141732283472" top="0.35433070866141736" bottom="0.35433070866141736" header="0.31496062992125984" footer="0.31496062992125984"/>
  <pageSetup paperSize="9" scale="97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98BC-6403-4AA3-A752-B033D28CCD58}">
  <sheetPr codeName="Hoja19"/>
  <dimension ref="B2:Y3"/>
  <sheetViews>
    <sheetView workbookViewId="0">
      <selection activeCell="H3" sqref="H3"/>
    </sheetView>
  </sheetViews>
  <sheetFormatPr baseColWidth="10" defaultRowHeight="15" x14ac:dyDescent="0.25"/>
  <cols>
    <col min="19" max="24" width="0" hidden="1" customWidth="1"/>
  </cols>
  <sheetData>
    <row r="2" spans="2:25" ht="60" x14ac:dyDescent="0.25">
      <c r="B2" s="3" t="s">
        <v>27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25</v>
      </c>
      <c r="I2" s="4" t="s">
        <v>5</v>
      </c>
      <c r="J2" s="4" t="s">
        <v>6</v>
      </c>
      <c r="K2" s="4" t="s">
        <v>23</v>
      </c>
      <c r="L2" s="4" t="s">
        <v>7</v>
      </c>
      <c r="M2" s="9" t="s">
        <v>8</v>
      </c>
      <c r="N2" s="9" t="s">
        <v>9</v>
      </c>
      <c r="O2" s="9" t="s">
        <v>10</v>
      </c>
      <c r="P2" s="9" t="s">
        <v>11</v>
      </c>
      <c r="Q2" s="9" t="s">
        <v>12</v>
      </c>
      <c r="R2" s="9" t="s">
        <v>13</v>
      </c>
      <c r="S2" s="9" t="s">
        <v>14</v>
      </c>
      <c r="T2" s="9" t="s">
        <v>15</v>
      </c>
      <c r="U2" s="9" t="s">
        <v>16</v>
      </c>
      <c r="V2" s="9" t="s">
        <v>17</v>
      </c>
      <c r="W2" s="9" t="s">
        <v>18</v>
      </c>
      <c r="X2" s="9" t="s">
        <v>19</v>
      </c>
      <c r="Y2" s="9" t="s">
        <v>20</v>
      </c>
    </row>
    <row r="3" spans="2:25" x14ac:dyDescent="0.25">
      <c r="B3" s="15">
        <v>1</v>
      </c>
      <c r="C3" s="16" t="s">
        <v>54</v>
      </c>
      <c r="D3" s="17" t="s">
        <v>26</v>
      </c>
      <c r="E3" s="17" t="s">
        <v>47</v>
      </c>
      <c r="F3" s="17">
        <v>102225</v>
      </c>
      <c r="G3" s="17">
        <v>10222501</v>
      </c>
      <c r="H3" s="16" t="s">
        <v>143</v>
      </c>
      <c r="I3" s="17" t="s">
        <v>48</v>
      </c>
      <c r="J3" s="17" t="s">
        <v>141</v>
      </c>
      <c r="K3" s="17" t="s">
        <v>142</v>
      </c>
      <c r="L3" s="18" t="s">
        <v>49</v>
      </c>
      <c r="M3" s="17">
        <v>40001423</v>
      </c>
      <c r="N3" s="56" t="s">
        <v>144</v>
      </c>
      <c r="O3" s="64"/>
      <c r="P3" s="16" t="s">
        <v>51</v>
      </c>
      <c r="Q3" s="17" t="s">
        <v>52</v>
      </c>
      <c r="R3" s="17">
        <v>2005</v>
      </c>
      <c r="S3" s="17"/>
      <c r="T3" s="17"/>
      <c r="U3" s="17"/>
      <c r="V3" s="17"/>
      <c r="W3" s="16"/>
      <c r="X3" s="17"/>
      <c r="Y3" s="17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Z61"/>
  <sheetViews>
    <sheetView topLeftCell="G1" zoomScale="82" zoomScaleNormal="82" workbookViewId="0">
      <selection activeCell="N14" sqref="N14"/>
    </sheetView>
  </sheetViews>
  <sheetFormatPr baseColWidth="10" defaultRowHeight="15" x14ac:dyDescent="0.25"/>
  <cols>
    <col min="1" max="1" width="21" customWidth="1"/>
    <col min="2" max="2" width="14.5703125" customWidth="1"/>
    <col min="6" max="6" width="13" customWidth="1"/>
    <col min="7" max="7" width="18.140625" customWidth="1"/>
    <col min="17" max="17" width="14.140625" customWidth="1"/>
    <col min="18" max="18" width="9" customWidth="1"/>
    <col min="19" max="19" width="8.28515625" customWidth="1"/>
    <col min="21" max="21" width="10" customWidth="1"/>
    <col min="26" max="27" width="11.28515625" bestFit="1" customWidth="1"/>
  </cols>
  <sheetData>
    <row r="1" spans="1:26" ht="60" x14ac:dyDescent="0.25">
      <c r="A1" s="3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25</v>
      </c>
      <c r="H1" s="4" t="s">
        <v>5</v>
      </c>
      <c r="I1" s="4" t="s">
        <v>6</v>
      </c>
      <c r="J1" s="4" t="s">
        <v>23</v>
      </c>
      <c r="K1" s="4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</row>
    <row r="2" spans="1:26" ht="51.75" customHeight="1" x14ac:dyDescent="0.25">
      <c r="A2" s="5" t="s">
        <v>28</v>
      </c>
      <c r="B2" s="5"/>
      <c r="C2" s="5"/>
      <c r="D2" s="5" t="s">
        <v>29</v>
      </c>
      <c r="E2" s="5"/>
      <c r="F2" s="5"/>
      <c r="G2" s="5" t="s">
        <v>30</v>
      </c>
      <c r="H2" s="5"/>
      <c r="I2" s="5"/>
      <c r="J2" s="5" t="s">
        <v>31</v>
      </c>
      <c r="K2" s="5" t="s">
        <v>21</v>
      </c>
      <c r="L2" s="5"/>
      <c r="M2" s="5"/>
      <c r="N2" s="5"/>
      <c r="O2" s="5"/>
      <c r="P2" s="5"/>
      <c r="Q2" s="5" t="s">
        <v>32</v>
      </c>
      <c r="R2" s="5"/>
      <c r="S2" s="5"/>
      <c r="T2" s="5"/>
      <c r="U2" s="5"/>
      <c r="V2" s="5"/>
      <c r="W2" s="5"/>
      <c r="X2" s="5"/>
      <c r="Z2" t="s">
        <v>161</v>
      </c>
    </row>
    <row r="3" spans="1:26" s="15" customFormat="1" x14ac:dyDescent="0.25">
      <c r="A3" s="15">
        <v>1</v>
      </c>
      <c r="B3" s="16" t="s">
        <v>54</v>
      </c>
      <c r="C3" s="17" t="s">
        <v>26</v>
      </c>
      <c r="D3" s="17" t="s">
        <v>47</v>
      </c>
      <c r="E3" s="17">
        <v>102305</v>
      </c>
      <c r="F3" s="17">
        <v>10230503</v>
      </c>
      <c r="G3" s="16" t="s">
        <v>299</v>
      </c>
      <c r="H3" s="17" t="s">
        <v>48</v>
      </c>
      <c r="I3" s="17" t="s">
        <v>288</v>
      </c>
      <c r="J3" s="17" t="s">
        <v>269</v>
      </c>
      <c r="K3" s="18" t="s">
        <v>49</v>
      </c>
      <c r="L3" s="17">
        <v>40001560</v>
      </c>
      <c r="M3" s="37" t="s">
        <v>58</v>
      </c>
      <c r="N3" s="89">
        <v>2600</v>
      </c>
      <c r="O3" s="16" t="s">
        <v>51</v>
      </c>
      <c r="P3" s="17" t="s">
        <v>52</v>
      </c>
      <c r="Q3" s="17">
        <v>2005</v>
      </c>
      <c r="R3" s="17"/>
      <c r="S3" s="17"/>
      <c r="T3" s="17"/>
      <c r="U3" s="17"/>
      <c r="V3" s="16"/>
      <c r="W3" s="17"/>
      <c r="X3" s="17" t="s">
        <v>53</v>
      </c>
      <c r="Z3" s="15">
        <f t="shared" ref="Z3:Z27" si="0">VLOOKUP(M3,$A$34:$B$61,2,FALSE)*N3</f>
        <v>6188</v>
      </c>
    </row>
    <row r="4" spans="1:26" s="15" customFormat="1" x14ac:dyDescent="0.25">
      <c r="A4" s="15">
        <v>1</v>
      </c>
      <c r="B4" s="16" t="s">
        <v>54</v>
      </c>
      <c r="C4" s="17" t="s">
        <v>26</v>
      </c>
      <c r="D4" s="17" t="s">
        <v>47</v>
      </c>
      <c r="E4" s="17">
        <v>102305</v>
      </c>
      <c r="F4" s="17">
        <v>10230503</v>
      </c>
      <c r="G4" s="16" t="s">
        <v>299</v>
      </c>
      <c r="H4" s="17" t="s">
        <v>48</v>
      </c>
      <c r="I4" s="17" t="s">
        <v>288</v>
      </c>
      <c r="J4" s="17" t="s">
        <v>269</v>
      </c>
      <c r="K4" s="18" t="s">
        <v>49</v>
      </c>
      <c r="L4" s="17">
        <v>40001560</v>
      </c>
      <c r="M4" s="37" t="s">
        <v>178</v>
      </c>
      <c r="N4" s="89">
        <v>1205</v>
      </c>
      <c r="O4" s="16" t="s">
        <v>51</v>
      </c>
      <c r="P4" s="17" t="s">
        <v>52</v>
      </c>
      <c r="Q4" s="17">
        <v>2005</v>
      </c>
      <c r="X4" s="17" t="s">
        <v>53</v>
      </c>
      <c r="Z4" s="15" t="e">
        <f t="shared" si="0"/>
        <v>#N/A</v>
      </c>
    </row>
    <row r="5" spans="1:26" s="15" customFormat="1" x14ac:dyDescent="0.25">
      <c r="A5" s="15">
        <v>1</v>
      </c>
      <c r="B5" s="16" t="s">
        <v>54</v>
      </c>
      <c r="C5" s="17" t="s">
        <v>26</v>
      </c>
      <c r="D5" s="17" t="s">
        <v>47</v>
      </c>
      <c r="E5" s="17">
        <v>102305</v>
      </c>
      <c r="F5" s="17">
        <v>10230503</v>
      </c>
      <c r="G5" s="16" t="s">
        <v>299</v>
      </c>
      <c r="H5" s="17" t="s">
        <v>48</v>
      </c>
      <c r="I5" s="17" t="s">
        <v>288</v>
      </c>
      <c r="J5" s="17" t="s">
        <v>269</v>
      </c>
      <c r="K5" s="18" t="s">
        <v>49</v>
      </c>
      <c r="L5" s="17">
        <v>40001560</v>
      </c>
      <c r="M5" s="37" t="s">
        <v>179</v>
      </c>
      <c r="N5" s="89">
        <v>120</v>
      </c>
      <c r="O5" s="16" t="s">
        <v>51</v>
      </c>
      <c r="P5" s="17" t="s">
        <v>52</v>
      </c>
      <c r="Q5" s="17">
        <v>2005</v>
      </c>
      <c r="R5" s="17"/>
      <c r="S5" s="17"/>
      <c r="T5" s="17"/>
      <c r="U5" s="17"/>
      <c r="V5" s="16"/>
      <c r="W5" s="17"/>
      <c r="X5" s="17" t="s">
        <v>53</v>
      </c>
      <c r="Z5" s="15" t="e">
        <f t="shared" si="0"/>
        <v>#N/A</v>
      </c>
    </row>
    <row r="6" spans="1:26" s="15" customFormat="1" x14ac:dyDescent="0.25">
      <c r="A6" s="15">
        <v>1</v>
      </c>
      <c r="B6" s="16" t="s">
        <v>54</v>
      </c>
      <c r="C6" s="17" t="s">
        <v>26</v>
      </c>
      <c r="D6" s="17" t="s">
        <v>47</v>
      </c>
      <c r="E6" s="17">
        <v>102305</v>
      </c>
      <c r="F6" s="17">
        <v>10230503</v>
      </c>
      <c r="G6" s="16" t="s">
        <v>299</v>
      </c>
      <c r="H6" s="17" t="s">
        <v>48</v>
      </c>
      <c r="I6" s="17" t="s">
        <v>288</v>
      </c>
      <c r="J6" s="17" t="s">
        <v>269</v>
      </c>
      <c r="K6" s="18" t="s">
        <v>49</v>
      </c>
      <c r="L6" s="17">
        <v>40001560</v>
      </c>
      <c r="M6" s="37" t="s">
        <v>60</v>
      </c>
      <c r="N6" s="89">
        <v>1778</v>
      </c>
      <c r="O6" s="16" t="s">
        <v>51</v>
      </c>
      <c r="P6" s="17" t="s">
        <v>52</v>
      </c>
      <c r="Q6" s="17">
        <v>2005</v>
      </c>
      <c r="X6" s="17" t="s">
        <v>53</v>
      </c>
      <c r="Z6" s="15">
        <f t="shared" si="0"/>
        <v>3822.7</v>
      </c>
    </row>
    <row r="7" spans="1:26" s="15" customFormat="1" x14ac:dyDescent="0.25">
      <c r="A7" s="15">
        <v>1</v>
      </c>
      <c r="B7" s="16" t="s">
        <v>54</v>
      </c>
      <c r="C7" s="17" t="s">
        <v>26</v>
      </c>
      <c r="D7" s="17" t="s">
        <v>47</v>
      </c>
      <c r="E7" s="17">
        <v>102305</v>
      </c>
      <c r="F7" s="17">
        <v>10230503</v>
      </c>
      <c r="G7" s="16" t="s">
        <v>299</v>
      </c>
      <c r="H7" s="17" t="s">
        <v>48</v>
      </c>
      <c r="I7" s="17" t="s">
        <v>288</v>
      </c>
      <c r="J7" s="17" t="s">
        <v>269</v>
      </c>
      <c r="K7" s="18" t="s">
        <v>49</v>
      </c>
      <c r="L7" s="17">
        <v>40001560</v>
      </c>
      <c r="M7" s="37" t="s">
        <v>180</v>
      </c>
      <c r="N7" s="89">
        <v>350</v>
      </c>
      <c r="O7" s="16" t="s">
        <v>51</v>
      </c>
      <c r="P7" s="17" t="s">
        <v>52</v>
      </c>
      <c r="Q7" s="17">
        <v>2005</v>
      </c>
      <c r="X7" s="17" t="s">
        <v>53</v>
      </c>
      <c r="Z7" s="15" t="e">
        <f t="shared" si="0"/>
        <v>#N/A</v>
      </c>
    </row>
    <row r="8" spans="1:26" s="15" customFormat="1" x14ac:dyDescent="0.25">
      <c r="A8" s="15">
        <v>1</v>
      </c>
      <c r="B8" s="16" t="s">
        <v>54</v>
      </c>
      <c r="C8" s="17" t="s">
        <v>26</v>
      </c>
      <c r="D8" s="17" t="s">
        <v>47</v>
      </c>
      <c r="E8" s="17">
        <v>102305</v>
      </c>
      <c r="F8" s="17">
        <v>10230503</v>
      </c>
      <c r="G8" s="16" t="s">
        <v>299</v>
      </c>
      <c r="H8" s="17" t="s">
        <v>48</v>
      </c>
      <c r="I8" s="17" t="s">
        <v>288</v>
      </c>
      <c r="J8" s="17" t="s">
        <v>269</v>
      </c>
      <c r="K8" s="18" t="s">
        <v>49</v>
      </c>
      <c r="L8" s="17">
        <v>40001560</v>
      </c>
      <c r="M8" s="37" t="s">
        <v>50</v>
      </c>
      <c r="N8" s="89">
        <v>900</v>
      </c>
      <c r="O8" s="16" t="s">
        <v>51</v>
      </c>
      <c r="P8" s="17" t="s">
        <v>52</v>
      </c>
      <c r="Q8" s="17">
        <v>2005</v>
      </c>
      <c r="R8" s="17"/>
      <c r="S8" s="17"/>
      <c r="T8" s="17"/>
      <c r="U8" s="17"/>
      <c r="V8" s="16"/>
      <c r="W8" s="17"/>
      <c r="X8" s="17" t="s">
        <v>53</v>
      </c>
      <c r="Z8" s="15">
        <f t="shared" si="0"/>
        <v>2484</v>
      </c>
    </row>
    <row r="9" spans="1:26" s="15" customFormat="1" x14ac:dyDescent="0.25">
      <c r="A9" s="15">
        <v>1</v>
      </c>
      <c r="B9" s="16" t="s">
        <v>54</v>
      </c>
      <c r="C9" s="17" t="s">
        <v>26</v>
      </c>
      <c r="D9" s="17" t="s">
        <v>47</v>
      </c>
      <c r="E9" s="17">
        <v>102305</v>
      </c>
      <c r="F9" s="17">
        <v>10230503</v>
      </c>
      <c r="G9" s="16" t="s">
        <v>299</v>
      </c>
      <c r="H9" s="17" t="s">
        <v>48</v>
      </c>
      <c r="I9" s="17" t="s">
        <v>288</v>
      </c>
      <c r="J9" s="17" t="s">
        <v>269</v>
      </c>
      <c r="K9" s="18" t="s">
        <v>49</v>
      </c>
      <c r="L9" s="17">
        <v>40001560</v>
      </c>
      <c r="M9" s="37" t="s">
        <v>181</v>
      </c>
      <c r="N9" s="89">
        <v>1260</v>
      </c>
      <c r="O9" s="16" t="s">
        <v>51</v>
      </c>
      <c r="P9" s="17" t="s">
        <v>52</v>
      </c>
      <c r="Q9" s="17">
        <v>2005</v>
      </c>
      <c r="R9" s="17"/>
      <c r="S9" s="17"/>
      <c r="T9" s="17"/>
      <c r="U9" s="17"/>
      <c r="V9" s="16"/>
      <c r="W9" s="17"/>
      <c r="X9" s="17" t="s">
        <v>53</v>
      </c>
      <c r="Z9" s="15" t="e">
        <f t="shared" si="0"/>
        <v>#N/A</v>
      </c>
    </row>
    <row r="10" spans="1:26" s="15" customFormat="1" x14ac:dyDescent="0.25">
      <c r="A10" s="15">
        <v>1</v>
      </c>
      <c r="B10" s="16" t="s">
        <v>54</v>
      </c>
      <c r="C10" s="17" t="s">
        <v>26</v>
      </c>
      <c r="D10" s="17" t="s">
        <v>47</v>
      </c>
      <c r="E10" s="17">
        <v>102305</v>
      </c>
      <c r="F10" s="17">
        <v>10230503</v>
      </c>
      <c r="G10" s="16" t="s">
        <v>299</v>
      </c>
      <c r="H10" s="17" t="s">
        <v>48</v>
      </c>
      <c r="I10" s="17" t="s">
        <v>288</v>
      </c>
      <c r="J10" s="17" t="s">
        <v>269</v>
      </c>
      <c r="K10" s="18" t="s">
        <v>49</v>
      </c>
      <c r="L10" s="17">
        <v>40001560</v>
      </c>
      <c r="M10" s="37" t="s">
        <v>56</v>
      </c>
      <c r="N10" s="89">
        <v>620</v>
      </c>
      <c r="O10" s="16" t="s">
        <v>51</v>
      </c>
      <c r="P10" s="17" t="s">
        <v>52</v>
      </c>
      <c r="Q10" s="17">
        <v>2005</v>
      </c>
      <c r="R10" s="17"/>
      <c r="S10" s="17"/>
      <c r="T10" s="17"/>
      <c r="U10" s="17"/>
      <c r="V10" s="16"/>
      <c r="W10" s="17"/>
      <c r="X10" s="17" t="s">
        <v>53</v>
      </c>
      <c r="Z10" s="15">
        <f t="shared" si="0"/>
        <v>1140.8</v>
      </c>
    </row>
    <row r="11" spans="1:26" s="15" customFormat="1" x14ac:dyDescent="0.25">
      <c r="A11" s="15">
        <v>1</v>
      </c>
      <c r="B11" s="16" t="s">
        <v>54</v>
      </c>
      <c r="C11" s="17" t="s">
        <v>26</v>
      </c>
      <c r="D11" s="17" t="s">
        <v>47</v>
      </c>
      <c r="E11" s="17">
        <v>102305</v>
      </c>
      <c r="F11" s="17">
        <v>10230503</v>
      </c>
      <c r="G11" s="16" t="s">
        <v>299</v>
      </c>
      <c r="H11" s="17" t="s">
        <v>48</v>
      </c>
      <c r="I11" s="17" t="s">
        <v>288</v>
      </c>
      <c r="J11" s="17" t="s">
        <v>269</v>
      </c>
      <c r="K11" s="18" t="s">
        <v>49</v>
      </c>
      <c r="L11" s="17">
        <v>40001560</v>
      </c>
      <c r="M11" s="37" t="s">
        <v>59</v>
      </c>
      <c r="N11" s="89">
        <v>2342</v>
      </c>
      <c r="O11" s="16" t="s">
        <v>51</v>
      </c>
      <c r="P11" s="17" t="s">
        <v>52</v>
      </c>
      <c r="Q11" s="17">
        <v>2005</v>
      </c>
      <c r="R11" s="17"/>
      <c r="S11" s="17"/>
      <c r="T11" s="17"/>
      <c r="U11" s="17"/>
      <c r="V11" s="16"/>
      <c r="W11" s="17"/>
      <c r="X11" s="17" t="s">
        <v>53</v>
      </c>
      <c r="Z11" s="15">
        <f t="shared" si="0"/>
        <v>14005.160000000002</v>
      </c>
    </row>
    <row r="12" spans="1:26" s="15" customFormat="1" x14ac:dyDescent="0.25">
      <c r="A12" s="15">
        <v>1</v>
      </c>
      <c r="B12" s="16" t="s">
        <v>54</v>
      </c>
      <c r="C12" s="17" t="s">
        <v>26</v>
      </c>
      <c r="D12" s="17" t="s">
        <v>47</v>
      </c>
      <c r="E12" s="17">
        <v>102305</v>
      </c>
      <c r="F12" s="17">
        <v>10230503</v>
      </c>
      <c r="G12" s="16" t="s">
        <v>299</v>
      </c>
      <c r="H12" s="17" t="s">
        <v>48</v>
      </c>
      <c r="I12" s="17" t="s">
        <v>288</v>
      </c>
      <c r="J12" s="17" t="s">
        <v>269</v>
      </c>
      <c r="K12" s="18" t="s">
        <v>49</v>
      </c>
      <c r="L12" s="17">
        <v>40001560</v>
      </c>
      <c r="M12" s="37" t="s">
        <v>188</v>
      </c>
      <c r="N12" s="89">
        <v>200</v>
      </c>
      <c r="O12" s="16" t="s">
        <v>51</v>
      </c>
      <c r="P12" s="17" t="s">
        <v>52</v>
      </c>
      <c r="Q12" s="17">
        <v>2005</v>
      </c>
      <c r="R12" s="17"/>
      <c r="S12" s="17"/>
      <c r="T12" s="17"/>
      <c r="U12" s="17"/>
      <c r="V12" s="16"/>
      <c r="W12" s="17"/>
      <c r="X12" s="17" t="s">
        <v>53</v>
      </c>
      <c r="Z12" s="15" t="e">
        <f t="shared" si="0"/>
        <v>#N/A</v>
      </c>
    </row>
    <row r="13" spans="1:26" s="15" customFormat="1" x14ac:dyDescent="0.25">
      <c r="A13" s="15">
        <v>1</v>
      </c>
      <c r="B13" s="16" t="s">
        <v>54</v>
      </c>
      <c r="C13" s="17" t="s">
        <v>26</v>
      </c>
      <c r="D13" s="17" t="s">
        <v>47</v>
      </c>
      <c r="E13" s="17">
        <v>102305</v>
      </c>
      <c r="F13" s="17">
        <v>10230503</v>
      </c>
      <c r="G13" s="16" t="s">
        <v>299</v>
      </c>
      <c r="H13" s="17" t="s">
        <v>48</v>
      </c>
      <c r="I13" s="17" t="s">
        <v>288</v>
      </c>
      <c r="J13" s="17" t="s">
        <v>269</v>
      </c>
      <c r="K13" s="18" t="s">
        <v>49</v>
      </c>
      <c r="L13" s="17">
        <v>40001560</v>
      </c>
      <c r="M13" s="37" t="s">
        <v>160</v>
      </c>
      <c r="N13" s="89">
        <v>60</v>
      </c>
      <c r="O13" s="16" t="s">
        <v>51</v>
      </c>
      <c r="P13" s="17" t="s">
        <v>52</v>
      </c>
      <c r="Q13" s="17">
        <v>2005</v>
      </c>
      <c r="R13" s="17"/>
      <c r="S13" s="17"/>
      <c r="T13" s="17"/>
      <c r="U13" s="17"/>
      <c r="V13" s="16"/>
      <c r="W13" s="17"/>
      <c r="X13" s="17" t="s">
        <v>53</v>
      </c>
      <c r="Z13" s="15" t="e">
        <f t="shared" ref="Z13" si="1">VLOOKUP(M13,$A$34:$B$61,2,FALSE)*N13</f>
        <v>#N/A</v>
      </c>
    </row>
    <row r="14" spans="1:26" s="15" customFormat="1" x14ac:dyDescent="0.25">
      <c r="A14" s="15">
        <v>1</v>
      </c>
      <c r="B14" s="16" t="s">
        <v>54</v>
      </c>
      <c r="C14" s="17" t="s">
        <v>26</v>
      </c>
      <c r="D14" s="17" t="s">
        <v>47</v>
      </c>
      <c r="E14" s="17">
        <v>102305</v>
      </c>
      <c r="F14" s="17">
        <v>10230503</v>
      </c>
      <c r="G14" s="16" t="s">
        <v>299</v>
      </c>
      <c r="H14" s="17" t="s">
        <v>48</v>
      </c>
      <c r="I14" s="17" t="s">
        <v>288</v>
      </c>
      <c r="J14" s="17" t="s">
        <v>269</v>
      </c>
      <c r="K14" s="18" t="s">
        <v>49</v>
      </c>
      <c r="L14" s="17">
        <v>40001560</v>
      </c>
      <c r="M14" s="37" t="s">
        <v>64</v>
      </c>
      <c r="N14" s="89">
        <v>720</v>
      </c>
      <c r="O14" s="16" t="s">
        <v>51</v>
      </c>
      <c r="P14" s="17" t="s">
        <v>52</v>
      </c>
      <c r="Q14" s="17">
        <v>2005</v>
      </c>
      <c r="R14" s="17"/>
      <c r="S14" s="17"/>
      <c r="T14" s="17"/>
      <c r="U14" s="17"/>
      <c r="V14" s="16"/>
      <c r="W14" s="17"/>
      <c r="X14" s="17" t="s">
        <v>53</v>
      </c>
      <c r="Z14" s="15">
        <f t="shared" si="0"/>
        <v>3981.6000000000004</v>
      </c>
    </row>
    <row r="15" spans="1:26" s="15" customFormat="1" x14ac:dyDescent="0.25">
      <c r="A15" s="15">
        <v>1</v>
      </c>
      <c r="B15" s="16" t="s">
        <v>54</v>
      </c>
      <c r="C15" s="17" t="s">
        <v>26</v>
      </c>
      <c r="D15" s="17" t="s">
        <v>47</v>
      </c>
      <c r="E15" s="17">
        <v>102305</v>
      </c>
      <c r="F15" s="17">
        <v>10230503</v>
      </c>
      <c r="G15" s="16" t="s">
        <v>299</v>
      </c>
      <c r="H15" s="17" t="s">
        <v>48</v>
      </c>
      <c r="I15" s="17" t="s">
        <v>288</v>
      </c>
      <c r="J15" s="17" t="s">
        <v>269</v>
      </c>
      <c r="K15" s="18" t="s">
        <v>49</v>
      </c>
      <c r="L15" s="17">
        <v>40001560</v>
      </c>
      <c r="M15" s="37" t="s">
        <v>140</v>
      </c>
      <c r="N15" s="89">
        <v>600</v>
      </c>
      <c r="O15" s="16" t="s">
        <v>51</v>
      </c>
      <c r="P15" s="17" t="s">
        <v>52</v>
      </c>
      <c r="Q15" s="17">
        <v>2005</v>
      </c>
      <c r="R15" s="17"/>
      <c r="S15" s="17"/>
      <c r="T15" s="17"/>
      <c r="U15" s="17"/>
      <c r="V15" s="16"/>
      <c r="W15" s="17"/>
      <c r="X15" s="17" t="s">
        <v>53</v>
      </c>
      <c r="Z15" s="15">
        <f t="shared" si="0"/>
        <v>2934</v>
      </c>
    </row>
    <row r="16" spans="1:26" s="15" customFormat="1" x14ac:dyDescent="0.25">
      <c r="A16" s="15">
        <v>1</v>
      </c>
      <c r="B16" s="16" t="s">
        <v>54</v>
      </c>
      <c r="C16" s="17" t="s">
        <v>26</v>
      </c>
      <c r="D16" s="17" t="s">
        <v>47</v>
      </c>
      <c r="E16" s="17">
        <v>102305</v>
      </c>
      <c r="F16" s="17">
        <v>10230503</v>
      </c>
      <c r="G16" s="16" t="s">
        <v>299</v>
      </c>
      <c r="H16" s="17" t="s">
        <v>48</v>
      </c>
      <c r="I16" s="17" t="s">
        <v>288</v>
      </c>
      <c r="J16" s="17" t="s">
        <v>269</v>
      </c>
      <c r="K16" s="18" t="s">
        <v>49</v>
      </c>
      <c r="L16" s="17">
        <v>40001560</v>
      </c>
      <c r="M16" s="37" t="s">
        <v>65</v>
      </c>
      <c r="N16" s="89">
        <v>360</v>
      </c>
      <c r="O16" s="16" t="s">
        <v>51</v>
      </c>
      <c r="P16" s="17" t="s">
        <v>52</v>
      </c>
      <c r="Q16" s="17">
        <v>2005</v>
      </c>
      <c r="R16" s="17"/>
      <c r="S16" s="17"/>
      <c r="T16" s="17"/>
      <c r="U16" s="17"/>
      <c r="V16" s="16"/>
      <c r="W16" s="17"/>
      <c r="X16" s="17" t="s">
        <v>53</v>
      </c>
      <c r="Z16" s="15">
        <f t="shared" si="0"/>
        <v>2253.6</v>
      </c>
    </row>
    <row r="17" spans="1:26" s="15" customFormat="1" x14ac:dyDescent="0.25">
      <c r="A17" s="15">
        <v>1</v>
      </c>
      <c r="B17" s="16" t="s">
        <v>54</v>
      </c>
      <c r="C17" s="17" t="s">
        <v>26</v>
      </c>
      <c r="D17" s="17" t="s">
        <v>47</v>
      </c>
      <c r="E17" s="17">
        <v>102305</v>
      </c>
      <c r="F17" s="17">
        <v>10230503</v>
      </c>
      <c r="G17" s="16" t="s">
        <v>299</v>
      </c>
      <c r="H17" s="17" t="s">
        <v>48</v>
      </c>
      <c r="I17" s="17" t="s">
        <v>288</v>
      </c>
      <c r="J17" s="17" t="s">
        <v>269</v>
      </c>
      <c r="K17" s="18" t="s">
        <v>49</v>
      </c>
      <c r="L17" s="17">
        <v>40001560</v>
      </c>
      <c r="M17" s="203">
        <v>20002380</v>
      </c>
      <c r="N17" s="89">
        <v>150</v>
      </c>
      <c r="O17" s="16" t="s">
        <v>33</v>
      </c>
      <c r="P17" s="17" t="s">
        <v>52</v>
      </c>
      <c r="Q17" s="17">
        <v>2005</v>
      </c>
      <c r="R17" s="17"/>
      <c r="S17" s="17"/>
      <c r="T17" s="17"/>
      <c r="U17" s="17"/>
      <c r="V17" s="16"/>
      <c r="W17" s="17"/>
      <c r="X17" s="17" t="s">
        <v>53</v>
      </c>
      <c r="Z17" s="15" t="e">
        <f t="shared" si="0"/>
        <v>#N/A</v>
      </c>
    </row>
    <row r="18" spans="1:26" s="15" customFormat="1" x14ac:dyDescent="0.25">
      <c r="A18" s="15">
        <v>1</v>
      </c>
      <c r="B18" s="16" t="s">
        <v>54</v>
      </c>
      <c r="C18" s="17" t="s">
        <v>26</v>
      </c>
      <c r="D18" s="17" t="s">
        <v>47</v>
      </c>
      <c r="E18" s="17">
        <v>102305</v>
      </c>
      <c r="F18" s="17">
        <v>10230503</v>
      </c>
      <c r="G18" s="16" t="s">
        <v>299</v>
      </c>
      <c r="H18" s="17" t="s">
        <v>48</v>
      </c>
      <c r="I18" s="17" t="s">
        <v>288</v>
      </c>
      <c r="J18" s="17" t="s">
        <v>269</v>
      </c>
      <c r="K18" s="18" t="s">
        <v>49</v>
      </c>
      <c r="L18" s="17">
        <v>40001560</v>
      </c>
      <c r="M18" s="37" t="s">
        <v>182</v>
      </c>
      <c r="N18" s="89">
        <v>7590</v>
      </c>
      <c r="O18" s="16" t="s">
        <v>51</v>
      </c>
      <c r="P18" s="17" t="s">
        <v>52</v>
      </c>
      <c r="Q18" s="17">
        <v>2005</v>
      </c>
      <c r="R18" s="17"/>
      <c r="S18" s="17"/>
      <c r="T18" s="17"/>
      <c r="U18" s="17"/>
      <c r="V18" s="16"/>
      <c r="W18" s="17"/>
      <c r="X18" s="17" t="s">
        <v>53</v>
      </c>
      <c r="Z18" s="15" t="e">
        <f t="shared" si="0"/>
        <v>#N/A</v>
      </c>
    </row>
    <row r="19" spans="1:26" s="23" customFormat="1" x14ac:dyDescent="0.25">
      <c r="A19" s="23">
        <v>2</v>
      </c>
      <c r="B19" s="24" t="s">
        <v>24</v>
      </c>
      <c r="C19" s="25" t="s">
        <v>26</v>
      </c>
      <c r="D19" s="25" t="s">
        <v>47</v>
      </c>
      <c r="E19" s="25">
        <v>102305</v>
      </c>
      <c r="F19" s="25">
        <v>10230503</v>
      </c>
      <c r="G19" s="24" t="s">
        <v>300</v>
      </c>
      <c r="H19" s="25" t="s">
        <v>22</v>
      </c>
      <c r="I19" s="17" t="s">
        <v>288</v>
      </c>
      <c r="J19" s="17" t="s">
        <v>269</v>
      </c>
      <c r="K19" s="26" t="s">
        <v>49</v>
      </c>
      <c r="L19" s="27">
        <v>40001581</v>
      </c>
      <c r="M19" s="25">
        <v>20002374</v>
      </c>
      <c r="N19" s="25">
        <v>1</v>
      </c>
      <c r="O19" s="24" t="s">
        <v>33</v>
      </c>
      <c r="P19" s="25" t="s">
        <v>52</v>
      </c>
      <c r="Q19" s="25">
        <v>2005</v>
      </c>
      <c r="R19" s="25"/>
      <c r="S19" s="25"/>
      <c r="T19" s="25"/>
      <c r="U19" s="25"/>
      <c r="V19" s="24"/>
      <c r="W19" s="25"/>
      <c r="X19" s="25" t="s">
        <v>53</v>
      </c>
      <c r="Z19" s="15">
        <f t="shared" si="0"/>
        <v>539647.71</v>
      </c>
    </row>
    <row r="20" spans="1:26" s="19" customFormat="1" ht="14.25" customHeight="1" x14ac:dyDescent="0.25">
      <c r="A20" s="19">
        <v>3</v>
      </c>
      <c r="B20" s="20" t="s">
        <v>24</v>
      </c>
      <c r="C20" s="21" t="s">
        <v>26</v>
      </c>
      <c r="D20" s="21" t="s">
        <v>47</v>
      </c>
      <c r="E20" s="21">
        <v>102305</v>
      </c>
      <c r="F20" s="21">
        <v>10230503</v>
      </c>
      <c r="G20" s="20" t="s">
        <v>301</v>
      </c>
      <c r="H20" s="21" t="s">
        <v>48</v>
      </c>
      <c r="I20" s="17" t="s">
        <v>288</v>
      </c>
      <c r="J20" s="17" t="s">
        <v>269</v>
      </c>
      <c r="K20" s="22" t="s">
        <v>49</v>
      </c>
      <c r="L20" s="21">
        <v>40001560</v>
      </c>
      <c r="M20" s="21">
        <v>20002585</v>
      </c>
      <c r="N20" s="21">
        <v>1</v>
      </c>
      <c r="O20" s="20" t="s">
        <v>33</v>
      </c>
      <c r="P20" s="21" t="s">
        <v>52</v>
      </c>
      <c r="Q20" s="21">
        <v>2005</v>
      </c>
      <c r="R20" s="21"/>
      <c r="S20" s="21"/>
      <c r="T20" s="21"/>
      <c r="U20" s="21"/>
      <c r="V20" s="20"/>
      <c r="W20" s="21"/>
      <c r="X20" s="21" t="s">
        <v>53</v>
      </c>
      <c r="Z20" s="15">
        <f t="shared" si="0"/>
        <v>1942</v>
      </c>
    </row>
    <row r="21" spans="1:26" s="152" customFormat="1" x14ac:dyDescent="0.25">
      <c r="A21" s="152">
        <v>4</v>
      </c>
      <c r="B21" s="153" t="s">
        <v>24</v>
      </c>
      <c r="C21" s="154" t="s">
        <v>26</v>
      </c>
      <c r="D21" s="154" t="s">
        <v>47</v>
      </c>
      <c r="E21" s="154">
        <v>102225</v>
      </c>
      <c r="F21" s="152">
        <v>10222504</v>
      </c>
      <c r="G21" s="153" t="s">
        <v>302</v>
      </c>
      <c r="H21" s="154" t="s">
        <v>48</v>
      </c>
      <c r="I21" s="17" t="s">
        <v>288</v>
      </c>
      <c r="J21" s="17" t="s">
        <v>269</v>
      </c>
      <c r="K21" s="155" t="s">
        <v>49</v>
      </c>
      <c r="L21" s="154">
        <v>40001560</v>
      </c>
      <c r="M21" s="37" t="s">
        <v>178</v>
      </c>
      <c r="N21" s="89">
        <v>630</v>
      </c>
      <c r="O21" s="153" t="s">
        <v>51</v>
      </c>
      <c r="P21" s="154" t="s">
        <v>79</v>
      </c>
      <c r="Q21" s="154">
        <v>2008</v>
      </c>
      <c r="R21" s="154"/>
      <c r="S21" s="154"/>
      <c r="T21" s="154"/>
      <c r="U21" s="154"/>
      <c r="V21" s="153"/>
      <c r="W21" s="154"/>
      <c r="X21" s="154" t="s">
        <v>53</v>
      </c>
      <c r="Z21" s="152" t="e">
        <f t="shared" si="0"/>
        <v>#N/A</v>
      </c>
    </row>
    <row r="22" spans="1:26" s="152" customFormat="1" x14ac:dyDescent="0.25">
      <c r="A22" s="152">
        <v>4</v>
      </c>
      <c r="B22" s="153" t="s">
        <v>24</v>
      </c>
      <c r="C22" s="154" t="s">
        <v>26</v>
      </c>
      <c r="D22" s="154" t="s">
        <v>47</v>
      </c>
      <c r="E22" s="154">
        <v>102225</v>
      </c>
      <c r="F22" s="152">
        <v>10222504</v>
      </c>
      <c r="G22" s="153" t="s">
        <v>302</v>
      </c>
      <c r="H22" s="154" t="s">
        <v>48</v>
      </c>
      <c r="I22" s="17" t="s">
        <v>288</v>
      </c>
      <c r="J22" s="17" t="s">
        <v>269</v>
      </c>
      <c r="K22" s="155" t="s">
        <v>49</v>
      </c>
      <c r="L22" s="154">
        <v>40001560</v>
      </c>
      <c r="M22" s="37" t="s">
        <v>179</v>
      </c>
      <c r="N22" s="89">
        <v>47</v>
      </c>
      <c r="O22" s="153" t="s">
        <v>51</v>
      </c>
      <c r="P22" s="154" t="s">
        <v>79</v>
      </c>
      <c r="Q22" s="154">
        <v>2008</v>
      </c>
      <c r="R22" s="154"/>
      <c r="S22" s="154"/>
      <c r="T22" s="154"/>
      <c r="U22" s="154"/>
      <c r="V22" s="153"/>
      <c r="W22" s="154"/>
      <c r="X22" s="154" t="s">
        <v>53</v>
      </c>
      <c r="Z22" s="152" t="e">
        <f t="shared" si="0"/>
        <v>#N/A</v>
      </c>
    </row>
    <row r="23" spans="1:26" s="152" customFormat="1" x14ac:dyDescent="0.25">
      <c r="A23" s="152">
        <v>4</v>
      </c>
      <c r="B23" s="153" t="s">
        <v>24</v>
      </c>
      <c r="C23" s="154" t="s">
        <v>26</v>
      </c>
      <c r="D23" s="154" t="s">
        <v>47</v>
      </c>
      <c r="E23" s="154">
        <v>102225</v>
      </c>
      <c r="F23" s="152">
        <v>10222504</v>
      </c>
      <c r="G23" s="153" t="s">
        <v>302</v>
      </c>
      <c r="H23" s="154" t="s">
        <v>48</v>
      </c>
      <c r="I23" s="17" t="s">
        <v>288</v>
      </c>
      <c r="J23" s="17" t="s">
        <v>269</v>
      </c>
      <c r="K23" s="155" t="s">
        <v>49</v>
      </c>
      <c r="L23" s="154">
        <v>40001560</v>
      </c>
      <c r="M23" s="89" t="s">
        <v>187</v>
      </c>
      <c r="N23" s="89">
        <v>1270</v>
      </c>
      <c r="O23" s="153" t="s">
        <v>51</v>
      </c>
      <c r="P23" s="154" t="s">
        <v>79</v>
      </c>
      <c r="Q23" s="154">
        <v>2008</v>
      </c>
      <c r="R23" s="154"/>
      <c r="S23" s="154"/>
      <c r="T23" s="154"/>
      <c r="U23" s="154"/>
      <c r="V23" s="153"/>
      <c r="W23" s="154"/>
      <c r="X23" s="154" t="s">
        <v>53</v>
      </c>
      <c r="Z23" s="152" t="e">
        <f t="shared" si="0"/>
        <v>#N/A</v>
      </c>
    </row>
    <row r="24" spans="1:26" s="152" customFormat="1" x14ac:dyDescent="0.25">
      <c r="A24" s="152">
        <v>4</v>
      </c>
      <c r="B24" s="153" t="s">
        <v>24</v>
      </c>
      <c r="C24" s="154" t="s">
        <v>26</v>
      </c>
      <c r="D24" s="154" t="s">
        <v>47</v>
      </c>
      <c r="E24" s="154">
        <v>102225</v>
      </c>
      <c r="F24" s="152">
        <v>10222504</v>
      </c>
      <c r="G24" s="153" t="s">
        <v>302</v>
      </c>
      <c r="H24" s="154" t="s">
        <v>48</v>
      </c>
      <c r="I24" s="17" t="s">
        <v>288</v>
      </c>
      <c r="J24" s="17" t="s">
        <v>269</v>
      </c>
      <c r="K24" s="155" t="s">
        <v>49</v>
      </c>
      <c r="L24" s="154">
        <v>40001560</v>
      </c>
      <c r="M24" s="37" t="s">
        <v>92</v>
      </c>
      <c r="N24" s="89">
        <v>1360</v>
      </c>
      <c r="O24" s="153" t="s">
        <v>51</v>
      </c>
      <c r="P24" s="154" t="s">
        <v>79</v>
      </c>
      <c r="Q24" s="154">
        <v>2008</v>
      </c>
      <c r="R24" s="154"/>
      <c r="S24" s="154"/>
      <c r="T24" s="154"/>
      <c r="U24" s="154"/>
      <c r="V24" s="153"/>
      <c r="W24" s="154"/>
      <c r="X24" s="154" t="s">
        <v>53</v>
      </c>
      <c r="Z24" s="152" t="e">
        <f t="shared" si="0"/>
        <v>#N/A</v>
      </c>
    </row>
    <row r="25" spans="1:26" s="152" customFormat="1" x14ac:dyDescent="0.25">
      <c r="A25" s="152">
        <v>4</v>
      </c>
      <c r="B25" s="153" t="s">
        <v>24</v>
      </c>
      <c r="C25" s="154" t="s">
        <v>26</v>
      </c>
      <c r="D25" s="154" t="s">
        <v>47</v>
      </c>
      <c r="E25" s="154">
        <v>102225</v>
      </c>
      <c r="F25" s="152">
        <v>10222504</v>
      </c>
      <c r="G25" s="153" t="s">
        <v>302</v>
      </c>
      <c r="H25" s="154" t="s">
        <v>48</v>
      </c>
      <c r="I25" s="17" t="s">
        <v>288</v>
      </c>
      <c r="J25" s="17" t="s">
        <v>269</v>
      </c>
      <c r="K25" s="155" t="s">
        <v>49</v>
      </c>
      <c r="L25" s="154">
        <v>40001560</v>
      </c>
      <c r="M25" s="37" t="s">
        <v>224</v>
      </c>
      <c r="N25" s="89">
        <v>1670</v>
      </c>
      <c r="O25" s="153" t="s">
        <v>51</v>
      </c>
      <c r="P25" s="154" t="s">
        <v>79</v>
      </c>
      <c r="Q25" s="154">
        <v>2008</v>
      </c>
      <c r="R25" s="154"/>
      <c r="S25" s="154"/>
      <c r="T25" s="154"/>
      <c r="U25" s="154"/>
      <c r="V25" s="153"/>
      <c r="W25" s="154"/>
      <c r="X25" s="154" t="s">
        <v>53</v>
      </c>
      <c r="Z25" s="152" t="e">
        <f t="shared" si="0"/>
        <v>#N/A</v>
      </c>
    </row>
    <row r="26" spans="1:26" s="156" customFormat="1" x14ac:dyDescent="0.25">
      <c r="A26" s="156">
        <v>5</v>
      </c>
      <c r="B26" s="157" t="s">
        <v>24</v>
      </c>
      <c r="C26" s="158" t="s">
        <v>26</v>
      </c>
      <c r="D26" s="158" t="s">
        <v>47</v>
      </c>
      <c r="E26" s="158">
        <v>102225</v>
      </c>
      <c r="F26" s="156">
        <v>10222504</v>
      </c>
      <c r="G26" s="157" t="s">
        <v>303</v>
      </c>
      <c r="H26" s="158" t="s">
        <v>22</v>
      </c>
      <c r="I26" s="17" t="s">
        <v>288</v>
      </c>
      <c r="J26" s="17" t="s">
        <v>269</v>
      </c>
      <c r="K26" s="159" t="s">
        <v>49</v>
      </c>
      <c r="L26" s="160">
        <v>40001581</v>
      </c>
      <c r="M26" s="158">
        <v>20002374</v>
      </c>
      <c r="N26" s="158">
        <v>1</v>
      </c>
      <c r="O26" s="157" t="s">
        <v>33</v>
      </c>
      <c r="P26" s="154" t="s">
        <v>79</v>
      </c>
      <c r="Q26" s="154">
        <v>2008</v>
      </c>
      <c r="R26" s="158"/>
      <c r="S26" s="158"/>
      <c r="T26" s="158"/>
      <c r="U26" s="158"/>
      <c r="V26" s="157"/>
      <c r="W26" s="158"/>
      <c r="X26" s="158" t="s">
        <v>53</v>
      </c>
      <c r="Z26" s="156">
        <f t="shared" si="0"/>
        <v>539647.71</v>
      </c>
    </row>
    <row r="27" spans="1:26" s="19" customFormat="1" x14ac:dyDescent="0.25">
      <c r="A27" s="19">
        <v>6</v>
      </c>
      <c r="B27" s="20" t="s">
        <v>24</v>
      </c>
      <c r="C27" s="21" t="s">
        <v>26</v>
      </c>
      <c r="D27" s="21" t="s">
        <v>47</v>
      </c>
      <c r="E27" s="21">
        <v>102225</v>
      </c>
      <c r="F27" s="19">
        <v>10222504</v>
      </c>
      <c r="G27" s="20" t="s">
        <v>304</v>
      </c>
      <c r="H27" s="21" t="s">
        <v>48</v>
      </c>
      <c r="I27" s="17" t="s">
        <v>288</v>
      </c>
      <c r="J27" s="17" t="s">
        <v>269</v>
      </c>
      <c r="K27" s="22" t="s">
        <v>49</v>
      </c>
      <c r="L27" s="21">
        <v>40001560</v>
      </c>
      <c r="M27" s="21">
        <v>20002585</v>
      </c>
      <c r="N27" s="21">
        <v>10</v>
      </c>
      <c r="O27" s="20" t="s">
        <v>33</v>
      </c>
      <c r="P27" s="154" t="s">
        <v>79</v>
      </c>
      <c r="Q27" s="154">
        <v>2008</v>
      </c>
      <c r="R27" s="21"/>
      <c r="S27" s="21"/>
      <c r="T27" s="21"/>
      <c r="U27" s="21"/>
      <c r="V27" s="20"/>
      <c r="W27" s="21"/>
      <c r="X27" s="21" t="s">
        <v>53</v>
      </c>
      <c r="Z27" s="19">
        <f t="shared" si="0"/>
        <v>19420</v>
      </c>
    </row>
    <row r="29" spans="1:26" x14ac:dyDescent="0.25">
      <c r="Y29" t="s">
        <v>68</v>
      </c>
      <c r="Z29" t="e">
        <f>((SUM(Z5:Z18))+Z20)*0.97</f>
        <v>#N/A</v>
      </c>
    </row>
    <row r="30" spans="1:26" x14ac:dyDescent="0.25">
      <c r="R30" s="17" t="s">
        <v>67</v>
      </c>
      <c r="S30" s="17" t="s">
        <v>51</v>
      </c>
      <c r="T30" s="17" t="s">
        <v>68</v>
      </c>
      <c r="U30" s="17">
        <v>1</v>
      </c>
      <c r="V30" s="16"/>
      <c r="W30" s="17"/>
      <c r="X30" s="17" t="s">
        <v>53</v>
      </c>
      <c r="Y30" t="s">
        <v>169</v>
      </c>
      <c r="Z30">
        <f>Z19*0.97</f>
        <v>523458.27869999997</v>
      </c>
    </row>
    <row r="33" spans="1:26" x14ac:dyDescent="0.25">
      <c r="Z33" s="99">
        <v>78406.027627083953</v>
      </c>
    </row>
    <row r="34" spans="1:26" x14ac:dyDescent="0.25">
      <c r="A34" s="36" t="s">
        <v>50</v>
      </c>
      <c r="B34" s="98">
        <v>2.76</v>
      </c>
      <c r="Z34" t="e">
        <f>Z29+Z30/99.69</f>
        <v>#N/A</v>
      </c>
    </row>
    <row r="35" spans="1:26" x14ac:dyDescent="0.25">
      <c r="A35" s="97" t="s">
        <v>162</v>
      </c>
      <c r="B35" s="98">
        <v>2</v>
      </c>
    </row>
    <row r="36" spans="1:26" x14ac:dyDescent="0.25">
      <c r="A36" s="89" t="s">
        <v>55</v>
      </c>
      <c r="B36" s="98">
        <v>3.23</v>
      </c>
    </row>
    <row r="37" spans="1:26" x14ac:dyDescent="0.25">
      <c r="A37" s="89" t="s">
        <v>56</v>
      </c>
      <c r="B37" s="98">
        <v>1.84</v>
      </c>
    </row>
    <row r="38" spans="1:26" x14ac:dyDescent="0.25">
      <c r="A38" s="89" t="s">
        <v>57</v>
      </c>
      <c r="B38" s="98">
        <v>3.18</v>
      </c>
    </row>
    <row r="39" spans="1:26" x14ac:dyDescent="0.25">
      <c r="A39" s="89" t="s">
        <v>58</v>
      </c>
      <c r="B39" s="98">
        <v>2.38</v>
      </c>
    </row>
    <row r="40" spans="1:26" x14ac:dyDescent="0.25">
      <c r="A40" s="89" t="s">
        <v>163</v>
      </c>
      <c r="B40" s="98">
        <v>5.45</v>
      </c>
    </row>
    <row r="41" spans="1:26" x14ac:dyDescent="0.25">
      <c r="A41" s="89" t="s">
        <v>59</v>
      </c>
      <c r="B41" s="98">
        <v>5.98</v>
      </c>
    </row>
    <row r="42" spans="1:26" x14ac:dyDescent="0.25">
      <c r="A42" s="90" t="s">
        <v>64</v>
      </c>
      <c r="B42" s="98">
        <v>5.53</v>
      </c>
    </row>
    <row r="43" spans="1:26" x14ac:dyDescent="0.25">
      <c r="A43" s="90" t="s">
        <v>140</v>
      </c>
      <c r="B43" s="98">
        <v>4.8899999999999997</v>
      </c>
    </row>
    <row r="44" spans="1:26" x14ac:dyDescent="0.25">
      <c r="A44" s="36" t="s">
        <v>164</v>
      </c>
      <c r="B44" s="98">
        <v>2.2000000000000002</v>
      </c>
    </row>
    <row r="45" spans="1:26" x14ac:dyDescent="0.25">
      <c r="A45" s="36" t="s">
        <v>165</v>
      </c>
      <c r="B45" s="98">
        <v>4.7</v>
      </c>
    </row>
    <row r="46" spans="1:26" x14ac:dyDescent="0.25">
      <c r="A46" s="89" t="s">
        <v>166</v>
      </c>
      <c r="B46" s="98">
        <v>4.4000000000000004</v>
      </c>
    </row>
    <row r="47" spans="1:26" x14ac:dyDescent="0.25">
      <c r="A47" s="90" t="s">
        <v>65</v>
      </c>
      <c r="B47" s="98">
        <v>6.26</v>
      </c>
    </row>
    <row r="48" spans="1:26" x14ac:dyDescent="0.25">
      <c r="A48" s="89" t="s">
        <v>60</v>
      </c>
      <c r="B48" s="98">
        <v>2.15</v>
      </c>
    </row>
    <row r="49" spans="1:2" x14ac:dyDescent="0.25">
      <c r="A49" s="89" t="s">
        <v>61</v>
      </c>
      <c r="B49" s="98">
        <v>2.41</v>
      </c>
    </row>
    <row r="50" spans="1:2" x14ac:dyDescent="0.25">
      <c r="A50" s="89" t="s">
        <v>62</v>
      </c>
      <c r="B50" s="98">
        <v>2.83</v>
      </c>
    </row>
    <row r="51" spans="1:2" x14ac:dyDescent="0.25">
      <c r="A51" s="97" t="s">
        <v>62</v>
      </c>
      <c r="B51" s="98">
        <v>6.49</v>
      </c>
    </row>
    <row r="52" spans="1:2" x14ac:dyDescent="0.25">
      <c r="A52" s="36" t="s">
        <v>69</v>
      </c>
      <c r="B52" s="98">
        <v>3.46</v>
      </c>
    </row>
    <row r="53" spans="1:2" x14ac:dyDescent="0.25">
      <c r="A53" s="97" t="s">
        <v>167</v>
      </c>
      <c r="B53" s="98">
        <v>2.15</v>
      </c>
    </row>
    <row r="54" spans="1:2" x14ac:dyDescent="0.25">
      <c r="A54" s="90" t="s">
        <v>168</v>
      </c>
      <c r="B54" s="98">
        <v>2850</v>
      </c>
    </row>
    <row r="55" spans="1:2" x14ac:dyDescent="0.25">
      <c r="A55" s="89" t="s">
        <v>63</v>
      </c>
      <c r="B55" s="98">
        <v>4.3899999999999997</v>
      </c>
    </row>
    <row r="56" spans="1:2" x14ac:dyDescent="0.25">
      <c r="A56" s="89" t="s">
        <v>125</v>
      </c>
      <c r="B56" s="98">
        <v>3.9</v>
      </c>
    </row>
    <row r="57" spans="1:2" x14ac:dyDescent="0.25">
      <c r="A57" s="90" t="s">
        <v>84</v>
      </c>
      <c r="B57" s="98">
        <v>4.45</v>
      </c>
    </row>
    <row r="58" spans="1:2" x14ac:dyDescent="0.25">
      <c r="A58" s="89" t="s">
        <v>89</v>
      </c>
      <c r="B58" s="98">
        <v>1.18</v>
      </c>
    </row>
    <row r="59" spans="1:2" x14ac:dyDescent="0.25">
      <c r="A59" s="70" t="s">
        <v>85</v>
      </c>
      <c r="B59" s="98">
        <v>4.5</v>
      </c>
    </row>
    <row r="60" spans="1:2" x14ac:dyDescent="0.25">
      <c r="A60" s="25">
        <v>20002374</v>
      </c>
      <c r="B60" s="98">
        <v>539647.71</v>
      </c>
    </row>
    <row r="61" spans="1:2" x14ac:dyDescent="0.25">
      <c r="A61" s="21">
        <v>20002585</v>
      </c>
      <c r="B61" s="98">
        <v>1942</v>
      </c>
    </row>
  </sheetData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0703-107F-4B4E-B0E4-684817C4BA6B}">
  <sheetPr codeName="Hoja3"/>
  <dimension ref="A1:X60"/>
  <sheetViews>
    <sheetView topLeftCell="E2" zoomScale="82" zoomScaleNormal="82" workbookViewId="0">
      <selection activeCell="M20" sqref="M20"/>
    </sheetView>
  </sheetViews>
  <sheetFormatPr baseColWidth="10" defaultRowHeight="15" x14ac:dyDescent="0.25"/>
  <cols>
    <col min="1" max="1" width="21" customWidth="1"/>
    <col min="6" max="6" width="13" customWidth="1"/>
    <col min="7" max="7" width="18.140625" customWidth="1"/>
    <col min="17" max="17" width="17.85546875" bestFit="1" customWidth="1"/>
    <col min="18" max="18" width="10.42578125" bestFit="1" customWidth="1"/>
    <col min="19" max="19" width="8.28515625" customWidth="1"/>
    <col min="21" max="21" width="10" customWidth="1"/>
  </cols>
  <sheetData>
    <row r="1" spans="1:24" ht="60" x14ac:dyDescent="0.25">
      <c r="A1" s="3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25</v>
      </c>
      <c r="H1" s="4" t="s">
        <v>5</v>
      </c>
      <c r="I1" s="4" t="s">
        <v>6</v>
      </c>
      <c r="J1" s="4" t="s">
        <v>23</v>
      </c>
      <c r="K1" s="4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</row>
    <row r="2" spans="1:24" ht="51.75" customHeight="1" x14ac:dyDescent="0.25">
      <c r="A2" s="5" t="s">
        <v>28</v>
      </c>
      <c r="B2" s="5"/>
      <c r="C2" s="5"/>
      <c r="D2" s="5" t="s">
        <v>29</v>
      </c>
      <c r="E2" s="5"/>
      <c r="F2" s="5"/>
      <c r="G2" s="5" t="s">
        <v>30</v>
      </c>
      <c r="H2" s="5"/>
      <c r="I2" s="5"/>
      <c r="J2" s="5" t="s">
        <v>31</v>
      </c>
      <c r="K2" s="5" t="s">
        <v>21</v>
      </c>
      <c r="L2" s="5"/>
      <c r="M2" s="5"/>
      <c r="N2" s="5"/>
      <c r="O2" s="5"/>
      <c r="P2" s="5"/>
      <c r="Q2" s="5" t="s">
        <v>32</v>
      </c>
      <c r="R2" s="5"/>
      <c r="S2" s="5"/>
      <c r="T2" s="5"/>
      <c r="U2" s="5"/>
      <c r="V2" s="5"/>
      <c r="W2" s="5"/>
      <c r="X2" s="5"/>
    </row>
    <row r="3" spans="1:24" s="15" customFormat="1" x14ac:dyDescent="0.25">
      <c r="A3" s="15">
        <v>1</v>
      </c>
      <c r="B3" s="16" t="s">
        <v>24</v>
      </c>
      <c r="C3" s="17" t="s">
        <v>26</v>
      </c>
      <c r="D3" s="17" t="s">
        <v>47</v>
      </c>
      <c r="E3" s="17">
        <v>102225</v>
      </c>
      <c r="F3" s="17">
        <v>10222503</v>
      </c>
      <c r="G3" s="16" t="s">
        <v>305</v>
      </c>
      <c r="H3" s="17" t="s">
        <v>48</v>
      </c>
      <c r="I3" s="17" t="s">
        <v>279</v>
      </c>
      <c r="J3" s="17" t="s">
        <v>280</v>
      </c>
      <c r="K3" s="18" t="s">
        <v>49</v>
      </c>
      <c r="L3" s="17">
        <v>40001423</v>
      </c>
      <c r="M3" s="105" t="s">
        <v>58</v>
      </c>
      <c r="N3" s="106">
        <v>2405</v>
      </c>
      <c r="O3" s="16" t="s">
        <v>51</v>
      </c>
      <c r="P3" s="17" t="s">
        <v>52</v>
      </c>
      <c r="Q3" s="17">
        <v>2005</v>
      </c>
      <c r="R3" s="17"/>
      <c r="S3" s="17"/>
      <c r="T3" s="17"/>
      <c r="U3" s="17"/>
      <c r="V3" s="16"/>
      <c r="W3" s="17"/>
      <c r="X3" s="17" t="s">
        <v>53</v>
      </c>
    </row>
    <row r="4" spans="1:24" s="15" customFormat="1" x14ac:dyDescent="0.25">
      <c r="A4" s="15">
        <v>1</v>
      </c>
      <c r="B4" s="16" t="s">
        <v>24</v>
      </c>
      <c r="C4" s="17" t="s">
        <v>26</v>
      </c>
      <c r="D4" s="17" t="s">
        <v>47</v>
      </c>
      <c r="E4" s="17">
        <v>102225</v>
      </c>
      <c r="F4" s="17">
        <v>10222503</v>
      </c>
      <c r="G4" s="16" t="s">
        <v>305</v>
      </c>
      <c r="H4" s="17" t="s">
        <v>48</v>
      </c>
      <c r="I4" s="17" t="s">
        <v>279</v>
      </c>
      <c r="J4" s="17" t="s">
        <v>280</v>
      </c>
      <c r="K4" s="18" t="s">
        <v>49</v>
      </c>
      <c r="L4" s="17">
        <v>40001423</v>
      </c>
      <c r="M4" s="105" t="s">
        <v>57</v>
      </c>
      <c r="N4" s="106">
        <v>375</v>
      </c>
      <c r="O4" s="16" t="s">
        <v>51</v>
      </c>
      <c r="P4" s="17" t="s">
        <v>52</v>
      </c>
      <c r="Q4" s="17">
        <v>2005</v>
      </c>
      <c r="X4" s="17" t="s">
        <v>53</v>
      </c>
    </row>
    <row r="5" spans="1:24" s="15" customFormat="1" x14ac:dyDescent="0.25">
      <c r="A5" s="15">
        <v>1</v>
      </c>
      <c r="B5" s="16" t="s">
        <v>24</v>
      </c>
      <c r="C5" s="17" t="s">
        <v>26</v>
      </c>
      <c r="D5" s="17" t="s">
        <v>47</v>
      </c>
      <c r="E5" s="17">
        <v>102225</v>
      </c>
      <c r="F5" s="17">
        <v>10222503</v>
      </c>
      <c r="G5" s="16" t="s">
        <v>305</v>
      </c>
      <c r="H5" s="17" t="s">
        <v>48</v>
      </c>
      <c r="I5" s="17" t="s">
        <v>279</v>
      </c>
      <c r="J5" s="17" t="s">
        <v>280</v>
      </c>
      <c r="K5" s="18" t="s">
        <v>49</v>
      </c>
      <c r="L5" s="17">
        <v>40001423</v>
      </c>
      <c r="M5" s="105" t="s">
        <v>61</v>
      </c>
      <c r="N5" s="106">
        <v>1972</v>
      </c>
      <c r="O5" s="16" t="s">
        <v>51</v>
      </c>
      <c r="P5" s="17" t="s">
        <v>52</v>
      </c>
      <c r="Q5" s="17">
        <v>2005</v>
      </c>
      <c r="R5" s="17"/>
      <c r="S5" s="17"/>
      <c r="T5" s="17"/>
      <c r="U5" s="17"/>
      <c r="V5" s="16"/>
      <c r="W5" s="17"/>
      <c r="X5" s="17" t="s">
        <v>53</v>
      </c>
    </row>
    <row r="6" spans="1:24" s="15" customFormat="1" x14ac:dyDescent="0.25">
      <c r="A6" s="15">
        <v>1</v>
      </c>
      <c r="B6" s="16" t="s">
        <v>24</v>
      </c>
      <c r="C6" s="17" t="s">
        <v>26</v>
      </c>
      <c r="D6" s="17" t="s">
        <v>47</v>
      </c>
      <c r="E6" s="17">
        <v>102225</v>
      </c>
      <c r="F6" s="17">
        <v>10222503</v>
      </c>
      <c r="G6" s="16" t="s">
        <v>305</v>
      </c>
      <c r="H6" s="17" t="s">
        <v>48</v>
      </c>
      <c r="I6" s="17" t="s">
        <v>279</v>
      </c>
      <c r="J6" s="17" t="s">
        <v>280</v>
      </c>
      <c r="K6" s="18" t="s">
        <v>49</v>
      </c>
      <c r="L6" s="17">
        <v>40001423</v>
      </c>
      <c r="M6" s="105" t="s">
        <v>69</v>
      </c>
      <c r="N6" s="106">
        <v>380</v>
      </c>
      <c r="O6" s="16" t="s">
        <v>51</v>
      </c>
      <c r="P6" s="17" t="s">
        <v>52</v>
      </c>
      <c r="Q6" s="17">
        <v>2005</v>
      </c>
      <c r="R6" s="17"/>
      <c r="S6" s="17"/>
      <c r="T6" s="17"/>
      <c r="U6" s="17"/>
      <c r="V6" s="16"/>
      <c r="W6" s="17"/>
      <c r="X6" s="17" t="s">
        <v>53</v>
      </c>
    </row>
    <row r="7" spans="1:24" s="15" customFormat="1" x14ac:dyDescent="0.25">
      <c r="A7" s="15">
        <v>1</v>
      </c>
      <c r="B7" s="16" t="s">
        <v>24</v>
      </c>
      <c r="C7" s="17" t="s">
        <v>26</v>
      </c>
      <c r="D7" s="17" t="s">
        <v>47</v>
      </c>
      <c r="E7" s="17">
        <v>102225</v>
      </c>
      <c r="F7" s="17">
        <v>10222503</v>
      </c>
      <c r="G7" s="16" t="s">
        <v>305</v>
      </c>
      <c r="H7" s="17" t="s">
        <v>48</v>
      </c>
      <c r="I7" s="17" t="s">
        <v>279</v>
      </c>
      <c r="J7" s="17" t="s">
        <v>280</v>
      </c>
      <c r="K7" s="18" t="s">
        <v>49</v>
      </c>
      <c r="L7" s="17">
        <v>40001423</v>
      </c>
      <c r="M7" s="105" t="s">
        <v>50</v>
      </c>
      <c r="N7" s="106">
        <v>200</v>
      </c>
      <c r="O7" s="16" t="s">
        <v>51</v>
      </c>
      <c r="P7" s="17" t="s">
        <v>52</v>
      </c>
      <c r="Q7" s="17">
        <v>2005</v>
      </c>
      <c r="X7" s="17" t="s">
        <v>53</v>
      </c>
    </row>
    <row r="8" spans="1:24" s="15" customFormat="1" x14ac:dyDescent="0.25">
      <c r="A8" s="15">
        <v>1</v>
      </c>
      <c r="B8" s="16" t="s">
        <v>24</v>
      </c>
      <c r="C8" s="17" t="s">
        <v>26</v>
      </c>
      <c r="D8" s="17" t="s">
        <v>47</v>
      </c>
      <c r="E8" s="17">
        <v>102225</v>
      </c>
      <c r="F8" s="17">
        <v>10222503</v>
      </c>
      <c r="G8" s="16" t="s">
        <v>305</v>
      </c>
      <c r="H8" s="17" t="s">
        <v>48</v>
      </c>
      <c r="I8" s="17" t="s">
        <v>279</v>
      </c>
      <c r="J8" s="17" t="s">
        <v>280</v>
      </c>
      <c r="K8" s="18" t="s">
        <v>49</v>
      </c>
      <c r="L8" s="17">
        <v>40001423</v>
      </c>
      <c r="M8" s="105" t="s">
        <v>56</v>
      </c>
      <c r="N8" s="106">
        <v>922</v>
      </c>
      <c r="O8" s="16" t="s">
        <v>51</v>
      </c>
      <c r="P8" s="17" t="s">
        <v>52</v>
      </c>
      <c r="Q8" s="17">
        <v>2005</v>
      </c>
      <c r="R8" s="17"/>
      <c r="S8" s="17"/>
      <c r="T8" s="17"/>
      <c r="U8" s="17"/>
      <c r="V8" s="16"/>
      <c r="W8" s="17"/>
      <c r="X8" s="17" t="s">
        <v>53</v>
      </c>
    </row>
    <row r="9" spans="1:24" s="15" customFormat="1" x14ac:dyDescent="0.25">
      <c r="A9" s="15">
        <v>1</v>
      </c>
      <c r="B9" s="16" t="s">
        <v>24</v>
      </c>
      <c r="C9" s="17" t="s">
        <v>26</v>
      </c>
      <c r="D9" s="17" t="s">
        <v>47</v>
      </c>
      <c r="E9" s="17">
        <v>102225</v>
      </c>
      <c r="F9" s="17">
        <v>10222503</v>
      </c>
      <c r="G9" s="16" t="s">
        <v>305</v>
      </c>
      <c r="H9" s="17" t="s">
        <v>48</v>
      </c>
      <c r="I9" s="17" t="s">
        <v>279</v>
      </c>
      <c r="J9" s="17" t="s">
        <v>280</v>
      </c>
      <c r="K9" s="18" t="s">
        <v>49</v>
      </c>
      <c r="L9" s="17">
        <v>40001423</v>
      </c>
      <c r="M9" s="105" t="s">
        <v>70</v>
      </c>
      <c r="N9" s="106">
        <v>900</v>
      </c>
      <c r="O9" s="16" t="s">
        <v>51</v>
      </c>
      <c r="P9" s="17" t="s">
        <v>52</v>
      </c>
      <c r="Q9" s="17">
        <v>2005</v>
      </c>
      <c r="R9" s="17"/>
      <c r="S9" s="17"/>
      <c r="T9" s="17"/>
      <c r="U9" s="17"/>
      <c r="V9" s="16"/>
      <c r="W9" s="17"/>
      <c r="X9" s="17" t="s">
        <v>53</v>
      </c>
    </row>
    <row r="10" spans="1:24" s="15" customFormat="1" x14ac:dyDescent="0.25">
      <c r="A10" s="15">
        <v>1</v>
      </c>
      <c r="B10" s="16" t="s">
        <v>24</v>
      </c>
      <c r="C10" s="17" t="s">
        <v>26</v>
      </c>
      <c r="D10" s="17" t="s">
        <v>47</v>
      </c>
      <c r="E10" s="17">
        <v>102225</v>
      </c>
      <c r="F10" s="17">
        <v>10222503</v>
      </c>
      <c r="G10" s="16" t="s">
        <v>305</v>
      </c>
      <c r="H10" s="17" t="s">
        <v>48</v>
      </c>
      <c r="I10" s="17" t="s">
        <v>279</v>
      </c>
      <c r="J10" s="17" t="s">
        <v>280</v>
      </c>
      <c r="K10" s="18" t="s">
        <v>49</v>
      </c>
      <c r="L10" s="17">
        <v>40001423</v>
      </c>
      <c r="M10" s="105" t="s">
        <v>71</v>
      </c>
      <c r="N10" s="106">
        <v>1050</v>
      </c>
      <c r="O10" s="16" t="s">
        <v>51</v>
      </c>
      <c r="P10" s="17" t="s">
        <v>52</v>
      </c>
      <c r="Q10" s="17">
        <v>2005</v>
      </c>
      <c r="R10" s="17"/>
      <c r="S10" s="17"/>
      <c r="T10" s="17"/>
      <c r="U10" s="17"/>
      <c r="V10" s="16"/>
      <c r="W10" s="17"/>
      <c r="X10" s="17" t="s">
        <v>53</v>
      </c>
    </row>
    <row r="11" spans="1:24" s="15" customFormat="1" x14ac:dyDescent="0.25">
      <c r="A11" s="15">
        <v>1</v>
      </c>
      <c r="B11" s="16" t="s">
        <v>24</v>
      </c>
      <c r="C11" s="17" t="s">
        <v>26</v>
      </c>
      <c r="D11" s="17" t="s">
        <v>47</v>
      </c>
      <c r="E11" s="17">
        <v>102225</v>
      </c>
      <c r="F11" s="17">
        <v>10222503</v>
      </c>
      <c r="G11" s="16" t="s">
        <v>305</v>
      </c>
      <c r="H11" s="17" t="s">
        <v>48</v>
      </c>
      <c r="I11" s="17" t="s">
        <v>279</v>
      </c>
      <c r="J11" s="17" t="s">
        <v>280</v>
      </c>
      <c r="K11" s="18" t="s">
        <v>49</v>
      </c>
      <c r="L11" s="17">
        <v>40001423</v>
      </c>
      <c r="M11" s="105" t="s">
        <v>72</v>
      </c>
      <c r="N11" s="106">
        <v>140</v>
      </c>
      <c r="O11" s="16" t="s">
        <v>51</v>
      </c>
      <c r="P11" s="17" t="s">
        <v>52</v>
      </c>
      <c r="Q11" s="17">
        <v>2005</v>
      </c>
      <c r="R11" s="17"/>
      <c r="S11" s="17"/>
      <c r="T11" s="17"/>
      <c r="U11" s="17"/>
      <c r="V11" s="16"/>
      <c r="W11" s="17"/>
      <c r="X11" s="17" t="s">
        <v>53</v>
      </c>
    </row>
    <row r="12" spans="1:24" s="15" customFormat="1" x14ac:dyDescent="0.25">
      <c r="A12" s="15">
        <v>1</v>
      </c>
      <c r="B12" s="16" t="s">
        <v>24</v>
      </c>
      <c r="C12" s="17" t="s">
        <v>26</v>
      </c>
      <c r="D12" s="17" t="s">
        <v>47</v>
      </c>
      <c r="E12" s="17">
        <v>102225</v>
      </c>
      <c r="F12" s="17">
        <v>10222503</v>
      </c>
      <c r="G12" s="16" t="s">
        <v>305</v>
      </c>
      <c r="H12" s="17" t="s">
        <v>48</v>
      </c>
      <c r="I12" s="17" t="s">
        <v>279</v>
      </c>
      <c r="J12" s="17" t="s">
        <v>280</v>
      </c>
      <c r="K12" s="18" t="s">
        <v>49</v>
      </c>
      <c r="L12" s="17">
        <v>40001423</v>
      </c>
      <c r="M12" s="105" t="s">
        <v>74</v>
      </c>
      <c r="N12" s="106">
        <v>355</v>
      </c>
      <c r="O12" s="16" t="s">
        <v>51</v>
      </c>
      <c r="P12" s="17" t="s">
        <v>52</v>
      </c>
      <c r="Q12" s="17">
        <v>2005</v>
      </c>
      <c r="R12" s="17"/>
      <c r="S12" s="17"/>
      <c r="T12" s="17"/>
      <c r="U12" s="17"/>
      <c r="V12" s="16"/>
      <c r="W12" s="17"/>
      <c r="X12" s="17" t="s">
        <v>53</v>
      </c>
    </row>
    <row r="13" spans="1:24" s="15" customFormat="1" x14ac:dyDescent="0.25">
      <c r="A13" s="15">
        <v>1</v>
      </c>
      <c r="B13" s="16" t="s">
        <v>24</v>
      </c>
      <c r="C13" s="17" t="s">
        <v>26</v>
      </c>
      <c r="D13" s="17" t="s">
        <v>47</v>
      </c>
      <c r="E13" s="17">
        <v>102225</v>
      </c>
      <c r="F13" s="17">
        <v>10222503</v>
      </c>
      <c r="G13" s="16" t="s">
        <v>305</v>
      </c>
      <c r="H13" s="17" t="s">
        <v>48</v>
      </c>
      <c r="I13" s="17" t="s">
        <v>279</v>
      </c>
      <c r="J13" s="17" t="s">
        <v>280</v>
      </c>
      <c r="K13" s="18" t="s">
        <v>49</v>
      </c>
      <c r="L13" s="17">
        <v>40001423</v>
      </c>
      <c r="M13" s="105" t="s">
        <v>135</v>
      </c>
      <c r="N13" s="106">
        <v>300</v>
      </c>
      <c r="O13" s="16" t="s">
        <v>51</v>
      </c>
      <c r="P13" s="17" t="s">
        <v>52</v>
      </c>
      <c r="Q13" s="17">
        <v>2005</v>
      </c>
      <c r="R13" s="17"/>
      <c r="S13" s="17"/>
      <c r="T13" s="17"/>
      <c r="U13" s="17"/>
      <c r="V13" s="16"/>
      <c r="W13" s="17"/>
      <c r="X13" s="17" t="s">
        <v>53</v>
      </c>
    </row>
    <row r="14" spans="1:24" s="15" customFormat="1" x14ac:dyDescent="0.25">
      <c r="A14" s="15">
        <v>1</v>
      </c>
      <c r="B14" s="16" t="s">
        <v>24</v>
      </c>
      <c r="C14" s="17" t="s">
        <v>26</v>
      </c>
      <c r="D14" s="17" t="s">
        <v>47</v>
      </c>
      <c r="E14" s="17">
        <v>102225</v>
      </c>
      <c r="F14" s="17">
        <v>10222503</v>
      </c>
      <c r="G14" s="16" t="s">
        <v>305</v>
      </c>
      <c r="H14" s="17" t="s">
        <v>48</v>
      </c>
      <c r="I14" s="17" t="s">
        <v>279</v>
      </c>
      <c r="J14" s="17" t="s">
        <v>280</v>
      </c>
      <c r="K14" s="18" t="s">
        <v>49</v>
      </c>
      <c r="L14" s="17">
        <v>40001423</v>
      </c>
      <c r="M14" s="105" t="s">
        <v>185</v>
      </c>
      <c r="N14" s="106">
        <v>200</v>
      </c>
      <c r="O14" s="16" t="s">
        <v>51</v>
      </c>
      <c r="P14" s="17" t="s">
        <v>52</v>
      </c>
      <c r="Q14" s="17">
        <v>2005</v>
      </c>
      <c r="R14" s="17"/>
      <c r="S14" s="17"/>
      <c r="T14" s="17"/>
      <c r="U14" s="17"/>
      <c r="V14" s="16"/>
      <c r="W14" s="17"/>
      <c r="X14" s="17" t="s">
        <v>53</v>
      </c>
    </row>
    <row r="15" spans="1:24" s="15" customFormat="1" x14ac:dyDescent="0.25">
      <c r="A15" s="15">
        <v>1</v>
      </c>
      <c r="B15" s="16" t="s">
        <v>24</v>
      </c>
      <c r="C15" s="17" t="s">
        <v>26</v>
      </c>
      <c r="D15" s="17" t="s">
        <v>47</v>
      </c>
      <c r="E15" s="17">
        <v>102225</v>
      </c>
      <c r="F15" s="17">
        <v>10222503</v>
      </c>
      <c r="G15" s="16" t="s">
        <v>305</v>
      </c>
      <c r="H15" s="17" t="s">
        <v>48</v>
      </c>
      <c r="I15" s="17" t="s">
        <v>279</v>
      </c>
      <c r="J15" s="17" t="s">
        <v>280</v>
      </c>
      <c r="K15" s="18" t="s">
        <v>49</v>
      </c>
      <c r="L15" s="17">
        <v>40001423</v>
      </c>
      <c r="M15" s="105" t="s">
        <v>75</v>
      </c>
      <c r="N15" s="106">
        <v>1020</v>
      </c>
      <c r="O15" s="16" t="s">
        <v>51</v>
      </c>
      <c r="P15" s="17" t="s">
        <v>52</v>
      </c>
      <c r="Q15" s="17">
        <v>2005</v>
      </c>
      <c r="R15" s="17"/>
      <c r="S15" s="17"/>
      <c r="T15" s="17"/>
      <c r="U15" s="17"/>
      <c r="V15" s="16"/>
      <c r="W15" s="17"/>
      <c r="X15" s="17" t="s">
        <v>53</v>
      </c>
    </row>
    <row r="16" spans="1:24" s="15" customFormat="1" x14ac:dyDescent="0.25">
      <c r="A16" s="15">
        <v>1</v>
      </c>
      <c r="B16" s="16" t="s">
        <v>24</v>
      </c>
      <c r="C16" s="17" t="s">
        <v>26</v>
      </c>
      <c r="D16" s="17" t="s">
        <v>47</v>
      </c>
      <c r="E16" s="17">
        <v>102225</v>
      </c>
      <c r="F16" s="17">
        <v>10222503</v>
      </c>
      <c r="G16" s="16" t="s">
        <v>305</v>
      </c>
      <c r="H16" s="17" t="s">
        <v>48</v>
      </c>
      <c r="I16" s="17" t="s">
        <v>279</v>
      </c>
      <c r="J16" s="17" t="s">
        <v>280</v>
      </c>
      <c r="K16" s="18" t="s">
        <v>49</v>
      </c>
      <c r="L16" s="17">
        <v>40001423</v>
      </c>
      <c r="M16" s="105" t="s">
        <v>223</v>
      </c>
      <c r="N16" s="106">
        <v>1000</v>
      </c>
      <c r="O16" s="16" t="s">
        <v>51</v>
      </c>
      <c r="P16" s="17" t="s">
        <v>52</v>
      </c>
      <c r="Q16" s="17">
        <v>2005</v>
      </c>
      <c r="R16" s="17"/>
      <c r="S16" s="17"/>
      <c r="T16" s="17"/>
      <c r="U16" s="17"/>
      <c r="V16" s="16"/>
      <c r="W16" s="17"/>
      <c r="X16" s="17" t="s">
        <v>53</v>
      </c>
    </row>
    <row r="17" spans="1:24" s="15" customFormat="1" x14ac:dyDescent="0.25">
      <c r="A17" s="15">
        <v>1</v>
      </c>
      <c r="B17" s="16" t="s">
        <v>24</v>
      </c>
      <c r="C17" s="17" t="s">
        <v>26</v>
      </c>
      <c r="D17" s="17" t="s">
        <v>47</v>
      </c>
      <c r="E17" s="17">
        <v>102225</v>
      </c>
      <c r="F17" s="17">
        <v>10222503</v>
      </c>
      <c r="G17" s="16" t="s">
        <v>305</v>
      </c>
      <c r="H17" s="17" t="s">
        <v>48</v>
      </c>
      <c r="I17" s="17" t="s">
        <v>279</v>
      </c>
      <c r="J17" s="17" t="s">
        <v>280</v>
      </c>
      <c r="K17" s="18" t="s">
        <v>49</v>
      </c>
      <c r="L17" s="17">
        <v>40001423</v>
      </c>
      <c r="M17" s="105" t="s">
        <v>85</v>
      </c>
      <c r="N17" s="106">
        <v>830</v>
      </c>
      <c r="O17" s="16" t="s">
        <v>51</v>
      </c>
      <c r="P17" s="17" t="s">
        <v>52</v>
      </c>
      <c r="Q17" s="17">
        <v>2005</v>
      </c>
      <c r="R17" s="17"/>
      <c r="S17" s="17"/>
      <c r="T17" s="17"/>
      <c r="U17" s="17"/>
      <c r="V17" s="16"/>
      <c r="W17" s="17"/>
      <c r="X17" s="17" t="s">
        <v>53</v>
      </c>
    </row>
    <row r="18" spans="1:24" s="15" customFormat="1" x14ac:dyDescent="0.25">
      <c r="A18" s="15">
        <v>1</v>
      </c>
      <c r="B18" s="16" t="s">
        <v>24</v>
      </c>
      <c r="C18" s="17" t="s">
        <v>26</v>
      </c>
      <c r="D18" s="17" t="s">
        <v>47</v>
      </c>
      <c r="E18" s="17">
        <v>102225</v>
      </c>
      <c r="F18" s="17">
        <v>10222503</v>
      </c>
      <c r="G18" s="16" t="s">
        <v>305</v>
      </c>
      <c r="H18" s="17" t="s">
        <v>48</v>
      </c>
      <c r="I18" s="17" t="s">
        <v>279</v>
      </c>
      <c r="J18" s="17" t="s">
        <v>280</v>
      </c>
      <c r="K18" s="18" t="s">
        <v>49</v>
      </c>
      <c r="L18" s="17">
        <v>40001423</v>
      </c>
      <c r="M18" s="105" t="s">
        <v>186</v>
      </c>
      <c r="N18" s="106">
        <v>200</v>
      </c>
      <c r="O18" s="16" t="s">
        <v>51</v>
      </c>
      <c r="P18" s="17" t="s">
        <v>52</v>
      </c>
      <c r="Q18" s="17">
        <v>2005</v>
      </c>
      <c r="R18" s="17"/>
      <c r="S18" s="17"/>
      <c r="T18" s="17"/>
      <c r="U18" s="17"/>
      <c r="V18" s="16"/>
      <c r="W18" s="17"/>
      <c r="X18" s="17" t="s">
        <v>53</v>
      </c>
    </row>
    <row r="19" spans="1:24" s="15" customFormat="1" x14ac:dyDescent="0.25">
      <c r="A19" s="15">
        <v>1</v>
      </c>
      <c r="B19" s="16" t="s">
        <v>24</v>
      </c>
      <c r="C19" s="17" t="s">
        <v>26</v>
      </c>
      <c r="D19" s="17" t="s">
        <v>47</v>
      </c>
      <c r="E19" s="17">
        <v>102225</v>
      </c>
      <c r="F19" s="17">
        <v>10222503</v>
      </c>
      <c r="G19" s="16" t="s">
        <v>305</v>
      </c>
      <c r="H19" s="17" t="s">
        <v>48</v>
      </c>
      <c r="I19" s="17" t="s">
        <v>279</v>
      </c>
      <c r="J19" s="17" t="s">
        <v>280</v>
      </c>
      <c r="K19" s="18" t="s">
        <v>49</v>
      </c>
      <c r="L19" s="17">
        <v>40001423</v>
      </c>
      <c r="M19" s="105">
        <v>20002380</v>
      </c>
      <c r="N19" s="106">
        <v>1340</v>
      </c>
      <c r="O19" s="16" t="s">
        <v>33</v>
      </c>
      <c r="P19" s="17" t="s">
        <v>52</v>
      </c>
      <c r="Q19" s="17">
        <v>2005</v>
      </c>
      <c r="R19" s="17"/>
      <c r="S19" s="17"/>
      <c r="T19" s="17"/>
      <c r="U19" s="17"/>
      <c r="V19" s="16"/>
      <c r="W19" s="17"/>
      <c r="X19" s="17" t="s">
        <v>53</v>
      </c>
    </row>
    <row r="20" spans="1:24" s="15" customFormat="1" x14ac:dyDescent="0.25">
      <c r="A20" s="15">
        <v>1</v>
      </c>
      <c r="B20" s="16" t="s">
        <v>24</v>
      </c>
      <c r="C20" s="17" t="s">
        <v>26</v>
      </c>
      <c r="D20" s="17" t="s">
        <v>47</v>
      </c>
      <c r="E20" s="17">
        <v>102225</v>
      </c>
      <c r="F20" s="17">
        <v>10222503</v>
      </c>
      <c r="G20" s="16" t="s">
        <v>305</v>
      </c>
      <c r="H20" s="17" t="s">
        <v>48</v>
      </c>
      <c r="I20" s="17" t="s">
        <v>279</v>
      </c>
      <c r="J20" s="17" t="s">
        <v>280</v>
      </c>
      <c r="K20" s="18" t="s">
        <v>49</v>
      </c>
      <c r="L20" s="17">
        <v>40001423</v>
      </c>
      <c r="M20" s="105">
        <v>20002186</v>
      </c>
      <c r="N20" s="106">
        <v>1950</v>
      </c>
      <c r="O20" s="16" t="s">
        <v>51</v>
      </c>
      <c r="P20" s="17" t="s">
        <v>52</v>
      </c>
      <c r="Q20" s="17">
        <v>2005</v>
      </c>
      <c r="R20" s="17"/>
      <c r="S20" s="17"/>
      <c r="T20" s="17"/>
      <c r="U20" s="17"/>
      <c r="V20" s="16"/>
      <c r="W20" s="17"/>
      <c r="X20" s="17" t="s">
        <v>53</v>
      </c>
    </row>
    <row r="21" spans="1:24" s="23" customFormat="1" x14ac:dyDescent="0.25">
      <c r="A21" s="23">
        <v>2</v>
      </c>
      <c r="B21" s="24" t="s">
        <v>24</v>
      </c>
      <c r="C21" s="25" t="s">
        <v>26</v>
      </c>
      <c r="D21" s="25" t="s">
        <v>47</v>
      </c>
      <c r="E21" s="25">
        <v>102225</v>
      </c>
      <c r="F21" s="25">
        <v>10222503</v>
      </c>
      <c r="G21" s="24" t="s">
        <v>306</v>
      </c>
      <c r="H21" s="25" t="s">
        <v>22</v>
      </c>
      <c r="I21" s="17" t="s">
        <v>279</v>
      </c>
      <c r="J21" s="17" t="s">
        <v>323</v>
      </c>
      <c r="K21" s="26" t="s">
        <v>49</v>
      </c>
      <c r="L21" s="27">
        <v>40001578</v>
      </c>
      <c r="M21" s="25">
        <v>20002369</v>
      </c>
      <c r="N21" s="106" t="s">
        <v>86</v>
      </c>
      <c r="O21" s="24" t="s">
        <v>33</v>
      </c>
      <c r="P21" s="25" t="s">
        <v>52</v>
      </c>
      <c r="Q21" s="25">
        <v>2005</v>
      </c>
      <c r="R21" s="25"/>
      <c r="S21" s="25"/>
      <c r="T21" s="25"/>
      <c r="U21" s="25"/>
      <c r="V21" s="24"/>
      <c r="W21" s="25"/>
      <c r="X21" s="25" t="s">
        <v>53</v>
      </c>
    </row>
    <row r="22" spans="1:24" s="19" customFormat="1" x14ac:dyDescent="0.25">
      <c r="A22" s="19">
        <v>3</v>
      </c>
      <c r="B22" s="20" t="s">
        <v>24</v>
      </c>
      <c r="C22" s="21" t="s">
        <v>26</v>
      </c>
      <c r="D22" s="21" t="s">
        <v>47</v>
      </c>
      <c r="E22" s="21">
        <v>102225</v>
      </c>
      <c r="F22" s="21">
        <v>10222503</v>
      </c>
      <c r="G22" s="20" t="s">
        <v>307</v>
      </c>
      <c r="H22" s="21" t="s">
        <v>48</v>
      </c>
      <c r="I22" s="17" t="s">
        <v>279</v>
      </c>
      <c r="J22" s="17" t="s">
        <v>323</v>
      </c>
      <c r="K22" s="22" t="s">
        <v>49</v>
      </c>
      <c r="L22" s="21">
        <v>40001423</v>
      </c>
      <c r="M22" s="21">
        <v>20002585</v>
      </c>
      <c r="N22" s="21" t="s">
        <v>86</v>
      </c>
      <c r="O22" s="20" t="s">
        <v>33</v>
      </c>
      <c r="P22" s="21" t="s">
        <v>52</v>
      </c>
      <c r="Q22" s="21">
        <v>2005</v>
      </c>
      <c r="R22" s="21"/>
      <c r="S22" s="21"/>
      <c r="T22" s="21"/>
      <c r="U22" s="21"/>
      <c r="V22" s="20"/>
      <c r="W22" s="21"/>
      <c r="X22" s="21" t="s">
        <v>53</v>
      </c>
    </row>
    <row r="24" spans="1:24" x14ac:dyDescent="0.25">
      <c r="M24" s="49" t="s">
        <v>207</v>
      </c>
      <c r="N24" t="s">
        <v>51</v>
      </c>
    </row>
    <row r="25" spans="1:24" x14ac:dyDescent="0.25">
      <c r="H25" s="105" t="s">
        <v>58</v>
      </c>
      <c r="I25" s="105" t="s">
        <v>58</v>
      </c>
      <c r="J25" t="str">
        <f>VLOOKUP(H25,$I$25:$I$43,1,FALSE)</f>
        <v>CY802CT</v>
      </c>
      <c r="M25" s="105" t="s">
        <v>58</v>
      </c>
      <c r="N25" s="37">
        <v>550</v>
      </c>
      <c r="R25" s="17" t="s">
        <v>67</v>
      </c>
      <c r="S25" s="17" t="s">
        <v>51</v>
      </c>
      <c r="T25" s="17" t="s">
        <v>68</v>
      </c>
      <c r="U25" s="17">
        <v>1</v>
      </c>
      <c r="V25" s="16"/>
      <c r="W25" s="17"/>
      <c r="X25" s="17" t="s">
        <v>53</v>
      </c>
    </row>
    <row r="26" spans="1:24" x14ac:dyDescent="0.25">
      <c r="H26" s="105" t="s">
        <v>57</v>
      </c>
      <c r="I26" s="105" t="s">
        <v>57</v>
      </c>
      <c r="J26" t="str">
        <f t="shared" ref="J26:J45" si="0">VLOOKUP(H26,$I$25:$I$43,1,FALSE)</f>
        <v>CY51WCT</v>
      </c>
      <c r="M26" s="105" t="s">
        <v>61</v>
      </c>
      <c r="N26" s="37">
        <v>90</v>
      </c>
    </row>
    <row r="27" spans="1:24" x14ac:dyDescent="0.25">
      <c r="H27" s="105" t="s">
        <v>61</v>
      </c>
      <c r="I27" s="105" t="s">
        <v>61</v>
      </c>
      <c r="J27" t="str">
        <f t="shared" si="0"/>
        <v>IC5087CT</v>
      </c>
      <c r="M27" s="105" t="s">
        <v>69</v>
      </c>
      <c r="N27" s="37">
        <v>650</v>
      </c>
    </row>
    <row r="28" spans="1:24" x14ac:dyDescent="0.25">
      <c r="H28" s="105" t="s">
        <v>69</v>
      </c>
      <c r="I28" s="105" t="s">
        <v>69</v>
      </c>
      <c r="J28" t="str">
        <f t="shared" si="0"/>
        <v>IPB71CT</v>
      </c>
      <c r="M28" s="105" t="s">
        <v>50</v>
      </c>
      <c r="N28" s="37">
        <v>60</v>
      </c>
    </row>
    <row r="29" spans="1:24" x14ac:dyDescent="0.25">
      <c r="H29" s="105" t="s">
        <v>50</v>
      </c>
      <c r="I29" s="105" t="s">
        <v>50</v>
      </c>
      <c r="J29" t="str">
        <f t="shared" si="0"/>
        <v>ABC11CT</v>
      </c>
      <c r="M29" s="105" t="s">
        <v>56</v>
      </c>
      <c r="N29" s="37">
        <v>300</v>
      </c>
    </row>
    <row r="30" spans="1:24" x14ac:dyDescent="0.25">
      <c r="H30" s="105" t="s">
        <v>89</v>
      </c>
      <c r="I30" s="105" t="s">
        <v>89</v>
      </c>
      <c r="J30" t="str">
        <f t="shared" si="0"/>
        <v>SB14CT</v>
      </c>
      <c r="M30" s="105" t="s">
        <v>70</v>
      </c>
      <c r="N30" s="37">
        <v>1380</v>
      </c>
    </row>
    <row r="31" spans="1:24" x14ac:dyDescent="0.25">
      <c r="H31" s="105" t="s">
        <v>56</v>
      </c>
      <c r="I31" s="105" t="s">
        <v>56</v>
      </c>
      <c r="J31" t="str">
        <f t="shared" si="0"/>
        <v>BXC3201CT</v>
      </c>
      <c r="M31" s="105" t="s">
        <v>71</v>
      </c>
      <c r="N31" s="37" t="s">
        <v>238</v>
      </c>
    </row>
    <row r="32" spans="1:24" x14ac:dyDescent="0.25">
      <c r="H32" s="105" t="s">
        <v>70</v>
      </c>
      <c r="I32" s="105" t="s">
        <v>70</v>
      </c>
      <c r="J32" t="str">
        <f t="shared" si="0"/>
        <v>BX960CT</v>
      </c>
      <c r="M32" s="105" t="s">
        <v>72</v>
      </c>
      <c r="N32" s="37">
        <v>500</v>
      </c>
      <c r="Q32" s="129" t="s">
        <v>209</v>
      </c>
      <c r="R32" t="s">
        <v>211</v>
      </c>
    </row>
    <row r="33" spans="8:18" x14ac:dyDescent="0.25">
      <c r="H33" s="105" t="s">
        <v>71</v>
      </c>
      <c r="I33" s="105" t="s">
        <v>71</v>
      </c>
      <c r="J33" t="str">
        <f t="shared" si="0"/>
        <v>DBN5182CT</v>
      </c>
      <c r="M33" s="105" t="s">
        <v>74</v>
      </c>
      <c r="N33" s="37" t="s">
        <v>239</v>
      </c>
      <c r="Q33" s="130">
        <v>20002186</v>
      </c>
      <c r="R33" s="131">
        <v>3070</v>
      </c>
    </row>
    <row r="34" spans="8:18" x14ac:dyDescent="0.25">
      <c r="H34" s="105" t="s">
        <v>72</v>
      </c>
      <c r="I34" s="105" t="s">
        <v>72</v>
      </c>
      <c r="J34" t="str">
        <f t="shared" si="0"/>
        <v>IC5098CT</v>
      </c>
      <c r="M34" s="105" t="s">
        <v>135</v>
      </c>
      <c r="N34" s="37">
        <v>180</v>
      </c>
      <c r="Q34" s="130">
        <v>20002380</v>
      </c>
      <c r="R34" s="131">
        <v>2190</v>
      </c>
    </row>
    <row r="35" spans="8:18" x14ac:dyDescent="0.25">
      <c r="H35" s="105" t="s">
        <v>74</v>
      </c>
      <c r="I35" s="105" t="s">
        <v>74</v>
      </c>
      <c r="J35" t="str">
        <f t="shared" si="0"/>
        <v>IPB651CT</v>
      </c>
      <c r="M35" s="105" t="s">
        <v>185</v>
      </c>
      <c r="N35" s="37">
        <v>170</v>
      </c>
      <c r="Q35" s="130" t="s">
        <v>50</v>
      </c>
      <c r="R35" s="131">
        <v>350</v>
      </c>
    </row>
    <row r="36" spans="8:18" x14ac:dyDescent="0.25">
      <c r="H36" s="105" t="s">
        <v>135</v>
      </c>
      <c r="I36" s="105" t="s">
        <v>135</v>
      </c>
      <c r="J36" t="str">
        <f t="shared" si="0"/>
        <v>IPB68CT</v>
      </c>
      <c r="M36" s="105" t="s">
        <v>75</v>
      </c>
      <c r="N36" s="37">
        <v>420</v>
      </c>
      <c r="Q36" s="130" t="s">
        <v>162</v>
      </c>
      <c r="R36" s="131">
        <v>200</v>
      </c>
    </row>
    <row r="37" spans="8:18" x14ac:dyDescent="0.25">
      <c r="H37" s="105" t="s">
        <v>185</v>
      </c>
      <c r="I37" s="105" t="s">
        <v>185</v>
      </c>
      <c r="J37" t="str">
        <f t="shared" si="0"/>
        <v>IPB78CT</v>
      </c>
      <c r="M37" s="105" t="s">
        <v>223</v>
      </c>
      <c r="N37" s="37" t="s">
        <v>115</v>
      </c>
      <c r="Q37" s="130" t="s">
        <v>223</v>
      </c>
      <c r="R37" s="131">
        <v>1800</v>
      </c>
    </row>
    <row r="38" spans="8:18" x14ac:dyDescent="0.25">
      <c r="H38" s="105" t="s">
        <v>75</v>
      </c>
      <c r="I38" s="105" t="s">
        <v>75</v>
      </c>
      <c r="J38" t="str">
        <f t="shared" si="0"/>
        <v>DBN5645CT</v>
      </c>
      <c r="M38" s="105" t="s">
        <v>85</v>
      </c>
      <c r="N38" s="106">
        <v>3650</v>
      </c>
      <c r="Q38" s="130" t="s">
        <v>70</v>
      </c>
      <c r="R38" s="131">
        <v>900</v>
      </c>
    </row>
    <row r="39" spans="8:18" x14ac:dyDescent="0.25">
      <c r="H39" s="105" t="s">
        <v>223</v>
      </c>
      <c r="I39" s="105" t="s">
        <v>223</v>
      </c>
      <c r="J39" t="str">
        <f t="shared" si="0"/>
        <v>BX836CT</v>
      </c>
      <c r="M39" s="105" t="s">
        <v>186</v>
      </c>
      <c r="N39" s="106">
        <v>840</v>
      </c>
      <c r="Q39" s="130" t="s">
        <v>56</v>
      </c>
      <c r="R39" s="131">
        <v>950</v>
      </c>
    </row>
    <row r="40" spans="8:18" x14ac:dyDescent="0.25">
      <c r="H40" s="105" t="s">
        <v>55</v>
      </c>
      <c r="I40" s="105" t="s">
        <v>85</v>
      </c>
      <c r="J40" t="e">
        <f t="shared" si="0"/>
        <v>#N/A</v>
      </c>
      <c r="M40" s="105">
        <v>20002380</v>
      </c>
      <c r="N40" s="106">
        <v>1254</v>
      </c>
      <c r="Q40" s="130" t="s">
        <v>57</v>
      </c>
      <c r="R40" s="131">
        <v>840</v>
      </c>
    </row>
    <row r="41" spans="8:18" x14ac:dyDescent="0.25">
      <c r="H41" s="105" t="s">
        <v>85</v>
      </c>
      <c r="I41" s="105" t="s">
        <v>186</v>
      </c>
      <c r="J41" t="str">
        <f t="shared" si="0"/>
        <v>SB45CT</v>
      </c>
      <c r="M41" s="105">
        <v>20002186</v>
      </c>
      <c r="N41" s="106">
        <v>875</v>
      </c>
      <c r="Q41" s="130" t="s">
        <v>58</v>
      </c>
      <c r="R41" s="131">
        <v>4200</v>
      </c>
    </row>
    <row r="42" spans="8:18" x14ac:dyDescent="0.25">
      <c r="H42" s="105" t="s">
        <v>186</v>
      </c>
      <c r="I42" s="105">
        <v>20002380</v>
      </c>
      <c r="J42" t="str">
        <f t="shared" si="0"/>
        <v>IPB935DCT</v>
      </c>
      <c r="M42" s="105" t="s">
        <v>50</v>
      </c>
      <c r="N42" s="106">
        <v>350</v>
      </c>
      <c r="Q42" s="130" t="s">
        <v>71</v>
      </c>
      <c r="R42" s="131">
        <v>1400</v>
      </c>
    </row>
    <row r="43" spans="8:18" x14ac:dyDescent="0.25">
      <c r="H43" s="105">
        <v>20002380</v>
      </c>
      <c r="I43" s="105">
        <v>20002186</v>
      </c>
      <c r="J43">
        <f t="shared" si="0"/>
        <v>20002380</v>
      </c>
      <c r="M43" s="105" t="s">
        <v>89</v>
      </c>
      <c r="N43" s="106">
        <v>500</v>
      </c>
      <c r="Q43" s="130" t="s">
        <v>82</v>
      </c>
      <c r="R43" s="131">
        <v>1380</v>
      </c>
    </row>
    <row r="44" spans="8:18" x14ac:dyDescent="0.25">
      <c r="H44" s="105">
        <v>20002186</v>
      </c>
      <c r="J44">
        <f t="shared" si="0"/>
        <v>20002186</v>
      </c>
      <c r="M44" s="105" t="s">
        <v>56</v>
      </c>
      <c r="N44" s="106">
        <v>950</v>
      </c>
      <c r="Q44" s="130" t="s">
        <v>75</v>
      </c>
      <c r="R44" s="131">
        <v>1670</v>
      </c>
    </row>
    <row r="45" spans="8:18" x14ac:dyDescent="0.25">
      <c r="H45" s="105">
        <v>20002369</v>
      </c>
      <c r="J45" t="e">
        <f t="shared" si="0"/>
        <v>#N/A</v>
      </c>
      <c r="M45" s="105" t="s">
        <v>162</v>
      </c>
      <c r="N45" s="106">
        <v>200</v>
      </c>
      <c r="Q45" s="130" t="s">
        <v>190</v>
      </c>
      <c r="R45" s="131">
        <v>0</v>
      </c>
    </row>
    <row r="46" spans="8:18" x14ac:dyDescent="0.25">
      <c r="M46" s="105" t="s">
        <v>70</v>
      </c>
      <c r="N46" s="106">
        <v>900</v>
      </c>
      <c r="Q46" s="130" t="s">
        <v>148</v>
      </c>
      <c r="R46" s="131">
        <v>0</v>
      </c>
    </row>
    <row r="47" spans="8:18" x14ac:dyDescent="0.25">
      <c r="M47" s="105" t="s">
        <v>71</v>
      </c>
      <c r="N47" s="106">
        <v>1400</v>
      </c>
      <c r="Q47" s="130" t="s">
        <v>61</v>
      </c>
      <c r="R47" s="131">
        <v>1344</v>
      </c>
    </row>
    <row r="48" spans="8:18" x14ac:dyDescent="0.25">
      <c r="M48" s="105" t="s">
        <v>72</v>
      </c>
      <c r="N48" s="106">
        <v>100</v>
      </c>
      <c r="Q48" s="130" t="s">
        <v>72</v>
      </c>
      <c r="R48" s="131">
        <v>100</v>
      </c>
    </row>
    <row r="49" spans="13:18" x14ac:dyDescent="0.25">
      <c r="M49" s="105" t="s">
        <v>74</v>
      </c>
      <c r="N49" s="106">
        <v>500</v>
      </c>
      <c r="Q49" s="130" t="s">
        <v>62</v>
      </c>
      <c r="R49" s="131">
        <v>650</v>
      </c>
    </row>
    <row r="50" spans="13:18" x14ac:dyDescent="0.25">
      <c r="M50" s="105" t="s">
        <v>135</v>
      </c>
      <c r="N50" s="106">
        <v>400</v>
      </c>
      <c r="Q50" s="130" t="s">
        <v>189</v>
      </c>
      <c r="R50" s="131">
        <v>420</v>
      </c>
    </row>
    <row r="51" spans="13:18" x14ac:dyDescent="0.25">
      <c r="M51" s="105" t="s">
        <v>185</v>
      </c>
      <c r="N51" s="106">
        <v>200</v>
      </c>
      <c r="Q51" s="130" t="s">
        <v>74</v>
      </c>
      <c r="R51" s="131">
        <v>1000</v>
      </c>
    </row>
    <row r="52" spans="13:18" x14ac:dyDescent="0.25">
      <c r="M52" s="105" t="s">
        <v>75</v>
      </c>
      <c r="N52" s="106">
        <v>1490</v>
      </c>
      <c r="Q52" s="130" t="s">
        <v>135</v>
      </c>
      <c r="R52" s="131">
        <v>400</v>
      </c>
    </row>
    <row r="53" spans="13:18" x14ac:dyDescent="0.25">
      <c r="M53" s="105" t="s">
        <v>223</v>
      </c>
      <c r="N53" s="106">
        <v>1800</v>
      </c>
      <c r="Q53" s="130" t="s">
        <v>69</v>
      </c>
      <c r="R53" s="131">
        <v>935</v>
      </c>
    </row>
    <row r="54" spans="13:18" x14ac:dyDescent="0.25">
      <c r="M54" s="105" t="s">
        <v>85</v>
      </c>
      <c r="N54" s="106">
        <v>360</v>
      </c>
      <c r="Q54" s="130" t="s">
        <v>185</v>
      </c>
      <c r="R54" s="131">
        <v>200</v>
      </c>
    </row>
    <row r="55" spans="13:18" x14ac:dyDescent="0.25">
      <c r="M55" s="105" t="s">
        <v>186</v>
      </c>
      <c r="N55" s="106">
        <v>370</v>
      </c>
      <c r="Q55" s="130" t="s">
        <v>186</v>
      </c>
      <c r="R55" s="131">
        <v>370</v>
      </c>
    </row>
    <row r="56" spans="13:18" x14ac:dyDescent="0.25">
      <c r="M56" s="105">
        <v>20002380</v>
      </c>
      <c r="N56" s="106">
        <v>2190</v>
      </c>
      <c r="Q56" s="130" t="s">
        <v>188</v>
      </c>
      <c r="R56" s="131">
        <v>170</v>
      </c>
    </row>
    <row r="57" spans="13:18" x14ac:dyDescent="0.25">
      <c r="M57" s="105">
        <v>20002186</v>
      </c>
      <c r="N57" s="106">
        <v>3070</v>
      </c>
      <c r="Q57" s="130" t="s">
        <v>89</v>
      </c>
      <c r="R57" s="131">
        <v>800</v>
      </c>
    </row>
    <row r="58" spans="13:18" x14ac:dyDescent="0.25">
      <c r="Q58" s="130" t="s">
        <v>85</v>
      </c>
      <c r="R58" s="131">
        <v>360</v>
      </c>
    </row>
    <row r="59" spans="13:18" x14ac:dyDescent="0.25">
      <c r="Q59" s="130" t="s">
        <v>83</v>
      </c>
      <c r="R59" s="131">
        <v>0</v>
      </c>
    </row>
    <row r="60" spans="13:18" x14ac:dyDescent="0.25">
      <c r="Q60" s="130" t="s">
        <v>210</v>
      </c>
      <c r="R60" s="131">
        <v>25699</v>
      </c>
    </row>
  </sheetData>
  <pageMargins left="0.7" right="0.7" top="0.75" bottom="0.75" header="0.3" footer="0.3"/>
  <pageSetup paperSize="9" orientation="portrait" horizontalDpi="200" verticalDpi="2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2AFCF-7A0E-4E7F-9450-2D5D1D792856}">
  <sheetPr codeName="Hoja4"/>
  <dimension ref="A1:X68"/>
  <sheetViews>
    <sheetView zoomScale="82" zoomScaleNormal="82" workbookViewId="0">
      <selection activeCell="N18" sqref="N18"/>
    </sheetView>
  </sheetViews>
  <sheetFormatPr baseColWidth="10" defaultRowHeight="15" x14ac:dyDescent="0.25"/>
  <cols>
    <col min="1" max="1" width="21" customWidth="1"/>
    <col min="6" max="6" width="13" customWidth="1"/>
    <col min="7" max="7" width="27.140625" bestFit="1" customWidth="1"/>
    <col min="17" max="17" width="17.85546875" bestFit="1" customWidth="1"/>
    <col min="18" max="18" width="10.42578125" bestFit="1" customWidth="1"/>
    <col min="19" max="19" width="8.28515625" customWidth="1"/>
    <col min="21" max="21" width="10" customWidth="1"/>
  </cols>
  <sheetData>
    <row r="1" spans="1:24" ht="60" x14ac:dyDescent="0.25">
      <c r="A1" s="3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25</v>
      </c>
      <c r="H1" s="4" t="s">
        <v>5</v>
      </c>
      <c r="I1" s="4" t="s">
        <v>6</v>
      </c>
      <c r="J1" s="4" t="s">
        <v>23</v>
      </c>
      <c r="K1" s="4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</row>
    <row r="2" spans="1:24" ht="51.75" customHeight="1" x14ac:dyDescent="0.25">
      <c r="A2" s="5" t="s">
        <v>28</v>
      </c>
      <c r="B2" s="5"/>
      <c r="C2" s="5"/>
      <c r="D2" s="5" t="s">
        <v>29</v>
      </c>
      <c r="E2" s="5"/>
      <c r="F2" s="5"/>
      <c r="G2" s="5" t="s">
        <v>30</v>
      </c>
      <c r="H2" s="5"/>
      <c r="I2" s="5"/>
      <c r="J2" s="5" t="s">
        <v>31</v>
      </c>
      <c r="K2" s="5" t="s">
        <v>21</v>
      </c>
      <c r="L2" s="5"/>
      <c r="M2" s="5"/>
      <c r="N2" s="5"/>
      <c r="O2" s="5"/>
      <c r="P2" s="5"/>
      <c r="Q2" s="5" t="s">
        <v>32</v>
      </c>
      <c r="R2" s="5"/>
      <c r="S2" s="5"/>
      <c r="T2" s="5"/>
      <c r="U2" s="5"/>
      <c r="V2" s="5"/>
      <c r="W2" s="5"/>
      <c r="X2" s="5"/>
    </row>
    <row r="3" spans="1:24" s="15" customFormat="1" x14ac:dyDescent="0.25">
      <c r="A3" s="15">
        <v>1</v>
      </c>
      <c r="B3" s="16" t="s">
        <v>24</v>
      </c>
      <c r="C3" s="17" t="s">
        <v>26</v>
      </c>
      <c r="D3" s="17" t="s">
        <v>47</v>
      </c>
      <c r="E3" s="17">
        <v>102225</v>
      </c>
      <c r="F3" s="17">
        <v>10222501</v>
      </c>
      <c r="G3" s="16" t="s">
        <v>319</v>
      </c>
      <c r="H3" s="17" t="s">
        <v>48</v>
      </c>
      <c r="I3" s="17" t="s">
        <v>279</v>
      </c>
      <c r="J3" s="17" t="s">
        <v>280</v>
      </c>
      <c r="K3" s="18" t="s">
        <v>49</v>
      </c>
      <c r="L3" s="17">
        <v>40001423</v>
      </c>
      <c r="M3" s="107" t="s">
        <v>58</v>
      </c>
      <c r="N3" s="106">
        <v>490</v>
      </c>
      <c r="O3" s="16" t="s">
        <v>51</v>
      </c>
      <c r="P3" s="17" t="s">
        <v>52</v>
      </c>
      <c r="Q3" s="17">
        <v>2005</v>
      </c>
      <c r="R3" s="17"/>
      <c r="S3" s="17"/>
      <c r="T3" s="17"/>
      <c r="U3" s="17"/>
      <c r="V3" s="16"/>
      <c r="W3" s="17"/>
      <c r="X3" s="17" t="s">
        <v>53</v>
      </c>
    </row>
    <row r="4" spans="1:24" s="15" customFormat="1" x14ac:dyDescent="0.25">
      <c r="A4" s="15">
        <v>1</v>
      </c>
      <c r="B4" s="16" t="s">
        <v>24</v>
      </c>
      <c r="C4" s="17" t="s">
        <v>26</v>
      </c>
      <c r="D4" s="17" t="s">
        <v>47</v>
      </c>
      <c r="E4" s="17">
        <v>102225</v>
      </c>
      <c r="F4" s="17">
        <v>10222501</v>
      </c>
      <c r="G4" s="16" t="s">
        <v>319</v>
      </c>
      <c r="H4" s="17" t="s">
        <v>48</v>
      </c>
      <c r="I4" s="17" t="s">
        <v>279</v>
      </c>
      <c r="J4" s="17" t="s">
        <v>280</v>
      </c>
      <c r="K4" s="18" t="s">
        <v>49</v>
      </c>
      <c r="L4" s="17">
        <v>40001423</v>
      </c>
      <c r="M4" s="105" t="s">
        <v>61</v>
      </c>
      <c r="N4" s="106">
        <v>50</v>
      </c>
      <c r="O4" s="16" t="s">
        <v>51</v>
      </c>
      <c r="P4" s="17" t="s">
        <v>52</v>
      </c>
      <c r="Q4" s="17">
        <v>2005</v>
      </c>
      <c r="R4" s="17"/>
      <c r="S4" s="17"/>
      <c r="T4" s="17"/>
      <c r="U4" s="17"/>
      <c r="V4" s="16"/>
      <c r="W4" s="17"/>
      <c r="X4" s="17" t="s">
        <v>53</v>
      </c>
    </row>
    <row r="5" spans="1:24" s="15" customFormat="1" x14ac:dyDescent="0.25">
      <c r="A5" s="15">
        <v>1</v>
      </c>
      <c r="B5" s="16" t="s">
        <v>24</v>
      </c>
      <c r="C5" s="17" t="s">
        <v>26</v>
      </c>
      <c r="D5" s="17" t="s">
        <v>47</v>
      </c>
      <c r="E5" s="17">
        <v>102225</v>
      </c>
      <c r="F5" s="17">
        <v>10222501</v>
      </c>
      <c r="G5" s="16" t="s">
        <v>319</v>
      </c>
      <c r="H5" s="17" t="s">
        <v>48</v>
      </c>
      <c r="I5" s="17" t="s">
        <v>279</v>
      </c>
      <c r="J5" s="17" t="s">
        <v>280</v>
      </c>
      <c r="K5" s="18" t="s">
        <v>49</v>
      </c>
      <c r="L5" s="17">
        <v>40001423</v>
      </c>
      <c r="M5" s="105" t="s">
        <v>62</v>
      </c>
      <c r="N5" s="106">
        <v>550</v>
      </c>
      <c r="O5" s="16" t="s">
        <v>51</v>
      </c>
      <c r="P5" s="17" t="s">
        <v>52</v>
      </c>
      <c r="Q5" s="17">
        <v>2005</v>
      </c>
      <c r="X5" s="17" t="s">
        <v>53</v>
      </c>
    </row>
    <row r="6" spans="1:24" s="15" customFormat="1" x14ac:dyDescent="0.25">
      <c r="A6" s="15">
        <v>1</v>
      </c>
      <c r="B6" s="16" t="s">
        <v>24</v>
      </c>
      <c r="C6" s="17" t="s">
        <v>26</v>
      </c>
      <c r="D6" s="17" t="s">
        <v>47</v>
      </c>
      <c r="E6" s="17">
        <v>102225</v>
      </c>
      <c r="F6" s="17">
        <v>10222501</v>
      </c>
      <c r="G6" s="16" t="s">
        <v>319</v>
      </c>
      <c r="H6" s="17" t="s">
        <v>48</v>
      </c>
      <c r="I6" s="17" t="s">
        <v>279</v>
      </c>
      <c r="J6" s="17" t="s">
        <v>280</v>
      </c>
      <c r="K6" s="18" t="s">
        <v>49</v>
      </c>
      <c r="L6" s="17">
        <v>40001423</v>
      </c>
      <c r="M6" s="105" t="s">
        <v>69</v>
      </c>
      <c r="N6" s="106">
        <v>160</v>
      </c>
      <c r="O6" s="16" t="s">
        <v>51</v>
      </c>
      <c r="P6" s="17" t="s">
        <v>52</v>
      </c>
      <c r="Q6" s="17">
        <v>2005</v>
      </c>
      <c r="R6" s="17"/>
      <c r="S6" s="17"/>
      <c r="T6" s="17"/>
      <c r="U6" s="17"/>
      <c r="V6" s="16"/>
      <c r="W6" s="17"/>
      <c r="X6" s="17" t="s">
        <v>53</v>
      </c>
    </row>
    <row r="7" spans="1:24" s="15" customFormat="1" x14ac:dyDescent="0.25">
      <c r="A7" s="15">
        <v>1</v>
      </c>
      <c r="B7" s="16" t="s">
        <v>24</v>
      </c>
      <c r="C7" s="17" t="s">
        <v>26</v>
      </c>
      <c r="D7" s="17" t="s">
        <v>47</v>
      </c>
      <c r="E7" s="17">
        <v>102225</v>
      </c>
      <c r="F7" s="17">
        <v>10222501</v>
      </c>
      <c r="G7" s="16" t="s">
        <v>319</v>
      </c>
      <c r="H7" s="17" t="s">
        <v>48</v>
      </c>
      <c r="I7" s="17" t="s">
        <v>279</v>
      </c>
      <c r="J7" s="17" t="s">
        <v>280</v>
      </c>
      <c r="K7" s="18" t="s">
        <v>49</v>
      </c>
      <c r="L7" s="17">
        <v>40001423</v>
      </c>
      <c r="M7" s="37" t="s">
        <v>50</v>
      </c>
      <c r="N7" s="106">
        <v>70</v>
      </c>
      <c r="O7" s="16" t="s">
        <v>51</v>
      </c>
      <c r="P7" s="17" t="s">
        <v>52</v>
      </c>
      <c r="Q7" s="17">
        <v>2005</v>
      </c>
      <c r="R7" s="17"/>
      <c r="S7" s="17"/>
      <c r="T7" s="17"/>
      <c r="U7" s="17"/>
      <c r="V7" s="16"/>
      <c r="W7" s="17"/>
      <c r="X7" s="17" t="s">
        <v>53</v>
      </c>
    </row>
    <row r="8" spans="1:24" s="15" customFormat="1" x14ac:dyDescent="0.25">
      <c r="A8" s="15">
        <v>1</v>
      </c>
      <c r="B8" s="16" t="s">
        <v>24</v>
      </c>
      <c r="C8" s="17" t="s">
        <v>26</v>
      </c>
      <c r="D8" s="17" t="s">
        <v>47</v>
      </c>
      <c r="E8" s="17">
        <v>102225</v>
      </c>
      <c r="F8" s="17">
        <v>10222501</v>
      </c>
      <c r="G8" s="16" t="s">
        <v>319</v>
      </c>
      <c r="H8" s="17" t="s">
        <v>48</v>
      </c>
      <c r="I8" s="17" t="s">
        <v>279</v>
      </c>
      <c r="J8" s="17" t="s">
        <v>280</v>
      </c>
      <c r="K8" s="18" t="s">
        <v>49</v>
      </c>
      <c r="L8" s="17">
        <v>40001423</v>
      </c>
      <c r="M8" s="105" t="s">
        <v>89</v>
      </c>
      <c r="N8" s="106">
        <v>700</v>
      </c>
      <c r="O8" s="16" t="s">
        <v>51</v>
      </c>
      <c r="P8" s="17" t="s">
        <v>52</v>
      </c>
      <c r="Q8" s="17">
        <v>2005</v>
      </c>
      <c r="R8" s="17"/>
      <c r="S8" s="17"/>
      <c r="T8" s="17"/>
      <c r="U8" s="17"/>
      <c r="V8" s="16"/>
      <c r="W8" s="17"/>
      <c r="X8" s="17" t="s">
        <v>53</v>
      </c>
    </row>
    <row r="9" spans="1:24" s="15" customFormat="1" x14ac:dyDescent="0.25">
      <c r="A9" s="15">
        <v>1</v>
      </c>
      <c r="B9" s="16" t="s">
        <v>24</v>
      </c>
      <c r="C9" s="17" t="s">
        <v>26</v>
      </c>
      <c r="D9" s="17" t="s">
        <v>47</v>
      </c>
      <c r="E9" s="17">
        <v>102225</v>
      </c>
      <c r="F9" s="17">
        <v>10222501</v>
      </c>
      <c r="G9" s="16" t="s">
        <v>319</v>
      </c>
      <c r="H9" s="17" t="s">
        <v>48</v>
      </c>
      <c r="I9" s="17" t="s">
        <v>279</v>
      </c>
      <c r="J9" s="17" t="s">
        <v>280</v>
      </c>
      <c r="K9" s="18" t="s">
        <v>49</v>
      </c>
      <c r="L9" s="17">
        <v>40001423</v>
      </c>
      <c r="M9" s="105" t="s">
        <v>82</v>
      </c>
      <c r="N9" s="106">
        <v>1980</v>
      </c>
      <c r="O9" s="16" t="s">
        <v>51</v>
      </c>
      <c r="P9" s="17" t="s">
        <v>52</v>
      </c>
      <c r="Q9" s="17">
        <v>2005</v>
      </c>
      <c r="R9" s="17"/>
      <c r="S9" s="17"/>
      <c r="T9" s="17"/>
      <c r="U9" s="17"/>
      <c r="V9" s="16"/>
      <c r="W9" s="17"/>
      <c r="X9" s="17" t="s">
        <v>53</v>
      </c>
    </row>
    <row r="10" spans="1:24" s="15" customFormat="1" x14ac:dyDescent="0.25">
      <c r="A10" s="15">
        <v>1</v>
      </c>
      <c r="B10" s="16" t="s">
        <v>24</v>
      </c>
      <c r="C10" s="17" t="s">
        <v>26</v>
      </c>
      <c r="D10" s="17" t="s">
        <v>47</v>
      </c>
      <c r="E10" s="17">
        <v>102225</v>
      </c>
      <c r="F10" s="17">
        <v>10222501</v>
      </c>
      <c r="G10" s="16" t="s">
        <v>319</v>
      </c>
      <c r="H10" s="17" t="s">
        <v>48</v>
      </c>
      <c r="I10" s="17" t="s">
        <v>279</v>
      </c>
      <c r="J10" s="17" t="s">
        <v>280</v>
      </c>
      <c r="K10" s="18" t="s">
        <v>49</v>
      </c>
      <c r="L10" s="17">
        <v>40001423</v>
      </c>
      <c r="M10" s="105" t="s">
        <v>187</v>
      </c>
      <c r="N10" s="106">
        <v>340</v>
      </c>
      <c r="O10" s="16" t="s">
        <v>51</v>
      </c>
      <c r="P10" s="17" t="s">
        <v>52</v>
      </c>
      <c r="Q10" s="17">
        <v>2005</v>
      </c>
      <c r="R10" s="17"/>
      <c r="S10" s="17"/>
      <c r="T10" s="17"/>
      <c r="U10" s="17"/>
      <c r="V10" s="16"/>
      <c r="W10" s="17"/>
      <c r="X10" s="17" t="s">
        <v>53</v>
      </c>
    </row>
    <row r="11" spans="1:24" s="15" customFormat="1" x14ac:dyDescent="0.25">
      <c r="A11" s="15">
        <v>1</v>
      </c>
      <c r="B11" s="16" t="s">
        <v>24</v>
      </c>
      <c r="C11" s="17" t="s">
        <v>26</v>
      </c>
      <c r="D11" s="17" t="s">
        <v>47</v>
      </c>
      <c r="E11" s="17">
        <v>102225</v>
      </c>
      <c r="F11" s="17">
        <v>10222501</v>
      </c>
      <c r="G11" s="16" t="s">
        <v>319</v>
      </c>
      <c r="H11" s="17" t="s">
        <v>48</v>
      </c>
      <c r="I11" s="17" t="s">
        <v>279</v>
      </c>
      <c r="J11" s="17" t="s">
        <v>280</v>
      </c>
      <c r="K11" s="18" t="s">
        <v>49</v>
      </c>
      <c r="L11" s="17">
        <v>40001423</v>
      </c>
      <c r="M11" s="105" t="s">
        <v>74</v>
      </c>
      <c r="N11" s="106">
        <v>440</v>
      </c>
      <c r="O11" s="16" t="s">
        <v>51</v>
      </c>
      <c r="P11" s="17" t="s">
        <v>52</v>
      </c>
      <c r="Q11" s="17">
        <v>2005</v>
      </c>
      <c r="R11" s="17"/>
      <c r="S11" s="17"/>
      <c r="T11" s="17"/>
      <c r="U11" s="17"/>
      <c r="V11" s="16"/>
      <c r="W11" s="17"/>
      <c r="X11" s="17" t="s">
        <v>53</v>
      </c>
    </row>
    <row r="12" spans="1:24" s="15" customFormat="1" x14ac:dyDescent="0.25">
      <c r="A12" s="15">
        <v>1</v>
      </c>
      <c r="B12" s="16" t="s">
        <v>24</v>
      </c>
      <c r="C12" s="17" t="s">
        <v>26</v>
      </c>
      <c r="D12" s="17" t="s">
        <v>47</v>
      </c>
      <c r="E12" s="17">
        <v>102225</v>
      </c>
      <c r="F12" s="17">
        <v>10222501</v>
      </c>
      <c r="G12" s="16" t="s">
        <v>319</v>
      </c>
      <c r="H12" s="17" t="s">
        <v>48</v>
      </c>
      <c r="I12" s="17" t="s">
        <v>279</v>
      </c>
      <c r="J12" s="17" t="s">
        <v>280</v>
      </c>
      <c r="K12" s="18" t="s">
        <v>49</v>
      </c>
      <c r="L12" s="17">
        <v>40001423</v>
      </c>
      <c r="M12" s="105" t="s">
        <v>83</v>
      </c>
      <c r="N12" s="108" t="s">
        <v>270</v>
      </c>
      <c r="O12" s="16" t="s">
        <v>66</v>
      </c>
      <c r="P12" s="17" t="s">
        <v>52</v>
      </c>
      <c r="Q12" s="17">
        <v>2005</v>
      </c>
      <c r="R12" s="17"/>
      <c r="S12" s="17"/>
      <c r="T12" s="17"/>
      <c r="U12" s="17"/>
      <c r="V12" s="16"/>
      <c r="W12" s="17"/>
      <c r="X12" s="17" t="s">
        <v>53</v>
      </c>
    </row>
    <row r="13" spans="1:24" s="15" customFormat="1" x14ac:dyDescent="0.25">
      <c r="A13" s="15">
        <v>1</v>
      </c>
      <c r="B13" s="16" t="s">
        <v>24</v>
      </c>
      <c r="C13" s="17" t="s">
        <v>26</v>
      </c>
      <c r="D13" s="17" t="s">
        <v>47</v>
      </c>
      <c r="E13" s="17">
        <v>102225</v>
      </c>
      <c r="F13" s="17">
        <v>10222501</v>
      </c>
      <c r="G13" s="16" t="s">
        <v>319</v>
      </c>
      <c r="H13" s="17" t="s">
        <v>48</v>
      </c>
      <c r="I13" s="17" t="s">
        <v>279</v>
      </c>
      <c r="J13" s="17" t="s">
        <v>280</v>
      </c>
      <c r="K13" s="18" t="s">
        <v>49</v>
      </c>
      <c r="L13" s="17">
        <v>40001423</v>
      </c>
      <c r="M13" s="105" t="s">
        <v>185</v>
      </c>
      <c r="N13" s="106">
        <v>200</v>
      </c>
      <c r="O13" s="16" t="s">
        <v>51</v>
      </c>
      <c r="P13" s="17" t="s">
        <v>52</v>
      </c>
      <c r="Q13" s="17">
        <v>2005</v>
      </c>
      <c r="R13" s="17"/>
      <c r="S13" s="17"/>
      <c r="T13" s="17"/>
      <c r="U13" s="17"/>
      <c r="V13" s="16"/>
      <c r="W13" s="17"/>
      <c r="X13" s="17" t="s">
        <v>53</v>
      </c>
    </row>
    <row r="14" spans="1:24" s="15" customFormat="1" x14ac:dyDescent="0.25">
      <c r="A14" s="15">
        <v>1</v>
      </c>
      <c r="B14" s="16" t="s">
        <v>24</v>
      </c>
      <c r="C14" s="17" t="s">
        <v>26</v>
      </c>
      <c r="D14" s="17" t="s">
        <v>47</v>
      </c>
      <c r="E14" s="17">
        <v>102225</v>
      </c>
      <c r="F14" s="17">
        <v>10222501</v>
      </c>
      <c r="G14" s="16" t="s">
        <v>319</v>
      </c>
      <c r="H14" s="17" t="s">
        <v>48</v>
      </c>
      <c r="I14" s="17" t="s">
        <v>279</v>
      </c>
      <c r="J14" s="17" t="s">
        <v>280</v>
      </c>
      <c r="K14" s="18" t="s">
        <v>49</v>
      </c>
      <c r="L14" s="17">
        <v>40001423</v>
      </c>
      <c r="M14" s="105" t="s">
        <v>75</v>
      </c>
      <c r="N14" s="106">
        <v>220</v>
      </c>
      <c r="O14" s="16" t="s">
        <v>51</v>
      </c>
      <c r="P14" s="17" t="s">
        <v>52</v>
      </c>
      <c r="Q14" s="17">
        <v>2005</v>
      </c>
      <c r="R14" s="17"/>
      <c r="S14" s="17"/>
      <c r="T14" s="17"/>
      <c r="U14" s="17"/>
      <c r="V14" s="16"/>
      <c r="W14" s="17"/>
      <c r="X14" s="17" t="s">
        <v>53</v>
      </c>
    </row>
    <row r="15" spans="1:24" s="15" customFormat="1" x14ac:dyDescent="0.25">
      <c r="A15" s="15">
        <v>1</v>
      </c>
      <c r="B15" s="16" t="s">
        <v>24</v>
      </c>
      <c r="C15" s="17" t="s">
        <v>26</v>
      </c>
      <c r="D15" s="17" t="s">
        <v>47</v>
      </c>
      <c r="E15" s="17">
        <v>102225</v>
      </c>
      <c r="F15" s="17">
        <v>10222501</v>
      </c>
      <c r="G15" s="16" t="s">
        <v>319</v>
      </c>
      <c r="H15" s="17" t="s">
        <v>48</v>
      </c>
      <c r="I15" s="17" t="s">
        <v>279</v>
      </c>
      <c r="J15" s="17" t="s">
        <v>280</v>
      </c>
      <c r="K15" s="18" t="s">
        <v>49</v>
      </c>
      <c r="L15" s="17">
        <v>40001423</v>
      </c>
      <c r="M15" s="105" t="s">
        <v>188</v>
      </c>
      <c r="N15" s="106">
        <v>280</v>
      </c>
      <c r="O15" s="16" t="s">
        <v>51</v>
      </c>
      <c r="P15" s="17" t="s">
        <v>52</v>
      </c>
      <c r="Q15" s="17">
        <v>2005</v>
      </c>
      <c r="R15" s="17"/>
      <c r="S15" s="17"/>
      <c r="T15" s="17"/>
      <c r="U15" s="17"/>
      <c r="V15" s="16"/>
      <c r="W15" s="17"/>
      <c r="X15" s="17" t="s">
        <v>53</v>
      </c>
    </row>
    <row r="16" spans="1:24" s="15" customFormat="1" x14ac:dyDescent="0.25">
      <c r="A16" s="15">
        <v>1</v>
      </c>
      <c r="B16" s="16" t="s">
        <v>24</v>
      </c>
      <c r="C16" s="17" t="s">
        <v>26</v>
      </c>
      <c r="D16" s="17" t="s">
        <v>47</v>
      </c>
      <c r="E16" s="17">
        <v>102225</v>
      </c>
      <c r="F16" s="17">
        <v>10222501</v>
      </c>
      <c r="G16" s="16" t="s">
        <v>319</v>
      </c>
      <c r="H16" s="17" t="s">
        <v>48</v>
      </c>
      <c r="I16" s="17" t="s">
        <v>279</v>
      </c>
      <c r="J16" s="17" t="s">
        <v>280</v>
      </c>
      <c r="K16" s="18" t="s">
        <v>49</v>
      </c>
      <c r="L16" s="17">
        <v>40001423</v>
      </c>
      <c r="M16" s="105" t="s">
        <v>189</v>
      </c>
      <c r="N16" s="106">
        <v>395</v>
      </c>
      <c r="O16" s="16" t="s">
        <v>51</v>
      </c>
      <c r="P16" s="17" t="s">
        <v>52</v>
      </c>
      <c r="Q16" s="17">
        <v>2005</v>
      </c>
      <c r="R16" s="17"/>
      <c r="S16" s="17"/>
      <c r="T16" s="17"/>
      <c r="U16" s="17"/>
      <c r="V16" s="16"/>
      <c r="W16" s="17"/>
      <c r="X16" s="17" t="s">
        <v>53</v>
      </c>
    </row>
    <row r="17" spans="1:24" s="15" customFormat="1" x14ac:dyDescent="0.25">
      <c r="A17" s="15">
        <v>1</v>
      </c>
      <c r="B17" s="16" t="s">
        <v>24</v>
      </c>
      <c r="C17" s="17" t="s">
        <v>26</v>
      </c>
      <c r="D17" s="17" t="s">
        <v>47</v>
      </c>
      <c r="E17" s="17">
        <v>102225</v>
      </c>
      <c r="F17" s="17">
        <v>10222501</v>
      </c>
      <c r="G17" s="16" t="s">
        <v>319</v>
      </c>
      <c r="H17" s="17" t="s">
        <v>48</v>
      </c>
      <c r="I17" s="17" t="s">
        <v>279</v>
      </c>
      <c r="J17" s="17" t="s">
        <v>280</v>
      </c>
      <c r="K17" s="18" t="s">
        <v>49</v>
      </c>
      <c r="L17" s="17">
        <v>40001423</v>
      </c>
      <c r="M17" s="105" t="s">
        <v>190</v>
      </c>
      <c r="N17" s="108" t="s">
        <v>86</v>
      </c>
      <c r="O17" s="16" t="s">
        <v>66</v>
      </c>
      <c r="P17" s="17" t="s">
        <v>52</v>
      </c>
      <c r="Q17" s="17">
        <v>2005</v>
      </c>
      <c r="R17" s="17"/>
      <c r="S17" s="17"/>
      <c r="T17" s="17"/>
      <c r="U17" s="17"/>
      <c r="V17" s="16"/>
      <c r="W17" s="17"/>
      <c r="X17" s="17" t="s">
        <v>53</v>
      </c>
    </row>
    <row r="18" spans="1:24" s="15" customFormat="1" x14ac:dyDescent="0.25">
      <c r="A18" s="15">
        <v>1</v>
      </c>
      <c r="B18" s="16" t="s">
        <v>24</v>
      </c>
      <c r="C18" s="17" t="s">
        <v>26</v>
      </c>
      <c r="D18" s="17" t="s">
        <v>47</v>
      </c>
      <c r="E18" s="17">
        <v>102225</v>
      </c>
      <c r="F18" s="17">
        <v>10222501</v>
      </c>
      <c r="G18" s="16" t="s">
        <v>319</v>
      </c>
      <c r="H18" s="17" t="s">
        <v>48</v>
      </c>
      <c r="I18" s="17" t="s">
        <v>279</v>
      </c>
      <c r="J18" s="17" t="s">
        <v>280</v>
      </c>
      <c r="K18" s="18" t="s">
        <v>49</v>
      </c>
      <c r="L18" s="17">
        <v>40001423</v>
      </c>
      <c r="M18" s="105">
        <v>20002380</v>
      </c>
      <c r="N18" s="106">
        <v>870</v>
      </c>
      <c r="O18" s="16" t="s">
        <v>33</v>
      </c>
      <c r="P18" s="17" t="s">
        <v>52</v>
      </c>
      <c r="Q18" s="17">
        <v>2005</v>
      </c>
      <c r="R18" s="17"/>
      <c r="S18" s="17"/>
      <c r="T18" s="17"/>
      <c r="U18" s="17"/>
      <c r="V18" s="16"/>
      <c r="W18" s="17"/>
      <c r="X18" s="17" t="s">
        <v>53</v>
      </c>
    </row>
    <row r="19" spans="1:24" s="23" customFormat="1" x14ac:dyDescent="0.25">
      <c r="A19" s="23">
        <v>2</v>
      </c>
      <c r="B19" s="24" t="s">
        <v>24</v>
      </c>
      <c r="C19" s="25" t="s">
        <v>26</v>
      </c>
      <c r="D19" s="25" t="s">
        <v>47</v>
      </c>
      <c r="E19" s="25">
        <v>102225</v>
      </c>
      <c r="F19" s="25">
        <v>10222501</v>
      </c>
      <c r="G19" s="16" t="s">
        <v>320</v>
      </c>
      <c r="H19" s="25" t="s">
        <v>22</v>
      </c>
      <c r="I19" s="17" t="s">
        <v>279</v>
      </c>
      <c r="J19" s="17" t="s">
        <v>280</v>
      </c>
      <c r="K19" s="26" t="s">
        <v>49</v>
      </c>
      <c r="L19" s="27">
        <v>40001578</v>
      </c>
      <c r="M19" s="25">
        <v>20002369</v>
      </c>
      <c r="N19" s="25" t="s">
        <v>87</v>
      </c>
      <c r="O19" s="24" t="s">
        <v>33</v>
      </c>
      <c r="P19" s="25" t="s">
        <v>52</v>
      </c>
      <c r="Q19" s="25">
        <v>2005</v>
      </c>
      <c r="R19" s="25"/>
      <c r="S19" s="25"/>
      <c r="T19" s="25"/>
      <c r="U19" s="25"/>
      <c r="V19" s="24"/>
      <c r="W19" s="25"/>
      <c r="X19" s="25" t="s">
        <v>53</v>
      </c>
    </row>
    <row r="20" spans="1:24" s="19" customFormat="1" x14ac:dyDescent="0.25">
      <c r="A20" s="19">
        <v>3</v>
      </c>
      <c r="B20" s="20" t="s">
        <v>24</v>
      </c>
      <c r="C20" s="21" t="s">
        <v>26</v>
      </c>
      <c r="D20" s="21" t="s">
        <v>47</v>
      </c>
      <c r="E20" s="21">
        <v>102225</v>
      </c>
      <c r="F20" s="21">
        <v>10222501</v>
      </c>
      <c r="G20" s="16" t="s">
        <v>321</v>
      </c>
      <c r="H20" s="21" t="s">
        <v>48</v>
      </c>
      <c r="I20" s="17" t="s">
        <v>279</v>
      </c>
      <c r="J20" s="17" t="s">
        <v>280</v>
      </c>
      <c r="K20" s="22" t="s">
        <v>49</v>
      </c>
      <c r="L20" s="21">
        <v>40001423</v>
      </c>
      <c r="M20" s="21">
        <v>20002585</v>
      </c>
      <c r="N20" s="21" t="s">
        <v>87</v>
      </c>
      <c r="O20" s="20" t="s">
        <v>33</v>
      </c>
      <c r="P20" s="21" t="s">
        <v>52</v>
      </c>
      <c r="Q20" s="21">
        <v>2005</v>
      </c>
      <c r="R20" s="21"/>
      <c r="S20" s="21"/>
      <c r="T20" s="21"/>
      <c r="U20" s="21"/>
      <c r="V20" s="20"/>
      <c r="W20" s="21"/>
      <c r="X20" s="21" t="s">
        <v>53</v>
      </c>
    </row>
    <row r="22" spans="1:24" x14ac:dyDescent="0.25">
      <c r="N22">
        <v>1430</v>
      </c>
      <c r="O22" s="50">
        <v>1430</v>
      </c>
    </row>
    <row r="23" spans="1:24" x14ac:dyDescent="0.25">
      <c r="K23" s="36"/>
      <c r="L23" s="36"/>
      <c r="M23" s="36"/>
      <c r="N23">
        <v>50</v>
      </c>
      <c r="O23" s="51">
        <v>50</v>
      </c>
      <c r="R23" s="17" t="s">
        <v>67</v>
      </c>
      <c r="S23" s="17" t="s">
        <v>51</v>
      </c>
      <c r="T23" s="17" t="s">
        <v>68</v>
      </c>
      <c r="U23" s="17">
        <v>1</v>
      </c>
      <c r="V23" s="16"/>
      <c r="W23" s="17"/>
      <c r="X23" s="17" t="s">
        <v>53</v>
      </c>
    </row>
    <row r="24" spans="1:24" x14ac:dyDescent="0.25">
      <c r="L24" s="36"/>
      <c r="N24">
        <v>630</v>
      </c>
      <c r="O24" s="51">
        <v>630</v>
      </c>
    </row>
    <row r="25" spans="1:24" x14ac:dyDescent="0.25">
      <c r="L25" s="36"/>
      <c r="N25">
        <v>100</v>
      </c>
      <c r="O25" s="51">
        <v>100</v>
      </c>
    </row>
    <row r="26" spans="1:24" x14ac:dyDescent="0.25">
      <c r="L26" s="36"/>
      <c r="N26">
        <v>600</v>
      </c>
      <c r="O26" s="54">
        <v>600</v>
      </c>
    </row>
    <row r="27" spans="1:24" x14ac:dyDescent="0.25">
      <c r="K27" s="37"/>
      <c r="L27" s="36"/>
      <c r="M27" s="37"/>
      <c r="N27">
        <v>1160</v>
      </c>
      <c r="O27" s="54">
        <v>1160</v>
      </c>
    </row>
    <row r="28" spans="1:24" x14ac:dyDescent="0.25">
      <c r="L28" s="36"/>
      <c r="N28">
        <v>1.45</v>
      </c>
      <c r="O28" s="51" t="s">
        <v>118</v>
      </c>
    </row>
    <row r="29" spans="1:24" x14ac:dyDescent="0.25">
      <c r="K29" s="37"/>
      <c r="L29" s="36"/>
      <c r="M29" s="37"/>
      <c r="N29">
        <v>510</v>
      </c>
      <c r="O29" s="54">
        <v>510</v>
      </c>
    </row>
    <row r="30" spans="1:24" x14ac:dyDescent="0.25">
      <c r="K30" s="37"/>
      <c r="L30" s="36"/>
      <c r="M30" s="37"/>
      <c r="N30">
        <v>1.68</v>
      </c>
      <c r="O30" s="52" t="s">
        <v>119</v>
      </c>
    </row>
    <row r="31" spans="1:24" x14ac:dyDescent="0.25">
      <c r="K31" s="37"/>
      <c r="L31" s="36"/>
      <c r="M31" s="37"/>
      <c r="N31">
        <v>600</v>
      </c>
      <c r="O31" s="54">
        <v>600</v>
      </c>
    </row>
    <row r="32" spans="1:24" x14ac:dyDescent="0.25">
      <c r="K32" s="37"/>
      <c r="L32" s="36"/>
      <c r="M32" s="37"/>
      <c r="N32">
        <v>160</v>
      </c>
      <c r="O32" s="54">
        <v>160</v>
      </c>
    </row>
    <row r="33" spans="11:18" x14ac:dyDescent="0.25">
      <c r="K33" s="37"/>
      <c r="L33" s="36"/>
      <c r="M33" s="37"/>
      <c r="N33">
        <v>1</v>
      </c>
      <c r="O33" s="51">
        <v>1</v>
      </c>
    </row>
    <row r="34" spans="11:18" x14ac:dyDescent="0.25">
      <c r="L34" s="36"/>
      <c r="N34">
        <v>350</v>
      </c>
      <c r="O34" s="53">
        <v>350</v>
      </c>
    </row>
    <row r="35" spans="11:18" x14ac:dyDescent="0.25">
      <c r="L35" s="36"/>
      <c r="N35">
        <v>1660</v>
      </c>
      <c r="O35" s="53">
        <v>1660</v>
      </c>
    </row>
    <row r="36" spans="11:18" x14ac:dyDescent="0.25">
      <c r="K36" s="35"/>
      <c r="M36" s="37"/>
      <c r="N36">
        <v>200</v>
      </c>
      <c r="O36" s="53">
        <v>200</v>
      </c>
    </row>
    <row r="37" spans="11:18" x14ac:dyDescent="0.25">
      <c r="M37" s="37"/>
    </row>
    <row r="39" spans="11:18" x14ac:dyDescent="0.25">
      <c r="M39" t="s">
        <v>207</v>
      </c>
      <c r="N39" t="s">
        <v>51</v>
      </c>
      <c r="O39" t="s">
        <v>208</v>
      </c>
    </row>
    <row r="40" spans="11:18" x14ac:dyDescent="0.25">
      <c r="M40" s="107" t="s">
        <v>58</v>
      </c>
      <c r="N40" s="106">
        <v>1060</v>
      </c>
      <c r="O40" s="16" t="s">
        <v>51</v>
      </c>
    </row>
    <row r="41" spans="11:18" x14ac:dyDescent="0.25">
      <c r="M41" s="105" t="s">
        <v>61</v>
      </c>
      <c r="N41" s="106">
        <v>60</v>
      </c>
      <c r="O41" s="16" t="s">
        <v>51</v>
      </c>
      <c r="Q41" s="129" t="s">
        <v>209</v>
      </c>
      <c r="R41" t="s">
        <v>211</v>
      </c>
    </row>
    <row r="42" spans="11:18" x14ac:dyDescent="0.25">
      <c r="M42" s="105" t="s">
        <v>62</v>
      </c>
      <c r="N42" s="106">
        <v>620</v>
      </c>
      <c r="O42" s="16" t="s">
        <v>51</v>
      </c>
      <c r="Q42" s="132" t="s">
        <v>50</v>
      </c>
      <c r="R42" s="133">
        <v>100</v>
      </c>
    </row>
    <row r="43" spans="11:18" x14ac:dyDescent="0.25">
      <c r="M43" s="105" t="s">
        <v>69</v>
      </c>
      <c r="N43" s="106">
        <v>200</v>
      </c>
      <c r="O43" s="16" t="s">
        <v>51</v>
      </c>
      <c r="Q43" s="132" t="s">
        <v>55</v>
      </c>
      <c r="R43" s="133">
        <v>330</v>
      </c>
    </row>
    <row r="44" spans="11:18" x14ac:dyDescent="0.25">
      <c r="M44" s="105" t="s">
        <v>89</v>
      </c>
      <c r="N44" s="106">
        <v>200</v>
      </c>
      <c r="O44" s="16" t="s">
        <v>51</v>
      </c>
      <c r="Q44" s="132" t="s">
        <v>70</v>
      </c>
      <c r="R44" s="131">
        <v>900</v>
      </c>
    </row>
    <row r="45" spans="11:18" x14ac:dyDescent="0.25">
      <c r="M45" s="105" t="s">
        <v>82</v>
      </c>
      <c r="N45" s="106">
        <v>1700</v>
      </c>
      <c r="O45" s="16" t="s">
        <v>51</v>
      </c>
      <c r="Q45" s="132" t="s">
        <v>56</v>
      </c>
      <c r="R45" s="131">
        <v>945</v>
      </c>
    </row>
    <row r="46" spans="11:18" x14ac:dyDescent="0.25">
      <c r="M46" s="105" t="s">
        <v>187</v>
      </c>
      <c r="N46" s="109">
        <v>360</v>
      </c>
      <c r="O46" s="16" t="s">
        <v>51</v>
      </c>
      <c r="Q46" s="132" t="s">
        <v>57</v>
      </c>
      <c r="R46" s="133">
        <v>910</v>
      </c>
    </row>
    <row r="47" spans="11:18" x14ac:dyDescent="0.25">
      <c r="M47" s="105" t="s">
        <v>74</v>
      </c>
      <c r="N47" s="106">
        <v>450</v>
      </c>
      <c r="O47" s="16" t="s">
        <v>51</v>
      </c>
      <c r="Q47" s="132" t="s">
        <v>58</v>
      </c>
      <c r="R47" s="133">
        <v>4500</v>
      </c>
    </row>
    <row r="48" spans="11:18" x14ac:dyDescent="0.25">
      <c r="M48" s="105" t="s">
        <v>83</v>
      </c>
      <c r="N48" s="108" t="s">
        <v>206</v>
      </c>
      <c r="O48" s="16" t="s">
        <v>66</v>
      </c>
      <c r="Q48" s="132" t="s">
        <v>71</v>
      </c>
      <c r="R48" s="131">
        <v>1500</v>
      </c>
    </row>
    <row r="49" spans="13:18" x14ac:dyDescent="0.25">
      <c r="M49" s="105" t="s">
        <v>75</v>
      </c>
      <c r="N49" s="106">
        <v>230</v>
      </c>
      <c r="O49" s="16" t="s">
        <v>51</v>
      </c>
      <c r="Q49" s="132" t="s">
        <v>82</v>
      </c>
      <c r="R49" s="131">
        <v>1700</v>
      </c>
    </row>
    <row r="50" spans="13:18" x14ac:dyDescent="0.25">
      <c r="M50" s="105" t="s">
        <v>188</v>
      </c>
      <c r="N50" s="106">
        <v>110</v>
      </c>
      <c r="O50" s="16" t="s">
        <v>51</v>
      </c>
      <c r="Q50" s="132" t="s">
        <v>75</v>
      </c>
      <c r="R50" s="131">
        <v>1490</v>
      </c>
    </row>
    <row r="51" spans="13:18" x14ac:dyDescent="0.25">
      <c r="M51" s="105" t="s">
        <v>189</v>
      </c>
      <c r="N51" s="106">
        <v>675</v>
      </c>
      <c r="O51" s="16" t="s">
        <v>51</v>
      </c>
      <c r="Q51" s="132" t="s">
        <v>190</v>
      </c>
      <c r="R51" s="131">
        <v>1</v>
      </c>
    </row>
    <row r="52" spans="13:18" x14ac:dyDescent="0.25">
      <c r="M52" s="105" t="s">
        <v>190</v>
      </c>
      <c r="N52" s="109">
        <v>1</v>
      </c>
      <c r="O52" s="16" t="s">
        <v>66</v>
      </c>
      <c r="Q52" s="132" t="s">
        <v>187</v>
      </c>
      <c r="R52" s="131">
        <v>360</v>
      </c>
    </row>
    <row r="53" spans="13:18" x14ac:dyDescent="0.25">
      <c r="M53" s="105" t="s">
        <v>58</v>
      </c>
      <c r="N53" s="106">
        <v>3440</v>
      </c>
      <c r="O53" s="16" t="s">
        <v>51</v>
      </c>
      <c r="Q53" s="132" t="s">
        <v>61</v>
      </c>
      <c r="R53" s="131">
        <v>2190</v>
      </c>
    </row>
    <row r="54" spans="13:18" x14ac:dyDescent="0.25">
      <c r="M54" s="105" t="s">
        <v>57</v>
      </c>
      <c r="N54" s="106">
        <v>910</v>
      </c>
      <c r="O54" s="16" t="s">
        <v>51</v>
      </c>
      <c r="Q54" s="132" t="s">
        <v>72</v>
      </c>
      <c r="R54" s="131">
        <v>130</v>
      </c>
    </row>
    <row r="55" spans="13:18" x14ac:dyDescent="0.25">
      <c r="M55" s="105" t="s">
        <v>61</v>
      </c>
      <c r="N55" s="106">
        <v>2130</v>
      </c>
      <c r="O55" s="16" t="s">
        <v>51</v>
      </c>
      <c r="Q55" s="132" t="s">
        <v>62</v>
      </c>
      <c r="R55" s="133">
        <v>620</v>
      </c>
    </row>
    <row r="56" spans="13:18" x14ac:dyDescent="0.25">
      <c r="M56" s="105" t="s">
        <v>69</v>
      </c>
      <c r="N56" s="106">
        <v>450</v>
      </c>
      <c r="O56" s="16" t="s">
        <v>51</v>
      </c>
      <c r="Q56" s="132" t="s">
        <v>189</v>
      </c>
      <c r="R56" s="133">
        <v>675</v>
      </c>
    </row>
    <row r="57" spans="13:18" x14ac:dyDescent="0.25">
      <c r="M57" s="105" t="s">
        <v>50</v>
      </c>
      <c r="N57" s="106">
        <v>100</v>
      </c>
      <c r="O57" s="16" t="s">
        <v>51</v>
      </c>
      <c r="Q57" s="132" t="s">
        <v>74</v>
      </c>
      <c r="R57" s="131">
        <v>850</v>
      </c>
    </row>
    <row r="58" spans="13:18" x14ac:dyDescent="0.25">
      <c r="M58" s="105" t="s">
        <v>56</v>
      </c>
      <c r="N58" s="106">
        <v>945</v>
      </c>
      <c r="O58" s="16" t="s">
        <v>51</v>
      </c>
      <c r="Q58" s="132" t="s">
        <v>135</v>
      </c>
      <c r="R58" s="131">
        <v>300</v>
      </c>
    </row>
    <row r="59" spans="13:18" x14ac:dyDescent="0.25">
      <c r="M59" s="105" t="s">
        <v>70</v>
      </c>
      <c r="N59" s="106">
        <v>900</v>
      </c>
      <c r="O59" s="16" t="s">
        <v>51</v>
      </c>
      <c r="Q59" s="130" t="s">
        <v>69</v>
      </c>
      <c r="R59" s="131">
        <v>650</v>
      </c>
    </row>
    <row r="60" spans="13:18" x14ac:dyDescent="0.25">
      <c r="M60" s="105" t="s">
        <v>71</v>
      </c>
      <c r="N60" s="106">
        <v>1500</v>
      </c>
      <c r="O60" s="16" t="s">
        <v>51</v>
      </c>
      <c r="Q60" s="132" t="s">
        <v>185</v>
      </c>
      <c r="R60" s="133">
        <v>400</v>
      </c>
    </row>
    <row r="61" spans="13:18" x14ac:dyDescent="0.25">
      <c r="M61" s="105" t="s">
        <v>72</v>
      </c>
      <c r="N61" s="106">
        <v>130</v>
      </c>
      <c r="O61" s="16" t="s">
        <v>51</v>
      </c>
      <c r="Q61" s="132" t="s">
        <v>186</v>
      </c>
      <c r="R61" s="131">
        <v>220</v>
      </c>
    </row>
    <row r="62" spans="13:18" x14ac:dyDescent="0.25">
      <c r="M62" s="105" t="s">
        <v>74</v>
      </c>
      <c r="N62" s="106">
        <v>400</v>
      </c>
      <c r="O62" s="16" t="s">
        <v>51</v>
      </c>
      <c r="Q62" s="132" t="s">
        <v>188</v>
      </c>
      <c r="R62" s="133">
        <v>110</v>
      </c>
    </row>
    <row r="63" spans="13:18" x14ac:dyDescent="0.25">
      <c r="M63" s="105" t="s">
        <v>135</v>
      </c>
      <c r="N63" s="106">
        <v>300</v>
      </c>
      <c r="O63" s="16" t="s">
        <v>51</v>
      </c>
      <c r="Q63" s="130" t="s">
        <v>89</v>
      </c>
      <c r="R63" s="131">
        <v>200</v>
      </c>
    </row>
    <row r="64" spans="13:18" x14ac:dyDescent="0.25">
      <c r="M64" s="105" t="s">
        <v>185</v>
      </c>
      <c r="N64" s="106">
        <v>400</v>
      </c>
      <c r="O64" s="16" t="s">
        <v>51</v>
      </c>
      <c r="Q64" s="134" t="s">
        <v>85</v>
      </c>
      <c r="R64" s="135">
        <v>845</v>
      </c>
    </row>
    <row r="65" spans="13:18" x14ac:dyDescent="0.25">
      <c r="M65" s="105" t="s">
        <v>75</v>
      </c>
      <c r="N65" s="106">
        <v>1260</v>
      </c>
      <c r="O65" s="16" t="s">
        <v>51</v>
      </c>
      <c r="Q65" s="132" t="s">
        <v>83</v>
      </c>
      <c r="R65" s="131">
        <v>0</v>
      </c>
    </row>
    <row r="66" spans="13:18" x14ac:dyDescent="0.25">
      <c r="M66" s="105" t="s">
        <v>55</v>
      </c>
      <c r="N66" s="106">
        <v>330</v>
      </c>
      <c r="O66" s="16" t="s">
        <v>51</v>
      </c>
      <c r="Q66" s="130" t="s">
        <v>210</v>
      </c>
      <c r="R66" s="131">
        <v>19926</v>
      </c>
    </row>
    <row r="67" spans="13:18" x14ac:dyDescent="0.25">
      <c r="M67" s="105" t="s">
        <v>85</v>
      </c>
      <c r="N67" s="106">
        <v>845</v>
      </c>
      <c r="O67" s="16" t="s">
        <v>51</v>
      </c>
    </row>
    <row r="68" spans="13:18" x14ac:dyDescent="0.25">
      <c r="M68" s="105" t="s">
        <v>186</v>
      </c>
      <c r="N68" s="106">
        <v>220</v>
      </c>
      <c r="O68" s="16" t="s">
        <v>51</v>
      </c>
    </row>
  </sheetData>
  <pageMargins left="0.7" right="0.7" top="0.75" bottom="0.75" header="0.3" footer="0.3"/>
  <pageSetup paperSize="9" orientation="portrait" horizontalDpi="200" verticalDpi="2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635A-AFBF-477E-A745-FB2B9FCCDC19}">
  <sheetPr codeName="Hoja5"/>
  <dimension ref="A1:AD17"/>
  <sheetViews>
    <sheetView zoomScale="82" zoomScaleNormal="82" workbookViewId="0">
      <selection activeCell="G6" sqref="G6"/>
    </sheetView>
  </sheetViews>
  <sheetFormatPr baseColWidth="10" defaultRowHeight="15" x14ac:dyDescent="0.25"/>
  <cols>
    <col min="1" max="1" width="21" customWidth="1"/>
    <col min="6" max="6" width="13" customWidth="1"/>
    <col min="7" max="7" width="40.140625" bestFit="1" customWidth="1"/>
    <col min="17" max="17" width="14.140625" customWidth="1"/>
    <col min="18" max="18" width="9" customWidth="1"/>
    <col min="19" max="19" width="8.28515625" customWidth="1"/>
    <col min="20" max="20" width="11" customWidth="1"/>
    <col min="21" max="21" width="10" customWidth="1"/>
    <col min="22" max="23" width="11" customWidth="1"/>
    <col min="24" max="24" width="13" bestFit="1" customWidth="1"/>
    <col min="25" max="25" width="17.140625" bestFit="1" customWidth="1"/>
    <col min="27" max="27" width="38.28515625" bestFit="1" customWidth="1"/>
  </cols>
  <sheetData>
    <row r="1" spans="1:30" ht="60.75" thickBot="1" x14ac:dyDescent="0.3">
      <c r="A1" s="3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25</v>
      </c>
      <c r="H1" s="4" t="s">
        <v>5</v>
      </c>
      <c r="I1" s="4" t="s">
        <v>6</v>
      </c>
      <c r="J1" s="4" t="s">
        <v>23</v>
      </c>
      <c r="K1" s="4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</row>
    <row r="2" spans="1:30" ht="51.75" customHeight="1" thickBot="1" x14ac:dyDescent="0.3">
      <c r="A2" s="5" t="s">
        <v>28</v>
      </c>
      <c r="B2" s="5"/>
      <c r="C2" s="5"/>
      <c r="D2" s="5" t="s">
        <v>29</v>
      </c>
      <c r="E2" s="5"/>
      <c r="F2" s="5"/>
      <c r="G2" s="5" t="s">
        <v>30</v>
      </c>
      <c r="H2" s="5"/>
      <c r="I2" s="5"/>
      <c r="J2" s="5" t="s">
        <v>31</v>
      </c>
      <c r="K2" s="5" t="s">
        <v>21</v>
      </c>
      <c r="L2" s="5"/>
      <c r="M2" s="5"/>
      <c r="N2" s="5"/>
      <c r="O2" s="5"/>
      <c r="P2" s="5"/>
      <c r="Q2" s="5" t="s">
        <v>32</v>
      </c>
      <c r="R2" s="5"/>
      <c r="S2" s="5"/>
      <c r="T2" s="5"/>
      <c r="U2" s="5"/>
      <c r="V2" s="5"/>
      <c r="W2" s="5"/>
      <c r="X2" s="5"/>
      <c r="Z2" s="41" t="s">
        <v>145</v>
      </c>
      <c r="AA2" s="41" t="s">
        <v>96</v>
      </c>
      <c r="AB2" s="41" t="s">
        <v>97</v>
      </c>
      <c r="AC2" s="41" t="s">
        <v>98</v>
      </c>
      <c r="AD2" s="41" t="s">
        <v>146</v>
      </c>
    </row>
    <row r="3" spans="1:30" s="15" customFormat="1" ht="15.75" thickBot="1" x14ac:dyDescent="0.3">
      <c r="A3" s="15">
        <v>1</v>
      </c>
      <c r="B3" s="16" t="s">
        <v>24</v>
      </c>
      <c r="C3" s="17" t="s">
        <v>26</v>
      </c>
      <c r="D3" s="17" t="s">
        <v>47</v>
      </c>
      <c r="E3" s="28">
        <v>100062</v>
      </c>
      <c r="F3" s="28">
        <v>10006230</v>
      </c>
      <c r="G3" s="16" t="s">
        <v>308</v>
      </c>
      <c r="H3" s="17" t="s">
        <v>48</v>
      </c>
      <c r="I3" s="110" t="s">
        <v>322</v>
      </c>
      <c r="J3" s="110" t="s">
        <v>322</v>
      </c>
      <c r="K3" s="18" t="s">
        <v>49</v>
      </c>
      <c r="L3" s="17">
        <v>40001411</v>
      </c>
      <c r="M3" s="71" t="s">
        <v>89</v>
      </c>
      <c r="N3" s="144">
        <v>1600</v>
      </c>
      <c r="O3" s="16" t="s">
        <v>51</v>
      </c>
      <c r="P3" s="17" t="s">
        <v>79</v>
      </c>
      <c r="Q3" s="17">
        <v>2008</v>
      </c>
      <c r="R3" s="17"/>
      <c r="S3" s="17"/>
      <c r="T3" s="17"/>
      <c r="U3" s="17"/>
      <c r="V3" s="16"/>
      <c r="W3" s="17"/>
      <c r="X3" s="17" t="s">
        <v>80</v>
      </c>
      <c r="Y3" s="46" t="str">
        <f>CONCATENATE("cod sap ",Z3)</f>
        <v>cod sap 1000204746</v>
      </c>
      <c r="Z3" s="46">
        <v>1000204746</v>
      </c>
      <c r="AA3" s="68" t="s">
        <v>147</v>
      </c>
      <c r="AB3" s="67">
        <f>AB18</f>
        <v>0</v>
      </c>
      <c r="AC3" s="228">
        <f>AC17</f>
        <v>0</v>
      </c>
      <c r="AD3" s="228">
        <v>1</v>
      </c>
    </row>
    <row r="4" spans="1:30" s="15" customFormat="1" ht="15.75" thickBot="1" x14ac:dyDescent="0.3">
      <c r="A4" s="15">
        <v>1</v>
      </c>
      <c r="B4" s="16" t="s">
        <v>24</v>
      </c>
      <c r="C4" s="17" t="s">
        <v>26</v>
      </c>
      <c r="D4" s="17" t="s">
        <v>47</v>
      </c>
      <c r="E4" s="28">
        <v>100062</v>
      </c>
      <c r="F4" s="28">
        <v>10006230</v>
      </c>
      <c r="G4" s="16" t="s">
        <v>308</v>
      </c>
      <c r="H4" s="17" t="s">
        <v>48</v>
      </c>
      <c r="I4" s="110" t="s">
        <v>322</v>
      </c>
      <c r="J4" s="110" t="s">
        <v>322</v>
      </c>
      <c r="K4" s="18" t="s">
        <v>49</v>
      </c>
      <c r="L4" s="17">
        <v>40001411</v>
      </c>
      <c r="M4" s="71" t="s">
        <v>62</v>
      </c>
      <c r="N4" s="144">
        <v>149</v>
      </c>
      <c r="O4" s="16" t="s">
        <v>51</v>
      </c>
      <c r="P4" s="17" t="s">
        <v>79</v>
      </c>
      <c r="Q4" s="17">
        <v>2008</v>
      </c>
      <c r="X4" s="17" t="s">
        <v>80</v>
      </c>
      <c r="Y4" s="46" t="str">
        <f>CONCATENATE("cod sap ",Z4)</f>
        <v>cod sap 1000539909</v>
      </c>
      <c r="Z4" s="46">
        <v>1000539909</v>
      </c>
      <c r="AA4" s="68" t="s">
        <v>107</v>
      </c>
      <c r="AB4" s="67">
        <f>AB19</f>
        <v>0</v>
      </c>
      <c r="AC4" s="229"/>
      <c r="AD4" s="229"/>
    </row>
    <row r="5" spans="1:30" s="15" customFormat="1" ht="15.75" thickBot="1" x14ac:dyDescent="0.3">
      <c r="A5" s="15">
        <v>1</v>
      </c>
      <c r="B5" s="16" t="s">
        <v>24</v>
      </c>
      <c r="C5" s="17" t="s">
        <v>26</v>
      </c>
      <c r="D5" s="17" t="s">
        <v>47</v>
      </c>
      <c r="E5" s="28">
        <v>100062</v>
      </c>
      <c r="F5" s="28">
        <v>10006230</v>
      </c>
      <c r="G5" s="16" t="s">
        <v>308</v>
      </c>
      <c r="H5" s="17" t="s">
        <v>48</v>
      </c>
      <c r="I5" s="110" t="s">
        <v>322</v>
      </c>
      <c r="J5" s="110" t="s">
        <v>322</v>
      </c>
      <c r="K5" s="18" t="s">
        <v>49</v>
      </c>
      <c r="L5" s="17">
        <v>40001411</v>
      </c>
      <c r="M5" s="71" t="s">
        <v>77</v>
      </c>
      <c r="N5" s="144">
        <v>5493</v>
      </c>
      <c r="O5" s="16" t="s">
        <v>51</v>
      </c>
      <c r="P5" s="17" t="s">
        <v>79</v>
      </c>
      <c r="Q5" s="17">
        <v>2008</v>
      </c>
      <c r="X5" s="17" t="s">
        <v>80</v>
      </c>
      <c r="Y5" s="46" t="str">
        <f>CONCATENATE("cod sap ",Z5)</f>
        <v>cod sap 1000539909</v>
      </c>
      <c r="Z5" s="46">
        <v>1000539909</v>
      </c>
      <c r="AA5" s="68" t="s">
        <v>107</v>
      </c>
      <c r="AB5" s="67">
        <f>AB20</f>
        <v>0</v>
      </c>
      <c r="AC5" s="143"/>
      <c r="AD5" s="143"/>
    </row>
    <row r="6" spans="1:30" s="23" customFormat="1" x14ac:dyDescent="0.25">
      <c r="A6" s="23">
        <v>2</v>
      </c>
      <c r="B6" s="24" t="s">
        <v>24</v>
      </c>
      <c r="C6" s="25" t="s">
        <v>26</v>
      </c>
      <c r="D6" s="25" t="s">
        <v>47</v>
      </c>
      <c r="E6" s="25">
        <v>100062</v>
      </c>
      <c r="F6" s="25">
        <v>10006230</v>
      </c>
      <c r="G6" s="24" t="s">
        <v>309</v>
      </c>
      <c r="H6" s="25" t="s">
        <v>22</v>
      </c>
      <c r="I6" s="110" t="s">
        <v>322</v>
      </c>
      <c r="J6" s="112" t="s">
        <v>322</v>
      </c>
      <c r="K6" s="26" t="s">
        <v>49</v>
      </c>
      <c r="L6" s="27">
        <v>40001412</v>
      </c>
      <c r="M6" s="25">
        <v>20002374</v>
      </c>
      <c r="N6" s="25">
        <v>1</v>
      </c>
      <c r="O6" s="24" t="s">
        <v>33</v>
      </c>
      <c r="P6" s="25" t="s">
        <v>79</v>
      </c>
      <c r="Q6" s="25">
        <v>2008</v>
      </c>
      <c r="R6" s="25"/>
      <c r="S6" s="25"/>
      <c r="T6" s="25"/>
      <c r="U6" s="25"/>
      <c r="V6" s="24"/>
      <c r="W6" s="25"/>
      <c r="X6" s="25" t="s">
        <v>80</v>
      </c>
    </row>
    <row r="7" spans="1:30" s="49" customFormat="1" x14ac:dyDescent="0.25">
      <c r="A7" s="49">
        <v>3</v>
      </c>
      <c r="B7" s="137" t="s">
        <v>24</v>
      </c>
      <c r="C7" s="86" t="s">
        <v>26</v>
      </c>
      <c r="D7" s="86" t="s">
        <v>47</v>
      </c>
      <c r="E7" s="185">
        <v>102270</v>
      </c>
      <c r="F7" s="185">
        <v>10227001</v>
      </c>
      <c r="G7" s="137" t="s">
        <v>324</v>
      </c>
      <c r="H7" s="86" t="s">
        <v>48</v>
      </c>
      <c r="I7" s="186" t="s">
        <v>325</v>
      </c>
      <c r="J7" s="186" t="s">
        <v>326</v>
      </c>
      <c r="K7" s="138" t="s">
        <v>49</v>
      </c>
      <c r="L7" s="86">
        <v>40001411</v>
      </c>
      <c r="M7" s="49" t="s">
        <v>77</v>
      </c>
      <c r="N7" s="86">
        <v>12450</v>
      </c>
      <c r="O7" s="137" t="s">
        <v>51</v>
      </c>
      <c r="P7" s="86" t="s">
        <v>79</v>
      </c>
      <c r="Q7" s="86">
        <v>2008</v>
      </c>
      <c r="R7" s="86"/>
      <c r="S7" s="86"/>
      <c r="T7" s="86"/>
      <c r="U7" s="86"/>
      <c r="V7" s="137"/>
      <c r="W7" s="86"/>
      <c r="X7" s="86" t="s">
        <v>80</v>
      </c>
    </row>
    <row r="8" spans="1:30" s="49" customFormat="1" x14ac:dyDescent="0.25">
      <c r="A8" s="49">
        <v>4</v>
      </c>
      <c r="B8" s="137" t="s">
        <v>24</v>
      </c>
      <c r="C8" s="86" t="s">
        <v>26</v>
      </c>
      <c r="D8" s="86" t="s">
        <v>47</v>
      </c>
      <c r="E8" s="185">
        <v>102270</v>
      </c>
      <c r="F8" s="185">
        <v>10227001</v>
      </c>
      <c r="G8" s="137" t="s">
        <v>327</v>
      </c>
      <c r="H8" s="86" t="s">
        <v>22</v>
      </c>
      <c r="I8" s="186" t="s">
        <v>325</v>
      </c>
      <c r="J8" s="186" t="s">
        <v>326</v>
      </c>
      <c r="K8" s="138" t="s">
        <v>49</v>
      </c>
      <c r="L8" s="139">
        <v>40001412</v>
      </c>
      <c r="M8" s="86">
        <v>20002374</v>
      </c>
      <c r="N8" s="86">
        <v>1</v>
      </c>
      <c r="O8" s="137" t="s">
        <v>33</v>
      </c>
      <c r="P8" s="86" t="s">
        <v>79</v>
      </c>
      <c r="Q8" s="86">
        <v>2008</v>
      </c>
      <c r="R8" s="86"/>
      <c r="S8" s="86"/>
      <c r="T8" s="86"/>
      <c r="U8" s="86"/>
      <c r="V8" s="137"/>
      <c r="W8" s="86"/>
      <c r="X8" s="86" t="s">
        <v>80</v>
      </c>
    </row>
    <row r="9" spans="1:30" s="49" customFormat="1" x14ac:dyDescent="0.25">
      <c r="A9" s="49">
        <v>1</v>
      </c>
      <c r="B9" s="137" t="s">
        <v>24</v>
      </c>
      <c r="C9" s="86" t="s">
        <v>26</v>
      </c>
      <c r="D9" s="86" t="s">
        <v>47</v>
      </c>
      <c r="E9" s="86">
        <v>100062</v>
      </c>
      <c r="F9" s="86">
        <v>10006230</v>
      </c>
      <c r="G9" s="137" t="s">
        <v>174</v>
      </c>
      <c r="H9" s="86" t="s">
        <v>22</v>
      </c>
      <c r="I9" s="86" t="s">
        <v>175</v>
      </c>
      <c r="J9" s="86" t="s">
        <v>289</v>
      </c>
      <c r="K9" s="138" t="s">
        <v>49</v>
      </c>
      <c r="L9" s="139">
        <v>40001412</v>
      </c>
      <c r="M9" s="140">
        <v>20021910</v>
      </c>
      <c r="N9" s="86">
        <v>1</v>
      </c>
      <c r="O9" s="137" t="s">
        <v>33</v>
      </c>
      <c r="P9" s="86" t="s">
        <v>79</v>
      </c>
      <c r="Q9" s="86">
        <v>2008</v>
      </c>
      <c r="R9" s="86"/>
      <c r="S9" s="86"/>
      <c r="T9" s="86"/>
      <c r="U9" s="86"/>
      <c r="V9" s="137"/>
      <c r="W9" s="86"/>
      <c r="X9" s="86" t="s">
        <v>80</v>
      </c>
    </row>
    <row r="10" spans="1:30" s="49" customFormat="1" x14ac:dyDescent="0.25">
      <c r="A10" s="49">
        <v>2</v>
      </c>
      <c r="B10" s="137" t="s">
        <v>24</v>
      </c>
      <c r="C10" s="86" t="s">
        <v>26</v>
      </c>
      <c r="D10" s="86" t="s">
        <v>47</v>
      </c>
      <c r="E10" s="86">
        <v>100062</v>
      </c>
      <c r="F10" s="86">
        <v>10006230</v>
      </c>
      <c r="G10" s="49" t="s">
        <v>170</v>
      </c>
      <c r="H10" s="86" t="s">
        <v>22</v>
      </c>
      <c r="I10" s="86" t="s">
        <v>171</v>
      </c>
      <c r="J10" s="86" t="s">
        <v>172</v>
      </c>
      <c r="K10" s="138" t="s">
        <v>49</v>
      </c>
      <c r="L10" s="139">
        <v>40001412</v>
      </c>
      <c r="M10" s="86">
        <v>20007856</v>
      </c>
      <c r="N10" s="86">
        <v>1</v>
      </c>
      <c r="O10" s="137" t="s">
        <v>33</v>
      </c>
      <c r="P10" s="86" t="s">
        <v>79</v>
      </c>
      <c r="Q10" s="86">
        <v>2008</v>
      </c>
      <c r="R10" s="86"/>
      <c r="S10" s="86"/>
      <c r="T10" s="86"/>
      <c r="U10" s="86"/>
      <c r="V10" s="137"/>
      <c r="W10" s="86"/>
      <c r="X10" s="86" t="s">
        <v>80</v>
      </c>
    </row>
    <row r="11" spans="1:30" s="49" customFormat="1" x14ac:dyDescent="0.25">
      <c r="A11" s="49">
        <v>3</v>
      </c>
      <c r="B11" s="137" t="s">
        <v>24</v>
      </c>
      <c r="C11" s="86" t="s">
        <v>26</v>
      </c>
      <c r="D11" s="86" t="s">
        <v>47</v>
      </c>
      <c r="E11" s="86">
        <v>100062</v>
      </c>
      <c r="F11" s="86">
        <v>10006230</v>
      </c>
      <c r="G11" s="49" t="s">
        <v>173</v>
      </c>
      <c r="H11" s="86" t="s">
        <v>22</v>
      </c>
      <c r="I11" s="86" t="s">
        <v>171</v>
      </c>
      <c r="J11" s="86" t="s">
        <v>172</v>
      </c>
      <c r="K11" s="138" t="s">
        <v>49</v>
      </c>
      <c r="L11" s="139">
        <v>40001412</v>
      </c>
      <c r="M11" s="86">
        <v>20003082</v>
      </c>
      <c r="N11" s="86">
        <v>1</v>
      </c>
      <c r="O11" s="137" t="s">
        <v>33</v>
      </c>
      <c r="P11" s="86" t="s">
        <v>79</v>
      </c>
      <c r="Q11" s="86">
        <v>2008</v>
      </c>
      <c r="R11" s="86"/>
      <c r="S11" s="86"/>
      <c r="T11" s="86"/>
      <c r="U11" s="86"/>
      <c r="V11" s="137"/>
      <c r="W11" s="86"/>
      <c r="X11" s="86" t="s">
        <v>80</v>
      </c>
    </row>
    <row r="12" spans="1:30" x14ac:dyDescent="0.25">
      <c r="H12" s="69"/>
      <c r="I12" s="227"/>
      <c r="J12" s="69"/>
    </row>
    <row r="13" spans="1:30" x14ac:dyDescent="0.25">
      <c r="H13" s="69"/>
      <c r="I13" s="227"/>
      <c r="J13" s="69"/>
    </row>
    <row r="14" spans="1:30" x14ac:dyDescent="0.25">
      <c r="H14" s="69"/>
      <c r="I14" s="227"/>
      <c r="J14" s="69"/>
    </row>
    <row r="15" spans="1:30" x14ac:dyDescent="0.25">
      <c r="H15" s="69"/>
      <c r="I15" s="69"/>
      <c r="J15" s="69"/>
    </row>
    <row r="16" spans="1:30" x14ac:dyDescent="0.25">
      <c r="H16" s="69"/>
      <c r="I16" s="69"/>
      <c r="J16" s="69"/>
    </row>
    <row r="17" spans="8:10" x14ac:dyDescent="0.25">
      <c r="H17" s="69"/>
      <c r="I17" s="69"/>
      <c r="J17" s="69"/>
    </row>
  </sheetData>
  <mergeCells count="3">
    <mergeCell ref="I12:I14"/>
    <mergeCell ref="AC3:AC4"/>
    <mergeCell ref="AD3:AD4"/>
  </mergeCells>
  <phoneticPr fontId="13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3F868-89A6-4E77-A62B-6C6A4EA49BCA}">
  <sheetPr codeName="Hoja6" filterMode="1"/>
  <dimension ref="A1:X94"/>
  <sheetViews>
    <sheetView zoomScale="82" zoomScaleNormal="82" workbookViewId="0">
      <selection activeCell="O15" sqref="O15"/>
    </sheetView>
  </sheetViews>
  <sheetFormatPr baseColWidth="10" defaultRowHeight="15" x14ac:dyDescent="0.25"/>
  <cols>
    <col min="1" max="1" width="21" customWidth="1"/>
    <col min="6" max="6" width="13" customWidth="1"/>
    <col min="7" max="7" width="40.140625" bestFit="1" customWidth="1"/>
    <col min="15" max="15" width="18" bestFit="1" customWidth="1"/>
    <col min="17" max="17" width="14.140625" customWidth="1"/>
    <col min="18" max="18" width="9" customWidth="1"/>
    <col min="19" max="19" width="8.28515625" customWidth="1"/>
    <col min="21" max="21" width="10" customWidth="1"/>
    <col min="24" max="24" width="23.28515625" customWidth="1"/>
  </cols>
  <sheetData>
    <row r="1" spans="1:24" ht="60" x14ac:dyDescent="0.25">
      <c r="A1" s="3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25</v>
      </c>
      <c r="H1" s="4" t="s">
        <v>5</v>
      </c>
      <c r="I1" s="4" t="s">
        <v>6</v>
      </c>
      <c r="J1" s="4" t="s">
        <v>23</v>
      </c>
      <c r="K1" s="4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</row>
    <row r="2" spans="1:24" ht="51.75" customHeight="1" x14ac:dyDescent="0.25">
      <c r="A2" s="5" t="s">
        <v>28</v>
      </c>
      <c r="B2" s="5"/>
      <c r="C2" s="5"/>
      <c r="D2" s="5" t="s">
        <v>29</v>
      </c>
      <c r="E2" s="5"/>
      <c r="F2" s="5"/>
      <c r="G2" s="5" t="s">
        <v>30</v>
      </c>
      <c r="H2" s="5"/>
      <c r="I2" s="5"/>
      <c r="J2" s="5" t="s">
        <v>31</v>
      </c>
      <c r="K2" s="5" t="s">
        <v>21</v>
      </c>
      <c r="L2" s="5"/>
      <c r="M2" s="5"/>
      <c r="N2" s="5"/>
      <c r="O2" s="5"/>
      <c r="P2" s="5"/>
      <c r="Q2" s="5" t="s">
        <v>32</v>
      </c>
      <c r="R2" s="5"/>
      <c r="S2" s="5"/>
      <c r="T2" s="5"/>
      <c r="U2" s="5"/>
      <c r="V2" s="5"/>
      <c r="W2" s="5"/>
      <c r="X2" s="5"/>
    </row>
    <row r="3" spans="1:24" s="15" customFormat="1" x14ac:dyDescent="0.25">
      <c r="A3" s="15">
        <v>1</v>
      </c>
      <c r="B3" s="16" t="s">
        <v>24</v>
      </c>
      <c r="C3" s="17" t="s">
        <v>26</v>
      </c>
      <c r="D3" s="17" t="s">
        <v>47</v>
      </c>
      <c r="E3" s="28">
        <v>100062</v>
      </c>
      <c r="F3" s="28">
        <v>10006237</v>
      </c>
      <c r="G3" s="29" t="s">
        <v>310</v>
      </c>
      <c r="H3" s="17" t="s">
        <v>48</v>
      </c>
      <c r="I3" s="17" t="s">
        <v>279</v>
      </c>
      <c r="J3" s="17" t="s">
        <v>280</v>
      </c>
      <c r="K3" s="18" t="s">
        <v>49</v>
      </c>
      <c r="L3" s="17">
        <v>40001411</v>
      </c>
      <c r="M3" s="221" t="s">
        <v>69</v>
      </c>
      <c r="N3" s="39">
        <v>382</v>
      </c>
      <c r="O3" s="16" t="s">
        <v>51</v>
      </c>
      <c r="P3" s="17" t="s">
        <v>52</v>
      </c>
      <c r="Q3" s="17">
        <v>2005</v>
      </c>
      <c r="R3" s="17"/>
      <c r="S3" s="17"/>
      <c r="T3" s="17"/>
      <c r="U3" s="17"/>
      <c r="V3" s="16"/>
      <c r="W3" s="17"/>
      <c r="X3" s="17" t="s">
        <v>88</v>
      </c>
    </row>
    <row r="4" spans="1:24" s="15" customFormat="1" x14ac:dyDescent="0.25">
      <c r="A4" s="15">
        <v>1</v>
      </c>
      <c r="B4" s="16" t="s">
        <v>24</v>
      </c>
      <c r="C4" s="17" t="s">
        <v>26</v>
      </c>
      <c r="D4" s="17" t="s">
        <v>47</v>
      </c>
      <c r="E4" s="28">
        <v>100062</v>
      </c>
      <c r="F4" s="28">
        <v>10006237</v>
      </c>
      <c r="G4" s="29" t="s">
        <v>310</v>
      </c>
      <c r="H4" s="17" t="s">
        <v>48</v>
      </c>
      <c r="I4" s="17" t="s">
        <v>279</v>
      </c>
      <c r="J4" s="17" t="s">
        <v>280</v>
      </c>
      <c r="K4" s="18" t="s">
        <v>49</v>
      </c>
      <c r="L4" s="17">
        <v>40001411</v>
      </c>
      <c r="M4" s="221" t="s">
        <v>89</v>
      </c>
      <c r="N4" s="39">
        <v>4536</v>
      </c>
      <c r="O4" s="16" t="s">
        <v>51</v>
      </c>
      <c r="P4" s="17" t="s">
        <v>52</v>
      </c>
      <c r="Q4" s="17">
        <v>2005</v>
      </c>
      <c r="R4" s="17"/>
      <c r="S4" s="17"/>
      <c r="T4" s="17"/>
      <c r="U4" s="17"/>
      <c r="V4" s="16"/>
      <c r="W4" s="17"/>
      <c r="X4" s="17" t="s">
        <v>88</v>
      </c>
    </row>
    <row r="5" spans="1:24" s="15" customFormat="1" x14ac:dyDescent="0.25">
      <c r="A5" s="15">
        <v>1</v>
      </c>
      <c r="B5" s="16" t="s">
        <v>24</v>
      </c>
      <c r="C5" s="17" t="s">
        <v>26</v>
      </c>
      <c r="D5" s="17" t="s">
        <v>47</v>
      </c>
      <c r="E5" s="28">
        <v>100062</v>
      </c>
      <c r="F5" s="28">
        <v>10006237</v>
      </c>
      <c r="G5" s="29" t="s">
        <v>310</v>
      </c>
      <c r="H5" s="17" t="s">
        <v>48</v>
      </c>
      <c r="I5" s="17" t="s">
        <v>279</v>
      </c>
      <c r="J5" s="17" t="s">
        <v>280</v>
      </c>
      <c r="K5" s="18" t="s">
        <v>49</v>
      </c>
      <c r="L5" s="17">
        <v>40001411</v>
      </c>
      <c r="M5" s="221" t="s">
        <v>93</v>
      </c>
      <c r="N5" s="39">
        <v>618</v>
      </c>
      <c r="O5" s="16" t="s">
        <v>51</v>
      </c>
      <c r="P5" s="17" t="s">
        <v>52</v>
      </c>
      <c r="Q5" s="17">
        <v>2005</v>
      </c>
      <c r="X5" s="15" t="s">
        <v>88</v>
      </c>
    </row>
    <row r="6" spans="1:24" s="15" customFormat="1" x14ac:dyDescent="0.25">
      <c r="A6" s="15">
        <v>1</v>
      </c>
      <c r="B6" s="16" t="s">
        <v>24</v>
      </c>
      <c r="C6" s="17" t="s">
        <v>26</v>
      </c>
      <c r="D6" s="17" t="s">
        <v>47</v>
      </c>
      <c r="E6" s="28">
        <v>100062</v>
      </c>
      <c r="F6" s="28">
        <v>10006237</v>
      </c>
      <c r="G6" s="29" t="s">
        <v>310</v>
      </c>
      <c r="H6" s="17" t="s">
        <v>48</v>
      </c>
      <c r="I6" s="17" t="s">
        <v>279</v>
      </c>
      <c r="J6" s="17" t="s">
        <v>280</v>
      </c>
      <c r="K6" s="18" t="s">
        <v>49</v>
      </c>
      <c r="L6" s="17">
        <v>40001411</v>
      </c>
      <c r="M6" s="71" t="s">
        <v>70</v>
      </c>
      <c r="N6" s="39">
        <v>5689</v>
      </c>
      <c r="O6" s="16" t="s">
        <v>51</v>
      </c>
      <c r="P6" s="17" t="s">
        <v>52</v>
      </c>
      <c r="Q6" s="17">
        <v>2005</v>
      </c>
      <c r="R6" s="17"/>
      <c r="S6" s="17"/>
      <c r="T6" s="17"/>
      <c r="U6" s="17"/>
      <c r="V6" s="16"/>
      <c r="W6" s="17"/>
      <c r="X6" s="17" t="s">
        <v>88</v>
      </c>
    </row>
    <row r="7" spans="1:24" s="15" customFormat="1" x14ac:dyDescent="0.25">
      <c r="A7" s="15">
        <v>1</v>
      </c>
      <c r="B7" s="16" t="s">
        <v>24</v>
      </c>
      <c r="C7" s="17" t="s">
        <v>26</v>
      </c>
      <c r="D7" s="17" t="s">
        <v>47</v>
      </c>
      <c r="E7" s="28">
        <v>100062</v>
      </c>
      <c r="F7" s="28">
        <v>10006237</v>
      </c>
      <c r="G7" s="29" t="s">
        <v>310</v>
      </c>
      <c r="H7" s="17" t="s">
        <v>48</v>
      </c>
      <c r="I7" s="17" t="s">
        <v>279</v>
      </c>
      <c r="J7" s="17" t="s">
        <v>280</v>
      </c>
      <c r="K7" s="18" t="s">
        <v>49</v>
      </c>
      <c r="L7" s="17">
        <v>40001411</v>
      </c>
      <c r="M7" s="221" t="s">
        <v>94</v>
      </c>
      <c r="N7" s="39">
        <v>3179</v>
      </c>
      <c r="O7" s="16" t="s">
        <v>51</v>
      </c>
      <c r="P7" s="17" t="s">
        <v>52</v>
      </c>
      <c r="Q7" s="17">
        <v>2005</v>
      </c>
      <c r="R7" s="17"/>
      <c r="S7" s="17"/>
      <c r="T7" s="17"/>
      <c r="U7" s="17"/>
      <c r="V7" s="16"/>
      <c r="W7" s="17"/>
      <c r="X7" s="17" t="s">
        <v>88</v>
      </c>
    </row>
    <row r="8" spans="1:24" s="15" customFormat="1" x14ac:dyDescent="0.25">
      <c r="A8" s="15">
        <v>1</v>
      </c>
      <c r="B8" s="16" t="s">
        <v>24</v>
      </c>
      <c r="C8" s="17" t="s">
        <v>26</v>
      </c>
      <c r="D8" s="17" t="s">
        <v>47</v>
      </c>
      <c r="E8" s="28">
        <v>100062</v>
      </c>
      <c r="F8" s="28">
        <v>10006237</v>
      </c>
      <c r="G8" s="29" t="s">
        <v>310</v>
      </c>
      <c r="H8" s="17" t="s">
        <v>48</v>
      </c>
      <c r="I8" s="17" t="s">
        <v>279</v>
      </c>
      <c r="J8" s="17" t="s">
        <v>280</v>
      </c>
      <c r="K8" s="18" t="s">
        <v>49</v>
      </c>
      <c r="L8" s="17">
        <v>40001411</v>
      </c>
      <c r="M8" s="221" t="s">
        <v>73</v>
      </c>
      <c r="N8" s="39">
        <v>1858</v>
      </c>
      <c r="O8" s="16" t="s">
        <v>51</v>
      </c>
      <c r="P8" s="17" t="s">
        <v>52</v>
      </c>
      <c r="Q8" s="17">
        <v>2005</v>
      </c>
      <c r="X8" s="15" t="s">
        <v>88</v>
      </c>
    </row>
    <row r="9" spans="1:24" s="15" customFormat="1" x14ac:dyDescent="0.25">
      <c r="A9" s="15">
        <v>1</v>
      </c>
      <c r="B9" s="16" t="s">
        <v>24</v>
      </c>
      <c r="C9" s="17" t="s">
        <v>26</v>
      </c>
      <c r="D9" s="17" t="s">
        <v>47</v>
      </c>
      <c r="E9" s="28">
        <v>100062</v>
      </c>
      <c r="F9" s="28">
        <v>10006237</v>
      </c>
      <c r="G9" s="29" t="s">
        <v>310</v>
      </c>
      <c r="H9" s="17" t="s">
        <v>48</v>
      </c>
      <c r="I9" s="17" t="s">
        <v>279</v>
      </c>
      <c r="J9" s="17" t="s">
        <v>280</v>
      </c>
      <c r="K9" s="18" t="s">
        <v>49</v>
      </c>
      <c r="L9" s="17">
        <v>40001411</v>
      </c>
      <c r="M9" s="71" t="s">
        <v>155</v>
      </c>
      <c r="N9" s="136">
        <v>145</v>
      </c>
      <c r="O9" s="16" t="s">
        <v>51</v>
      </c>
      <c r="P9" s="17" t="s">
        <v>52</v>
      </c>
      <c r="Q9" s="17">
        <v>2005</v>
      </c>
      <c r="R9" s="17"/>
      <c r="S9" s="17"/>
      <c r="T9" s="17"/>
      <c r="U9" s="17"/>
      <c r="V9" s="16"/>
      <c r="W9" s="17"/>
      <c r="X9" s="17" t="s">
        <v>88</v>
      </c>
    </row>
    <row r="10" spans="1:24" s="15" customFormat="1" x14ac:dyDescent="0.25">
      <c r="A10" s="15">
        <v>1</v>
      </c>
      <c r="B10" s="16" t="s">
        <v>24</v>
      </c>
      <c r="C10" s="17" t="s">
        <v>26</v>
      </c>
      <c r="D10" s="17" t="s">
        <v>47</v>
      </c>
      <c r="E10" s="28">
        <v>100062</v>
      </c>
      <c r="F10" s="28">
        <v>10006237</v>
      </c>
      <c r="G10" s="29" t="s">
        <v>310</v>
      </c>
      <c r="H10" s="17" t="s">
        <v>48</v>
      </c>
      <c r="I10" s="17" t="s">
        <v>279</v>
      </c>
      <c r="J10" s="17" t="s">
        <v>280</v>
      </c>
      <c r="K10" s="18" t="s">
        <v>49</v>
      </c>
      <c r="L10" s="17">
        <v>40001411</v>
      </c>
      <c r="M10" s="221" t="s">
        <v>57</v>
      </c>
      <c r="N10" s="39">
        <v>12764</v>
      </c>
      <c r="O10" s="16" t="s">
        <v>51</v>
      </c>
      <c r="P10" s="17" t="s">
        <v>52</v>
      </c>
      <c r="Q10" s="17">
        <v>2005</v>
      </c>
      <c r="R10" s="17"/>
      <c r="S10" s="17"/>
      <c r="T10" s="17"/>
      <c r="U10" s="17"/>
      <c r="V10" s="16"/>
      <c r="W10" s="17"/>
      <c r="X10" s="17" t="s">
        <v>88</v>
      </c>
    </row>
    <row r="11" spans="1:24" s="15" customFormat="1" x14ac:dyDescent="0.25">
      <c r="A11" s="15">
        <v>1</v>
      </c>
      <c r="B11" s="16" t="s">
        <v>24</v>
      </c>
      <c r="C11" s="17" t="s">
        <v>26</v>
      </c>
      <c r="D11" s="17" t="s">
        <v>47</v>
      </c>
      <c r="E11" s="28">
        <v>100062</v>
      </c>
      <c r="F11" s="28">
        <v>10006237</v>
      </c>
      <c r="G11" s="29" t="s">
        <v>310</v>
      </c>
      <c r="H11" s="17" t="s">
        <v>48</v>
      </c>
      <c r="I11" s="17" t="s">
        <v>279</v>
      </c>
      <c r="J11" s="17" t="s">
        <v>280</v>
      </c>
      <c r="K11" s="18" t="s">
        <v>49</v>
      </c>
      <c r="L11" s="17">
        <v>40001411</v>
      </c>
      <c r="M11" s="221" t="s">
        <v>90</v>
      </c>
      <c r="N11" s="39">
        <v>1856</v>
      </c>
      <c r="O11" s="16" t="s">
        <v>51</v>
      </c>
      <c r="P11" s="17" t="s">
        <v>52</v>
      </c>
      <c r="Q11" s="17">
        <v>2005</v>
      </c>
      <c r="X11" s="15" t="s">
        <v>88</v>
      </c>
    </row>
    <row r="12" spans="1:24" s="15" customFormat="1" x14ac:dyDescent="0.25">
      <c r="A12" s="15">
        <v>1</v>
      </c>
      <c r="B12" s="16" t="s">
        <v>24</v>
      </c>
      <c r="C12" s="17" t="s">
        <v>26</v>
      </c>
      <c r="D12" s="17" t="s">
        <v>47</v>
      </c>
      <c r="E12" s="28">
        <v>100062</v>
      </c>
      <c r="F12" s="28">
        <v>10006237</v>
      </c>
      <c r="G12" s="29" t="s">
        <v>310</v>
      </c>
      <c r="H12" s="17" t="s">
        <v>48</v>
      </c>
      <c r="I12" s="17" t="s">
        <v>279</v>
      </c>
      <c r="J12" s="17" t="s">
        <v>280</v>
      </c>
      <c r="K12" s="18" t="s">
        <v>49</v>
      </c>
      <c r="L12" s="17">
        <v>40001411</v>
      </c>
      <c r="M12" s="221" t="s">
        <v>77</v>
      </c>
      <c r="N12" s="39">
        <v>1371</v>
      </c>
      <c r="O12" s="16" t="s">
        <v>51</v>
      </c>
      <c r="P12" s="17" t="s">
        <v>52</v>
      </c>
      <c r="Q12" s="17">
        <v>2005</v>
      </c>
      <c r="R12" s="17"/>
      <c r="S12" s="17"/>
      <c r="T12" s="17"/>
      <c r="U12" s="17"/>
      <c r="V12" s="16"/>
      <c r="W12" s="17"/>
      <c r="X12" s="17" t="s">
        <v>88</v>
      </c>
    </row>
    <row r="13" spans="1:24" s="15" customFormat="1" x14ac:dyDescent="0.25">
      <c r="A13" s="15">
        <v>1</v>
      </c>
      <c r="B13" s="16" t="s">
        <v>24</v>
      </c>
      <c r="C13" s="17" t="s">
        <v>26</v>
      </c>
      <c r="D13" s="17" t="s">
        <v>47</v>
      </c>
      <c r="E13" s="28">
        <v>100062</v>
      </c>
      <c r="F13" s="28">
        <v>10006237</v>
      </c>
      <c r="G13" s="29" t="s">
        <v>310</v>
      </c>
      <c r="H13" s="17" t="s">
        <v>48</v>
      </c>
      <c r="I13" s="17" t="s">
        <v>279</v>
      </c>
      <c r="J13" s="17" t="s">
        <v>280</v>
      </c>
      <c r="K13" s="18" t="s">
        <v>49</v>
      </c>
      <c r="L13" s="17">
        <v>40001411</v>
      </c>
      <c r="M13" s="221" t="s">
        <v>91</v>
      </c>
      <c r="N13" s="39">
        <v>2705</v>
      </c>
      <c r="O13" s="16" t="s">
        <v>51</v>
      </c>
      <c r="P13" s="17" t="s">
        <v>52</v>
      </c>
      <c r="Q13" s="17">
        <v>2005</v>
      </c>
      <c r="R13" s="17"/>
      <c r="S13" s="17"/>
      <c r="T13" s="17"/>
      <c r="U13" s="17"/>
      <c r="V13" s="16"/>
      <c r="W13" s="17"/>
      <c r="X13" s="17" t="s">
        <v>88</v>
      </c>
    </row>
    <row r="14" spans="1:24" s="15" customFormat="1" x14ac:dyDescent="0.25">
      <c r="A14" s="15">
        <v>1</v>
      </c>
      <c r="B14" s="16" t="s">
        <v>24</v>
      </c>
      <c r="C14" s="17" t="s">
        <v>26</v>
      </c>
      <c r="D14" s="17" t="s">
        <v>47</v>
      </c>
      <c r="E14" s="28">
        <v>100062</v>
      </c>
      <c r="F14" s="28">
        <v>10006237</v>
      </c>
      <c r="G14" s="29" t="s">
        <v>310</v>
      </c>
      <c r="H14" s="17" t="s">
        <v>48</v>
      </c>
      <c r="I14" s="17" t="s">
        <v>279</v>
      </c>
      <c r="J14" s="17" t="s">
        <v>280</v>
      </c>
      <c r="K14" s="18" t="s">
        <v>49</v>
      </c>
      <c r="L14" s="17">
        <v>40001411</v>
      </c>
      <c r="M14" s="221" t="s">
        <v>92</v>
      </c>
      <c r="N14" s="39">
        <v>210</v>
      </c>
      <c r="O14" s="16" t="s">
        <v>51</v>
      </c>
      <c r="P14" s="17" t="s">
        <v>52</v>
      </c>
      <c r="Q14" s="17">
        <v>2005</v>
      </c>
      <c r="X14" s="15" t="s">
        <v>88</v>
      </c>
    </row>
    <row r="15" spans="1:24" s="15" customFormat="1" x14ac:dyDescent="0.25">
      <c r="A15" s="15">
        <v>1</v>
      </c>
      <c r="B15" s="16" t="s">
        <v>24</v>
      </c>
      <c r="C15" s="17" t="s">
        <v>26</v>
      </c>
      <c r="D15" s="17" t="s">
        <v>47</v>
      </c>
      <c r="E15" s="28">
        <v>100062</v>
      </c>
      <c r="F15" s="28">
        <v>10006237</v>
      </c>
      <c r="G15" s="29" t="s">
        <v>310</v>
      </c>
      <c r="H15" s="17" t="s">
        <v>48</v>
      </c>
      <c r="I15" s="17" t="s">
        <v>279</v>
      </c>
      <c r="J15" s="17" t="s">
        <v>280</v>
      </c>
      <c r="K15" s="18" t="s">
        <v>49</v>
      </c>
      <c r="L15" s="17">
        <v>40001411</v>
      </c>
      <c r="M15" s="71" t="s">
        <v>132</v>
      </c>
      <c r="N15" s="83">
        <v>742</v>
      </c>
      <c r="O15" s="16" t="s">
        <v>51</v>
      </c>
      <c r="P15" s="17" t="s">
        <v>52</v>
      </c>
      <c r="Q15" s="17">
        <v>2005</v>
      </c>
      <c r="R15" s="17"/>
      <c r="S15" s="17"/>
      <c r="T15" s="17"/>
      <c r="U15" s="17"/>
      <c r="V15" s="16"/>
      <c r="W15" s="17"/>
      <c r="X15" s="17" t="s">
        <v>88</v>
      </c>
    </row>
    <row r="16" spans="1:24" s="163" customFormat="1" x14ac:dyDescent="0.25">
      <c r="A16" s="163">
        <v>2</v>
      </c>
      <c r="B16" s="164" t="s">
        <v>24</v>
      </c>
      <c r="C16" s="165" t="s">
        <v>26</v>
      </c>
      <c r="D16" s="165" t="s">
        <v>47</v>
      </c>
      <c r="E16" s="165">
        <v>100062</v>
      </c>
      <c r="F16" s="165">
        <v>10006237</v>
      </c>
      <c r="G16" s="164" t="s">
        <v>298</v>
      </c>
      <c r="H16" s="165" t="s">
        <v>22</v>
      </c>
      <c r="I16" s="165" t="s">
        <v>322</v>
      </c>
      <c r="J16" s="165" t="s">
        <v>323</v>
      </c>
      <c r="K16" s="166" t="s">
        <v>49</v>
      </c>
      <c r="L16" s="167">
        <v>40001412</v>
      </c>
      <c r="M16" s="165">
        <v>20002374</v>
      </c>
      <c r="N16" s="165">
        <v>1</v>
      </c>
      <c r="O16" s="164" t="s">
        <v>33</v>
      </c>
      <c r="P16" s="165" t="s">
        <v>52</v>
      </c>
      <c r="Q16" s="165">
        <v>2005</v>
      </c>
      <c r="R16" s="165"/>
      <c r="S16" s="165"/>
      <c r="T16" s="165"/>
      <c r="U16" s="165"/>
      <c r="V16" s="164"/>
      <c r="W16" s="165"/>
      <c r="X16" s="165" t="s">
        <v>88</v>
      </c>
    </row>
    <row r="17" spans="1:24" s="49" customFormat="1" x14ac:dyDescent="0.25">
      <c r="A17" s="49">
        <v>1</v>
      </c>
      <c r="B17" s="137" t="s">
        <v>24</v>
      </c>
      <c r="C17" s="86" t="s">
        <v>26</v>
      </c>
      <c r="D17" s="86" t="s">
        <v>47</v>
      </c>
      <c r="E17" s="86">
        <v>100062</v>
      </c>
      <c r="F17" s="86">
        <v>10006237</v>
      </c>
      <c r="G17" s="224" t="s">
        <v>350</v>
      </c>
      <c r="H17" s="86" t="s">
        <v>22</v>
      </c>
      <c r="I17" s="86" t="s">
        <v>263</v>
      </c>
      <c r="J17" s="86" t="s">
        <v>264</v>
      </c>
      <c r="K17" s="138" t="s">
        <v>49</v>
      </c>
      <c r="L17" s="139">
        <v>40001412</v>
      </c>
      <c r="M17">
        <v>20047753</v>
      </c>
      <c r="N17" s="86">
        <v>1</v>
      </c>
      <c r="O17" s="137" t="s">
        <v>33</v>
      </c>
      <c r="P17" s="86" t="s">
        <v>52</v>
      </c>
      <c r="Q17" s="86">
        <v>2005</v>
      </c>
      <c r="R17" s="86"/>
      <c r="S17" s="86"/>
      <c r="T17" s="86"/>
      <c r="U17" s="86"/>
      <c r="V17" s="137"/>
      <c r="W17" s="86"/>
      <c r="X17" s="86" t="s">
        <v>88</v>
      </c>
    </row>
    <row r="18" spans="1:24" s="49" customFormat="1" x14ac:dyDescent="0.25">
      <c r="A18" s="49">
        <v>4</v>
      </c>
      <c r="B18" s="137" t="s">
        <v>24</v>
      </c>
      <c r="C18" s="86" t="s">
        <v>26</v>
      </c>
      <c r="D18" s="86" t="s">
        <v>47</v>
      </c>
      <c r="E18" s="86">
        <v>100062</v>
      </c>
      <c r="F18" s="86">
        <v>10006230</v>
      </c>
      <c r="G18" s="224" t="s">
        <v>350</v>
      </c>
      <c r="H18" s="86" t="s">
        <v>22</v>
      </c>
      <c r="I18" s="86" t="s">
        <v>263</v>
      </c>
      <c r="J18" s="86" t="s">
        <v>264</v>
      </c>
      <c r="K18" s="138" t="s">
        <v>49</v>
      </c>
      <c r="L18" s="139">
        <v>40001412</v>
      </c>
      <c r="M18">
        <v>20047753</v>
      </c>
      <c r="N18" s="86">
        <v>1</v>
      </c>
      <c r="O18" s="137" t="s">
        <v>33</v>
      </c>
      <c r="P18" s="86" t="s">
        <v>79</v>
      </c>
      <c r="Q18" s="86">
        <v>2008</v>
      </c>
      <c r="R18" s="86"/>
      <c r="S18" s="86"/>
      <c r="T18" s="86"/>
      <c r="U18" s="86"/>
      <c r="V18" s="137"/>
      <c r="W18" s="86"/>
      <c r="X18" s="86" t="s">
        <v>80</v>
      </c>
    </row>
    <row r="19" spans="1:24" s="49" customFormat="1" x14ac:dyDescent="0.25">
      <c r="A19" s="49">
        <v>5</v>
      </c>
      <c r="B19" s="137" t="s">
        <v>24</v>
      </c>
      <c r="C19" s="86" t="s">
        <v>26</v>
      </c>
      <c r="D19" s="86" t="s">
        <v>47</v>
      </c>
      <c r="E19" s="86">
        <v>100062</v>
      </c>
      <c r="F19" s="86">
        <v>10006230</v>
      </c>
      <c r="G19" s="175" t="s">
        <v>232</v>
      </c>
      <c r="H19" s="86" t="s">
        <v>22</v>
      </c>
      <c r="I19" s="86" t="s">
        <v>328</v>
      </c>
      <c r="J19" s="86" t="s">
        <v>329</v>
      </c>
      <c r="K19" s="138" t="s">
        <v>49</v>
      </c>
      <c r="L19" s="139">
        <v>40001412</v>
      </c>
      <c r="M19" s="175">
        <v>20047730</v>
      </c>
      <c r="N19" s="86">
        <v>1</v>
      </c>
      <c r="O19" s="137" t="s">
        <v>33</v>
      </c>
      <c r="P19" s="86" t="s">
        <v>79</v>
      </c>
      <c r="Q19" s="86">
        <v>2008</v>
      </c>
      <c r="R19" s="86"/>
      <c r="S19" s="86"/>
      <c r="T19" s="86"/>
      <c r="U19" s="86"/>
      <c r="V19" s="137"/>
      <c r="W19" s="86"/>
      <c r="X19" s="86" t="s">
        <v>80</v>
      </c>
    </row>
    <row r="20" spans="1:24" s="49" customFormat="1" x14ac:dyDescent="0.25">
      <c r="A20" s="49">
        <v>6</v>
      </c>
      <c r="B20" s="137" t="s">
        <v>24</v>
      </c>
      <c r="C20" s="86" t="s">
        <v>26</v>
      </c>
      <c r="D20" s="86" t="s">
        <v>47</v>
      </c>
      <c r="E20" s="86">
        <v>100062</v>
      </c>
      <c r="F20" s="86">
        <v>10006230</v>
      </c>
      <c r="G20" t="s">
        <v>233</v>
      </c>
      <c r="H20" s="86" t="s">
        <v>22</v>
      </c>
      <c r="I20" s="86" t="s">
        <v>330</v>
      </c>
      <c r="J20" s="86" t="s">
        <v>331</v>
      </c>
      <c r="K20" s="138" t="s">
        <v>49</v>
      </c>
      <c r="L20" s="139">
        <v>40001412</v>
      </c>
      <c r="M20">
        <v>20047725</v>
      </c>
      <c r="N20" s="86">
        <v>1</v>
      </c>
      <c r="O20" s="137" t="s">
        <v>33</v>
      </c>
      <c r="P20" s="86" t="s">
        <v>79</v>
      </c>
      <c r="Q20" s="86">
        <v>2008</v>
      </c>
      <c r="R20" s="86"/>
      <c r="S20" s="86"/>
      <c r="T20" s="86"/>
      <c r="U20" s="86"/>
      <c r="V20" s="137"/>
      <c r="W20" s="86"/>
      <c r="X20" s="86" t="s">
        <v>80</v>
      </c>
    </row>
    <row r="21" spans="1:24" s="120" customFormat="1" x14ac:dyDescent="0.25">
      <c r="A21" s="120">
        <v>1</v>
      </c>
      <c r="B21" s="121" t="s">
        <v>24</v>
      </c>
      <c r="C21" s="122" t="s">
        <v>26</v>
      </c>
      <c r="D21" s="122" t="s">
        <v>47</v>
      </c>
      <c r="E21" s="122">
        <v>100062</v>
      </c>
      <c r="F21" s="122">
        <v>10006237</v>
      </c>
      <c r="G21" s="146" t="s">
        <v>278</v>
      </c>
      <c r="H21" s="122" t="s">
        <v>22</v>
      </c>
      <c r="I21" s="122" t="s">
        <v>330</v>
      </c>
      <c r="J21" s="122" t="s">
        <v>217</v>
      </c>
      <c r="K21" s="123" t="s">
        <v>49</v>
      </c>
      <c r="L21" s="147">
        <v>40001412</v>
      </c>
      <c r="M21" s="223">
        <v>20047907</v>
      </c>
      <c r="N21" s="122">
        <v>1</v>
      </c>
      <c r="O21" s="121" t="s">
        <v>33</v>
      </c>
      <c r="P21" s="122" t="s">
        <v>52</v>
      </c>
      <c r="Q21" s="122">
        <v>2005</v>
      </c>
      <c r="R21" s="122"/>
      <c r="S21" s="122"/>
      <c r="T21" s="122"/>
      <c r="U21" s="122"/>
      <c r="V21" s="121"/>
      <c r="W21" s="122"/>
      <c r="X21" s="122" t="s">
        <v>88</v>
      </c>
    </row>
    <row r="22" spans="1:24" s="120" customFormat="1" x14ac:dyDescent="0.25">
      <c r="A22" s="120">
        <v>2</v>
      </c>
      <c r="B22" s="121" t="s">
        <v>24</v>
      </c>
      <c r="C22" s="122" t="s">
        <v>26</v>
      </c>
      <c r="D22" s="122" t="s">
        <v>47</v>
      </c>
      <c r="E22" s="122">
        <v>100062</v>
      </c>
      <c r="F22" s="122">
        <v>10006230</v>
      </c>
      <c r="G22" s="146" t="s">
        <v>278</v>
      </c>
      <c r="H22" s="122" t="s">
        <v>22</v>
      </c>
      <c r="I22" s="122" t="s">
        <v>330</v>
      </c>
      <c r="J22" s="122" t="s">
        <v>217</v>
      </c>
      <c r="K22" s="123" t="s">
        <v>49</v>
      </c>
      <c r="L22" s="147">
        <v>40001412</v>
      </c>
      <c r="M22" s="223">
        <v>20047907</v>
      </c>
      <c r="N22" s="122">
        <v>1</v>
      </c>
      <c r="O22" s="121" t="s">
        <v>33</v>
      </c>
      <c r="P22" s="122" t="s">
        <v>79</v>
      </c>
      <c r="Q22" s="122">
        <v>2008</v>
      </c>
      <c r="R22" s="122"/>
      <c r="S22" s="122"/>
      <c r="T22" s="122"/>
      <c r="U22" s="122"/>
      <c r="V22" s="121"/>
      <c r="W22" s="122"/>
      <c r="X22" s="122" t="s">
        <v>80</v>
      </c>
    </row>
    <row r="23" spans="1:24" s="120" customFormat="1" x14ac:dyDescent="0.25">
      <c r="A23" s="120">
        <v>3</v>
      </c>
      <c r="B23" s="121" t="s">
        <v>24</v>
      </c>
      <c r="C23" s="122" t="s">
        <v>26</v>
      </c>
      <c r="D23" s="122" t="s">
        <v>47</v>
      </c>
      <c r="E23" s="122">
        <v>100062</v>
      </c>
      <c r="F23" s="122">
        <v>10006237</v>
      </c>
      <c r="G23" s="146" t="s">
        <v>218</v>
      </c>
      <c r="H23" s="122" t="s">
        <v>22</v>
      </c>
      <c r="I23" s="122" t="s">
        <v>332</v>
      </c>
      <c r="J23" s="122" t="s">
        <v>333</v>
      </c>
      <c r="K23" s="123" t="s">
        <v>49</v>
      </c>
      <c r="L23" s="147">
        <v>40001412</v>
      </c>
      <c r="M23">
        <v>20047364</v>
      </c>
      <c r="N23" s="122">
        <v>1</v>
      </c>
      <c r="O23" s="121" t="s">
        <v>33</v>
      </c>
      <c r="P23" s="122" t="s">
        <v>52</v>
      </c>
      <c r="Q23" s="122">
        <v>2005</v>
      </c>
      <c r="R23" s="122"/>
      <c r="S23" s="122"/>
      <c r="T23" s="122"/>
      <c r="U23" s="122"/>
      <c r="V23" s="121"/>
      <c r="W23" s="122"/>
      <c r="X23" s="122" t="s">
        <v>88</v>
      </c>
    </row>
    <row r="24" spans="1:24" s="120" customFormat="1" x14ac:dyDescent="0.25">
      <c r="A24" s="120">
        <v>4</v>
      </c>
      <c r="B24" s="121" t="s">
        <v>24</v>
      </c>
      <c r="C24" s="122" t="s">
        <v>26</v>
      </c>
      <c r="D24" s="122" t="s">
        <v>47</v>
      </c>
      <c r="E24" s="122">
        <v>100062</v>
      </c>
      <c r="F24" s="122">
        <v>10006230</v>
      </c>
      <c r="G24" s="146" t="s">
        <v>218</v>
      </c>
      <c r="H24" s="122" t="s">
        <v>22</v>
      </c>
      <c r="I24" s="122" t="s">
        <v>332</v>
      </c>
      <c r="J24" s="122" t="s">
        <v>333</v>
      </c>
      <c r="K24" s="123" t="s">
        <v>49</v>
      </c>
      <c r="L24" s="147">
        <v>40001412</v>
      </c>
      <c r="M24">
        <v>20047364</v>
      </c>
      <c r="N24" s="122">
        <v>1</v>
      </c>
      <c r="O24" s="121" t="s">
        <v>33</v>
      </c>
      <c r="P24" s="122" t="s">
        <v>79</v>
      </c>
      <c r="Q24" s="122">
        <v>2008</v>
      </c>
      <c r="R24" s="122"/>
      <c r="S24" s="122"/>
      <c r="T24" s="122"/>
      <c r="U24" s="122"/>
      <c r="V24" s="121"/>
      <c r="W24" s="122"/>
      <c r="X24" s="122" t="s">
        <v>80</v>
      </c>
    </row>
    <row r="25" spans="1:24" s="113" customFormat="1" x14ac:dyDescent="0.25">
      <c r="A25" s="113">
        <v>5</v>
      </c>
      <c r="B25" s="114" t="s">
        <v>24</v>
      </c>
      <c r="C25" s="115" t="s">
        <v>26</v>
      </c>
      <c r="D25" s="115" t="s">
        <v>47</v>
      </c>
      <c r="E25" s="142">
        <v>102270</v>
      </c>
      <c r="F25" s="142">
        <v>10227001</v>
      </c>
      <c r="G25" s="113" t="s">
        <v>213</v>
      </c>
      <c r="H25" s="115" t="s">
        <v>22</v>
      </c>
      <c r="I25" s="141" t="s">
        <v>334</v>
      </c>
      <c r="J25" s="141" t="s">
        <v>335</v>
      </c>
      <c r="K25" s="116" t="s">
        <v>49</v>
      </c>
      <c r="L25" s="117">
        <v>40001412</v>
      </c>
      <c r="M25">
        <v>20047689</v>
      </c>
      <c r="N25" s="115">
        <v>1</v>
      </c>
      <c r="O25" s="114" t="s">
        <v>33</v>
      </c>
      <c r="P25" s="115" t="s">
        <v>79</v>
      </c>
      <c r="Q25" s="115">
        <v>2008</v>
      </c>
      <c r="R25" s="115"/>
      <c r="S25" s="115"/>
      <c r="T25" s="115"/>
      <c r="U25" s="115"/>
      <c r="V25" s="114"/>
      <c r="W25" s="115"/>
      <c r="X25" s="115" t="s">
        <v>80</v>
      </c>
    </row>
    <row r="26" spans="1:24" s="49" customFormat="1" x14ac:dyDescent="0.25">
      <c r="A26" s="49">
        <v>4</v>
      </c>
      <c r="B26" s="137" t="s">
        <v>24</v>
      </c>
      <c r="C26" s="86" t="s">
        <v>26</v>
      </c>
      <c r="D26" s="86" t="s">
        <v>47</v>
      </c>
      <c r="E26" s="86">
        <v>100062</v>
      </c>
      <c r="F26" s="86">
        <v>10006230</v>
      </c>
      <c r="G26" s="49" t="s">
        <v>195</v>
      </c>
      <c r="H26" s="86" t="s">
        <v>22</v>
      </c>
      <c r="I26" s="86" t="s">
        <v>336</v>
      </c>
      <c r="J26" s="86" t="s">
        <v>337</v>
      </c>
      <c r="K26" s="138" t="s">
        <v>49</v>
      </c>
      <c r="L26" s="139">
        <v>40001412</v>
      </c>
      <c r="M26" s="140">
        <v>20047339</v>
      </c>
      <c r="N26" s="86">
        <v>1</v>
      </c>
      <c r="O26" s="137" t="s">
        <v>33</v>
      </c>
      <c r="P26" s="86" t="s">
        <v>79</v>
      </c>
      <c r="Q26" s="86">
        <v>2008</v>
      </c>
      <c r="R26" s="86"/>
      <c r="S26" s="86"/>
      <c r="T26" s="86"/>
      <c r="U26" s="86"/>
      <c r="V26" s="137"/>
      <c r="W26" s="86"/>
      <c r="X26" s="86" t="s">
        <v>80</v>
      </c>
    </row>
    <row r="27" spans="1:24" s="49" customFormat="1" x14ac:dyDescent="0.25">
      <c r="A27" s="49">
        <v>2</v>
      </c>
      <c r="B27" s="137" t="s">
        <v>24</v>
      </c>
      <c r="C27" s="86" t="s">
        <v>26</v>
      </c>
      <c r="D27" s="86" t="s">
        <v>47</v>
      </c>
      <c r="E27" s="86">
        <v>100062</v>
      </c>
      <c r="F27" s="86">
        <v>10006237</v>
      </c>
      <c r="G27" s="49" t="s">
        <v>212</v>
      </c>
      <c r="H27" s="86" t="s">
        <v>22</v>
      </c>
      <c r="I27" s="86" t="s">
        <v>334</v>
      </c>
      <c r="J27" s="86" t="s">
        <v>335</v>
      </c>
      <c r="K27" s="138" t="s">
        <v>49</v>
      </c>
      <c r="L27" s="139">
        <v>40001412</v>
      </c>
      <c r="M27" s="140">
        <v>20047339</v>
      </c>
      <c r="N27" s="86">
        <v>1</v>
      </c>
      <c r="O27" s="137" t="s">
        <v>33</v>
      </c>
      <c r="P27" s="86" t="s">
        <v>52</v>
      </c>
      <c r="Q27" s="86">
        <v>2005</v>
      </c>
      <c r="R27" s="86"/>
      <c r="S27" s="86"/>
      <c r="T27" s="86"/>
      <c r="U27" s="86"/>
      <c r="V27" s="137"/>
      <c r="W27" s="86"/>
      <c r="X27" s="86" t="s">
        <v>88</v>
      </c>
    </row>
    <row r="28" spans="1:24" s="19" customFormat="1" ht="15.75" thickBot="1" x14ac:dyDescent="0.3">
      <c r="A28" s="19">
        <v>1</v>
      </c>
      <c r="B28" s="20" t="s">
        <v>24</v>
      </c>
      <c r="C28" s="21" t="s">
        <v>26</v>
      </c>
      <c r="D28" s="21" t="s">
        <v>47</v>
      </c>
      <c r="E28" s="200">
        <v>100062</v>
      </c>
      <c r="F28" s="200">
        <v>10006237</v>
      </c>
      <c r="G28" s="19" t="s">
        <v>249</v>
      </c>
      <c r="H28" s="21" t="s">
        <v>22</v>
      </c>
      <c r="I28" s="21" t="s">
        <v>330</v>
      </c>
      <c r="J28" s="21" t="s">
        <v>331</v>
      </c>
      <c r="K28" s="22" t="s">
        <v>49</v>
      </c>
      <c r="L28" s="201">
        <v>40001412</v>
      </c>
      <c r="M28" s="211">
        <v>20047725</v>
      </c>
      <c r="N28" s="21">
        <v>1</v>
      </c>
      <c r="O28" s="20" t="s">
        <v>33</v>
      </c>
      <c r="P28" s="21" t="s">
        <v>52</v>
      </c>
      <c r="Q28" s="21">
        <v>2005</v>
      </c>
      <c r="R28" s="21"/>
      <c r="S28" s="21"/>
      <c r="T28" s="21"/>
      <c r="U28" s="21"/>
      <c r="V28" s="20"/>
      <c r="W28" s="21"/>
      <c r="X28" s="21" t="s">
        <v>80</v>
      </c>
    </row>
    <row r="29" spans="1:24" s="19" customFormat="1" ht="15.75" thickBot="1" x14ac:dyDescent="0.3">
      <c r="A29" s="19">
        <v>2</v>
      </c>
      <c r="B29" s="20" t="s">
        <v>24</v>
      </c>
      <c r="C29" s="21" t="s">
        <v>26</v>
      </c>
      <c r="D29" s="21" t="s">
        <v>47</v>
      </c>
      <c r="E29" s="200">
        <v>100062</v>
      </c>
      <c r="F29" s="200">
        <v>10006230</v>
      </c>
      <c r="G29" s="19" t="s">
        <v>249</v>
      </c>
      <c r="H29" s="21" t="s">
        <v>22</v>
      </c>
      <c r="I29" s="21" t="s">
        <v>330</v>
      </c>
      <c r="J29" s="21" t="s">
        <v>331</v>
      </c>
      <c r="K29" s="22" t="s">
        <v>49</v>
      </c>
      <c r="L29" s="201">
        <v>40001412</v>
      </c>
      <c r="M29" s="211">
        <v>20047725</v>
      </c>
      <c r="N29" s="21">
        <v>1</v>
      </c>
      <c r="O29" s="20" t="s">
        <v>33</v>
      </c>
      <c r="P29" s="21" t="s">
        <v>79</v>
      </c>
      <c r="Q29" s="21">
        <v>2008</v>
      </c>
      <c r="R29" s="21"/>
      <c r="S29" s="21"/>
      <c r="T29" s="21"/>
      <c r="U29" s="21"/>
      <c r="V29" s="20"/>
      <c r="W29" s="21"/>
      <c r="X29" s="21" t="s">
        <v>80</v>
      </c>
    </row>
    <row r="30" spans="1:24" s="49" customFormat="1" x14ac:dyDescent="0.25">
      <c r="A30" s="49">
        <v>3</v>
      </c>
      <c r="B30" s="137" t="s">
        <v>24</v>
      </c>
      <c r="C30" s="86" t="s">
        <v>26</v>
      </c>
      <c r="D30" s="86" t="s">
        <v>47</v>
      </c>
      <c r="E30" s="86">
        <v>100062</v>
      </c>
      <c r="F30" s="86">
        <v>10006237</v>
      </c>
      <c r="G30" s="49" t="s">
        <v>212</v>
      </c>
      <c r="H30" s="86" t="s">
        <v>22</v>
      </c>
      <c r="I30" s="86" t="s">
        <v>334</v>
      </c>
      <c r="J30" s="86" t="s">
        <v>335</v>
      </c>
      <c r="K30" s="138" t="s">
        <v>49</v>
      </c>
      <c r="L30" s="139">
        <v>40001412</v>
      </c>
      <c r="M30" s="140">
        <v>20047339</v>
      </c>
      <c r="N30" s="86">
        <v>1</v>
      </c>
      <c r="O30" s="137" t="s">
        <v>33</v>
      </c>
      <c r="P30" s="86" t="s">
        <v>52</v>
      </c>
      <c r="Q30" s="86">
        <v>2005</v>
      </c>
      <c r="R30" s="86"/>
      <c r="S30" s="86"/>
      <c r="T30" s="86"/>
      <c r="U30" s="86"/>
      <c r="V30" s="137"/>
      <c r="W30" s="86"/>
      <c r="X30" s="86" t="s">
        <v>88</v>
      </c>
    </row>
    <row r="31" spans="1:24" s="187" customFormat="1" x14ac:dyDescent="0.25">
      <c r="A31" s="187">
        <v>1</v>
      </c>
      <c r="B31" s="188" t="s">
        <v>250</v>
      </c>
      <c r="C31" s="189" t="s">
        <v>26</v>
      </c>
      <c r="D31" s="189" t="s">
        <v>47</v>
      </c>
      <c r="E31" s="190">
        <v>100062</v>
      </c>
      <c r="F31" s="190">
        <v>10006237</v>
      </c>
      <c r="G31" s="188" t="s">
        <v>251</v>
      </c>
      <c r="H31" s="189" t="s">
        <v>48</v>
      </c>
      <c r="I31" s="189" t="s">
        <v>338</v>
      </c>
      <c r="J31" s="189" t="s">
        <v>323</v>
      </c>
      <c r="K31" s="191" t="s">
        <v>49</v>
      </c>
      <c r="L31" s="189">
        <v>40001411</v>
      </c>
      <c r="M31" s="176" t="s">
        <v>57</v>
      </c>
      <c r="N31" s="39">
        <v>1700</v>
      </c>
      <c r="O31" s="188" t="s">
        <v>51</v>
      </c>
      <c r="P31" s="189" t="s">
        <v>79</v>
      </c>
      <c r="Q31" s="189">
        <v>2008</v>
      </c>
      <c r="R31" s="189"/>
      <c r="S31" s="189"/>
      <c r="T31" s="189"/>
      <c r="U31" s="189"/>
      <c r="V31" s="188"/>
      <c r="W31" s="189"/>
      <c r="X31" s="189" t="s">
        <v>88</v>
      </c>
    </row>
    <row r="32" spans="1:24" s="187" customFormat="1" x14ac:dyDescent="0.25">
      <c r="A32" s="187">
        <v>1</v>
      </c>
      <c r="B32" s="188" t="s">
        <v>250</v>
      </c>
      <c r="C32" s="189" t="s">
        <v>26</v>
      </c>
      <c r="D32" s="189" t="s">
        <v>47</v>
      </c>
      <c r="E32" s="190">
        <v>100062</v>
      </c>
      <c r="F32" s="190">
        <v>10006237</v>
      </c>
      <c r="G32" s="188" t="s">
        <v>251</v>
      </c>
      <c r="H32" s="189" t="s">
        <v>48</v>
      </c>
      <c r="I32" s="189" t="s">
        <v>338</v>
      </c>
      <c r="J32" s="189" t="s">
        <v>323</v>
      </c>
      <c r="K32" s="191" t="s">
        <v>49</v>
      </c>
      <c r="L32" s="189">
        <v>40001411</v>
      </c>
      <c r="M32" s="176" t="s">
        <v>61</v>
      </c>
      <c r="N32" s="39">
        <v>1700</v>
      </c>
      <c r="O32" s="188" t="s">
        <v>51</v>
      </c>
      <c r="P32" s="189" t="s">
        <v>79</v>
      </c>
      <c r="Q32" s="189">
        <v>2008</v>
      </c>
      <c r="R32" s="189"/>
      <c r="S32" s="189"/>
      <c r="T32" s="189"/>
      <c r="U32" s="189"/>
      <c r="V32" s="188"/>
      <c r="W32" s="189"/>
      <c r="X32" s="189" t="s">
        <v>88</v>
      </c>
    </row>
    <row r="33" spans="1:24" s="187" customFormat="1" x14ac:dyDescent="0.25">
      <c r="A33" s="187">
        <v>1</v>
      </c>
      <c r="B33" s="188" t="s">
        <v>250</v>
      </c>
      <c r="C33" s="189" t="s">
        <v>26</v>
      </c>
      <c r="D33" s="189" t="s">
        <v>47</v>
      </c>
      <c r="E33" s="190">
        <v>100062</v>
      </c>
      <c r="F33" s="190">
        <v>10006237</v>
      </c>
      <c r="G33" s="188" t="s">
        <v>251</v>
      </c>
      <c r="H33" s="189" t="s">
        <v>48</v>
      </c>
      <c r="I33" s="189" t="s">
        <v>338</v>
      </c>
      <c r="J33" s="189" t="s">
        <v>323</v>
      </c>
      <c r="K33" s="191" t="s">
        <v>49</v>
      </c>
      <c r="L33" s="189">
        <v>40001411</v>
      </c>
      <c r="M33" s="176" t="s">
        <v>91</v>
      </c>
      <c r="N33" s="39">
        <v>850</v>
      </c>
      <c r="O33" s="188" t="s">
        <v>51</v>
      </c>
      <c r="P33" s="189" t="s">
        <v>79</v>
      </c>
      <c r="Q33" s="189">
        <v>2008</v>
      </c>
      <c r="X33" s="187" t="s">
        <v>88</v>
      </c>
    </row>
    <row r="34" spans="1:24" s="187" customFormat="1" x14ac:dyDescent="0.25">
      <c r="A34" s="187">
        <v>1</v>
      </c>
      <c r="B34" s="188" t="s">
        <v>250</v>
      </c>
      <c r="C34" s="189" t="s">
        <v>26</v>
      </c>
      <c r="D34" s="189" t="s">
        <v>47</v>
      </c>
      <c r="E34" s="190">
        <v>100062</v>
      </c>
      <c r="F34" s="190">
        <v>10006237</v>
      </c>
      <c r="G34" s="188" t="s">
        <v>251</v>
      </c>
      <c r="H34" s="189" t="s">
        <v>48</v>
      </c>
      <c r="I34" s="189" t="s">
        <v>338</v>
      </c>
      <c r="J34" s="189" t="s">
        <v>323</v>
      </c>
      <c r="K34" s="191" t="s">
        <v>49</v>
      </c>
      <c r="L34" s="189">
        <v>40001411</v>
      </c>
      <c r="M34" s="176" t="s">
        <v>90</v>
      </c>
      <c r="N34" s="39">
        <v>1600</v>
      </c>
      <c r="O34" s="188" t="s">
        <v>51</v>
      </c>
      <c r="P34" s="189" t="s">
        <v>79</v>
      </c>
      <c r="Q34" s="189">
        <v>2008</v>
      </c>
      <c r="R34" s="189"/>
      <c r="S34" s="189"/>
      <c r="T34" s="189"/>
      <c r="U34" s="189"/>
      <c r="V34" s="188"/>
      <c r="W34" s="189"/>
      <c r="X34" s="189" t="s">
        <v>88</v>
      </c>
    </row>
    <row r="35" spans="1:24" s="187" customFormat="1" x14ac:dyDescent="0.25">
      <c r="A35" s="187">
        <v>1</v>
      </c>
      <c r="B35" s="188" t="s">
        <v>250</v>
      </c>
      <c r="C35" s="189" t="s">
        <v>26</v>
      </c>
      <c r="D35" s="189" t="s">
        <v>47</v>
      </c>
      <c r="E35" s="190">
        <v>100062</v>
      </c>
      <c r="F35" s="190">
        <v>10006237</v>
      </c>
      <c r="G35" s="188" t="s">
        <v>251</v>
      </c>
      <c r="H35" s="189" t="s">
        <v>48</v>
      </c>
      <c r="I35" s="189" t="s">
        <v>338</v>
      </c>
      <c r="J35" s="189" t="s">
        <v>323</v>
      </c>
      <c r="K35" s="191" t="s">
        <v>49</v>
      </c>
      <c r="L35" s="189">
        <v>40001411</v>
      </c>
      <c r="M35" s="176" t="s">
        <v>73</v>
      </c>
      <c r="N35" s="39">
        <v>150</v>
      </c>
      <c r="O35" s="188" t="s">
        <v>51</v>
      </c>
      <c r="P35" s="189" t="s">
        <v>79</v>
      </c>
      <c r="Q35" s="189">
        <v>2008</v>
      </c>
      <c r="R35" s="189"/>
      <c r="S35" s="189"/>
      <c r="T35" s="189"/>
      <c r="U35" s="189"/>
      <c r="V35" s="188"/>
      <c r="W35" s="189"/>
      <c r="X35" s="189" t="s">
        <v>88</v>
      </c>
    </row>
    <row r="36" spans="1:24" s="187" customFormat="1" x14ac:dyDescent="0.25">
      <c r="A36" s="187">
        <v>1</v>
      </c>
      <c r="B36" s="188" t="s">
        <v>250</v>
      </c>
      <c r="C36" s="189" t="s">
        <v>26</v>
      </c>
      <c r="D36" s="189" t="s">
        <v>47</v>
      </c>
      <c r="E36" s="190">
        <v>100062</v>
      </c>
      <c r="F36" s="190">
        <v>10006237</v>
      </c>
      <c r="G36" s="188" t="s">
        <v>251</v>
      </c>
      <c r="H36" s="189" t="s">
        <v>48</v>
      </c>
      <c r="I36" s="189" t="s">
        <v>338</v>
      </c>
      <c r="J36" s="189" t="s">
        <v>323</v>
      </c>
      <c r="K36" s="191" t="s">
        <v>49</v>
      </c>
      <c r="L36" s="189">
        <v>40001411</v>
      </c>
      <c r="M36" s="176" t="s">
        <v>85</v>
      </c>
      <c r="N36" s="39">
        <v>200</v>
      </c>
      <c r="O36" s="188" t="s">
        <v>51</v>
      </c>
      <c r="P36" s="189" t="s">
        <v>79</v>
      </c>
      <c r="Q36" s="189">
        <v>2008</v>
      </c>
      <c r="R36" s="189"/>
      <c r="S36" s="189"/>
      <c r="T36" s="189"/>
      <c r="U36" s="189"/>
      <c r="V36" s="188"/>
      <c r="W36" s="189"/>
      <c r="X36" s="189" t="s">
        <v>88</v>
      </c>
    </row>
    <row r="37" spans="1:24" s="120" customFormat="1" x14ac:dyDescent="0.25">
      <c r="A37" s="120">
        <v>1</v>
      </c>
      <c r="B37" s="121" t="s">
        <v>250</v>
      </c>
      <c r="C37" s="122" t="s">
        <v>26</v>
      </c>
      <c r="D37" s="122" t="s">
        <v>47</v>
      </c>
      <c r="E37" s="202">
        <v>100062</v>
      </c>
      <c r="F37" s="202">
        <v>10006237</v>
      </c>
      <c r="G37" s="121" t="s">
        <v>252</v>
      </c>
      <c r="H37" s="122" t="s">
        <v>48</v>
      </c>
      <c r="I37" s="122" t="s">
        <v>338</v>
      </c>
      <c r="J37" s="122" t="s">
        <v>323</v>
      </c>
      <c r="K37" s="123" t="s">
        <v>49</v>
      </c>
      <c r="L37" s="122">
        <v>40001411</v>
      </c>
      <c r="M37" s="176" t="s">
        <v>125</v>
      </c>
      <c r="N37" s="39">
        <v>1000</v>
      </c>
      <c r="O37" s="121" t="s">
        <v>51</v>
      </c>
      <c r="P37" s="122" t="s">
        <v>79</v>
      </c>
      <c r="Q37" s="122">
        <v>2008</v>
      </c>
      <c r="R37" s="122"/>
      <c r="S37" s="122"/>
      <c r="T37" s="122"/>
      <c r="U37" s="122"/>
      <c r="V37" s="121"/>
      <c r="W37" s="122"/>
      <c r="X37" s="122" t="s">
        <v>88</v>
      </c>
    </row>
    <row r="38" spans="1:24" s="120" customFormat="1" x14ac:dyDescent="0.25">
      <c r="A38" s="120">
        <v>1</v>
      </c>
      <c r="B38" s="121" t="s">
        <v>250</v>
      </c>
      <c r="C38" s="122" t="s">
        <v>26</v>
      </c>
      <c r="D38" s="122" t="s">
        <v>47</v>
      </c>
      <c r="E38" s="202">
        <v>100062</v>
      </c>
      <c r="F38" s="202">
        <v>10006237</v>
      </c>
      <c r="G38" s="121" t="s">
        <v>252</v>
      </c>
      <c r="H38" s="122" t="s">
        <v>48</v>
      </c>
      <c r="I38" s="122" t="s">
        <v>338</v>
      </c>
      <c r="J38" s="122" t="s">
        <v>323</v>
      </c>
      <c r="K38" s="123" t="s">
        <v>49</v>
      </c>
      <c r="L38" s="122">
        <v>40001411</v>
      </c>
      <c r="M38" s="176" t="s">
        <v>187</v>
      </c>
      <c r="N38" s="39">
        <v>450</v>
      </c>
      <c r="O38" s="121" t="s">
        <v>51</v>
      </c>
      <c r="P38" s="122" t="s">
        <v>79</v>
      </c>
      <c r="Q38" s="122">
        <v>2008</v>
      </c>
      <c r="R38" s="122"/>
      <c r="S38" s="122"/>
      <c r="T38" s="122"/>
      <c r="U38" s="122"/>
      <c r="V38" s="121"/>
      <c r="W38" s="122"/>
      <c r="X38" s="122" t="s">
        <v>88</v>
      </c>
    </row>
    <row r="39" spans="1:24" s="120" customFormat="1" x14ac:dyDescent="0.25">
      <c r="A39" s="120">
        <v>1</v>
      </c>
      <c r="B39" s="121" t="s">
        <v>250</v>
      </c>
      <c r="C39" s="122" t="s">
        <v>26</v>
      </c>
      <c r="D39" s="122" t="s">
        <v>47</v>
      </c>
      <c r="E39" s="202">
        <v>100062</v>
      </c>
      <c r="F39" s="202">
        <v>10006237</v>
      </c>
      <c r="G39" s="121" t="s">
        <v>252</v>
      </c>
      <c r="H39" s="122" t="s">
        <v>48</v>
      </c>
      <c r="I39" s="122" t="s">
        <v>338</v>
      </c>
      <c r="J39" s="122" t="s">
        <v>323</v>
      </c>
      <c r="K39" s="123" t="s">
        <v>49</v>
      </c>
      <c r="L39" s="122">
        <v>40001411</v>
      </c>
      <c r="M39" s="176" t="s">
        <v>253</v>
      </c>
      <c r="N39" s="39">
        <v>1000</v>
      </c>
      <c r="O39" s="121" t="s">
        <v>51</v>
      </c>
      <c r="P39" s="122" t="s">
        <v>79</v>
      </c>
      <c r="Q39" s="122">
        <v>2008</v>
      </c>
      <c r="X39" s="120" t="s">
        <v>88</v>
      </c>
    </row>
    <row r="40" spans="1:24" s="120" customFormat="1" x14ac:dyDescent="0.25">
      <c r="A40" s="120">
        <v>1</v>
      </c>
      <c r="B40" s="121" t="s">
        <v>250</v>
      </c>
      <c r="C40" s="122" t="s">
        <v>26</v>
      </c>
      <c r="D40" s="122" t="s">
        <v>47</v>
      </c>
      <c r="E40" s="202">
        <v>100062</v>
      </c>
      <c r="F40" s="202">
        <v>10006237</v>
      </c>
      <c r="G40" s="121" t="s">
        <v>252</v>
      </c>
      <c r="H40" s="122" t="s">
        <v>48</v>
      </c>
      <c r="I40" s="122" t="s">
        <v>338</v>
      </c>
      <c r="J40" s="122" t="s">
        <v>323</v>
      </c>
      <c r="K40" s="123" t="s">
        <v>49</v>
      </c>
      <c r="L40" s="122">
        <v>40001411</v>
      </c>
      <c r="M40" s="176" t="s">
        <v>92</v>
      </c>
      <c r="N40" s="39">
        <v>1000</v>
      </c>
      <c r="O40" s="121" t="s">
        <v>51</v>
      </c>
      <c r="P40" s="122" t="s">
        <v>79</v>
      </c>
      <c r="Q40" s="122">
        <v>2008</v>
      </c>
      <c r="R40" s="122"/>
      <c r="S40" s="122"/>
      <c r="T40" s="122"/>
      <c r="U40" s="122"/>
      <c r="V40" s="121"/>
      <c r="W40" s="122"/>
      <c r="X40" s="122" t="s">
        <v>88</v>
      </c>
    </row>
    <row r="41" spans="1:24" s="120" customFormat="1" x14ac:dyDescent="0.25">
      <c r="A41" s="120">
        <v>1</v>
      </c>
      <c r="B41" s="121" t="s">
        <v>250</v>
      </c>
      <c r="C41" s="122" t="s">
        <v>26</v>
      </c>
      <c r="D41" s="122" t="s">
        <v>47</v>
      </c>
      <c r="E41" s="202">
        <v>100062</v>
      </c>
      <c r="F41" s="202">
        <v>10006237</v>
      </c>
      <c r="G41" s="121" t="s">
        <v>252</v>
      </c>
      <c r="H41" s="122" t="s">
        <v>48</v>
      </c>
      <c r="I41" s="122" t="s">
        <v>338</v>
      </c>
      <c r="J41" s="122" t="s">
        <v>323</v>
      </c>
      <c r="K41" s="123" t="s">
        <v>49</v>
      </c>
      <c r="L41" s="122">
        <v>40001411</v>
      </c>
      <c r="M41" s="176" t="s">
        <v>91</v>
      </c>
      <c r="N41" s="39">
        <v>1000</v>
      </c>
      <c r="O41" s="121" t="s">
        <v>51</v>
      </c>
      <c r="P41" s="122" t="s">
        <v>79</v>
      </c>
      <c r="Q41" s="122">
        <v>2008</v>
      </c>
      <c r="R41" s="122"/>
      <c r="S41" s="122"/>
      <c r="T41" s="122"/>
      <c r="U41" s="122"/>
      <c r="V41" s="121"/>
      <c r="W41" s="122"/>
      <c r="X41" s="122" t="s">
        <v>88</v>
      </c>
    </row>
    <row r="42" spans="1:24" s="120" customFormat="1" x14ac:dyDescent="0.25">
      <c r="A42" s="120">
        <v>1</v>
      </c>
      <c r="B42" s="121" t="s">
        <v>250</v>
      </c>
      <c r="C42" s="122" t="s">
        <v>26</v>
      </c>
      <c r="D42" s="122" t="s">
        <v>47</v>
      </c>
      <c r="E42" s="202">
        <v>100062</v>
      </c>
      <c r="F42" s="202">
        <v>10006237</v>
      </c>
      <c r="G42" s="121" t="s">
        <v>252</v>
      </c>
      <c r="H42" s="122" t="s">
        <v>48</v>
      </c>
      <c r="I42" s="122" t="s">
        <v>338</v>
      </c>
      <c r="J42" s="122" t="s">
        <v>323</v>
      </c>
      <c r="K42" s="123" t="s">
        <v>49</v>
      </c>
      <c r="L42" s="122">
        <v>40001411</v>
      </c>
      <c r="M42" s="176" t="s">
        <v>132</v>
      </c>
      <c r="N42" s="39">
        <v>650</v>
      </c>
      <c r="O42" s="121" t="s">
        <v>51</v>
      </c>
      <c r="P42" s="122" t="s">
        <v>79</v>
      </c>
      <c r="Q42" s="122">
        <v>2008</v>
      </c>
      <c r="R42" s="122"/>
      <c r="S42" s="122"/>
      <c r="T42" s="122"/>
      <c r="U42" s="122"/>
      <c r="V42" s="121"/>
      <c r="W42" s="122"/>
      <c r="X42" s="122" t="s">
        <v>88</v>
      </c>
    </row>
    <row r="43" spans="1:24" s="120" customFormat="1" x14ac:dyDescent="0.25">
      <c r="A43" s="120">
        <v>1</v>
      </c>
      <c r="B43" s="121" t="s">
        <v>250</v>
      </c>
      <c r="C43" s="122" t="s">
        <v>26</v>
      </c>
      <c r="D43" s="122" t="s">
        <v>47</v>
      </c>
      <c r="E43" s="202">
        <v>100062</v>
      </c>
      <c r="F43" s="202">
        <v>10006237</v>
      </c>
      <c r="G43" s="121" t="s">
        <v>252</v>
      </c>
      <c r="H43" s="122" t="s">
        <v>48</v>
      </c>
      <c r="I43" s="122" t="s">
        <v>338</v>
      </c>
      <c r="J43" s="122" t="s">
        <v>323</v>
      </c>
      <c r="K43" s="123" t="s">
        <v>49</v>
      </c>
      <c r="L43" s="122">
        <v>40001411</v>
      </c>
      <c r="M43" s="176" t="s">
        <v>73</v>
      </c>
      <c r="N43" s="39">
        <v>1000</v>
      </c>
      <c r="O43" s="121" t="s">
        <v>51</v>
      </c>
      <c r="P43" s="122" t="s">
        <v>79</v>
      </c>
      <c r="Q43" s="122">
        <v>2008</v>
      </c>
      <c r="X43" s="120" t="s">
        <v>88</v>
      </c>
    </row>
    <row r="44" spans="1:24" s="120" customFormat="1" x14ac:dyDescent="0.25">
      <c r="A44" s="120">
        <v>1</v>
      </c>
      <c r="B44" s="121" t="s">
        <v>250</v>
      </c>
      <c r="C44" s="122" t="s">
        <v>26</v>
      </c>
      <c r="D44" s="122" t="s">
        <v>47</v>
      </c>
      <c r="E44" s="202">
        <v>100062</v>
      </c>
      <c r="F44" s="202">
        <v>10006237</v>
      </c>
      <c r="G44" s="121" t="s">
        <v>252</v>
      </c>
      <c r="H44" s="122" t="s">
        <v>48</v>
      </c>
      <c r="I44" s="122" t="s">
        <v>338</v>
      </c>
      <c r="J44" s="122" t="s">
        <v>323</v>
      </c>
      <c r="K44" s="123" t="s">
        <v>49</v>
      </c>
      <c r="L44" s="122">
        <v>40001411</v>
      </c>
      <c r="M44" s="176" t="s">
        <v>77</v>
      </c>
      <c r="N44" s="39">
        <v>2500</v>
      </c>
      <c r="O44" s="121" t="s">
        <v>51</v>
      </c>
      <c r="P44" s="122" t="s">
        <v>79</v>
      </c>
      <c r="Q44" s="122">
        <v>2008</v>
      </c>
      <c r="R44" s="122"/>
      <c r="S44" s="122"/>
      <c r="T44" s="122"/>
      <c r="U44" s="122"/>
      <c r="V44" s="121"/>
      <c r="W44" s="122"/>
      <c r="X44" s="122" t="s">
        <v>88</v>
      </c>
    </row>
    <row r="45" spans="1:24" s="120" customFormat="1" x14ac:dyDescent="0.25">
      <c r="A45" s="120">
        <v>1</v>
      </c>
      <c r="B45" s="121" t="s">
        <v>250</v>
      </c>
      <c r="C45" s="122" t="s">
        <v>26</v>
      </c>
      <c r="D45" s="122" t="s">
        <v>47</v>
      </c>
      <c r="E45" s="202">
        <v>100062</v>
      </c>
      <c r="F45" s="202">
        <v>10006237</v>
      </c>
      <c r="G45" s="121" t="s">
        <v>252</v>
      </c>
      <c r="H45" s="122" t="s">
        <v>48</v>
      </c>
      <c r="I45" s="122" t="s">
        <v>338</v>
      </c>
      <c r="J45" s="122" t="s">
        <v>323</v>
      </c>
      <c r="K45" s="123" t="s">
        <v>49</v>
      </c>
      <c r="L45" s="122">
        <v>40001411</v>
      </c>
      <c r="M45" s="176" t="s">
        <v>89</v>
      </c>
      <c r="N45" s="39">
        <v>5000</v>
      </c>
      <c r="O45" s="121" t="s">
        <v>51</v>
      </c>
      <c r="P45" s="122" t="s">
        <v>79</v>
      </c>
      <c r="Q45" s="122">
        <v>2008</v>
      </c>
      <c r="R45" s="122"/>
      <c r="S45" s="122"/>
      <c r="T45" s="122"/>
      <c r="U45" s="122"/>
      <c r="V45" s="121"/>
      <c r="W45" s="122"/>
      <c r="X45" s="122" t="s">
        <v>88</v>
      </c>
    </row>
    <row r="46" spans="1:24" s="120" customFormat="1" x14ac:dyDescent="0.25">
      <c r="A46" s="120">
        <v>1</v>
      </c>
      <c r="B46" s="121" t="s">
        <v>250</v>
      </c>
      <c r="C46" s="122" t="s">
        <v>26</v>
      </c>
      <c r="D46" s="122" t="s">
        <v>47</v>
      </c>
      <c r="E46" s="202">
        <v>100062</v>
      </c>
      <c r="F46" s="202">
        <v>10006237</v>
      </c>
      <c r="G46" s="121" t="s">
        <v>252</v>
      </c>
      <c r="H46" s="122" t="s">
        <v>48</v>
      </c>
      <c r="I46" s="122" t="s">
        <v>338</v>
      </c>
      <c r="J46" s="122" t="s">
        <v>323</v>
      </c>
      <c r="K46" s="123" t="s">
        <v>49</v>
      </c>
      <c r="L46" s="122">
        <v>40001411</v>
      </c>
      <c r="M46" s="176" t="s">
        <v>85</v>
      </c>
      <c r="N46" s="39">
        <v>200</v>
      </c>
      <c r="O46" s="121" t="s">
        <v>51</v>
      </c>
      <c r="P46" s="122" t="s">
        <v>79</v>
      </c>
      <c r="Q46" s="122">
        <v>2008</v>
      </c>
      <c r="R46" s="122"/>
      <c r="S46" s="122"/>
      <c r="T46" s="122"/>
      <c r="U46" s="122"/>
      <c r="V46" s="121"/>
      <c r="W46" s="122"/>
      <c r="X46" s="122" t="s">
        <v>88</v>
      </c>
    </row>
    <row r="47" spans="1:24" s="120" customFormat="1" x14ac:dyDescent="0.25">
      <c r="A47" s="120">
        <v>1</v>
      </c>
      <c r="B47" s="121" t="s">
        <v>250</v>
      </c>
      <c r="C47" s="122" t="s">
        <v>26</v>
      </c>
      <c r="D47" s="122" t="s">
        <v>47</v>
      </c>
      <c r="E47" s="202">
        <v>100062</v>
      </c>
      <c r="F47" s="202">
        <v>10006237</v>
      </c>
      <c r="G47" s="121" t="s">
        <v>252</v>
      </c>
      <c r="H47" s="122" t="s">
        <v>48</v>
      </c>
      <c r="I47" s="122" t="s">
        <v>338</v>
      </c>
      <c r="J47" s="122" t="s">
        <v>323</v>
      </c>
      <c r="K47" s="123" t="s">
        <v>49</v>
      </c>
      <c r="L47" s="122">
        <v>40001411</v>
      </c>
      <c r="M47" s="176" t="s">
        <v>149</v>
      </c>
      <c r="N47" s="39">
        <v>1</v>
      </c>
      <c r="O47" s="121" t="s">
        <v>66</v>
      </c>
      <c r="P47" s="122" t="s">
        <v>79</v>
      </c>
      <c r="Q47" s="122">
        <v>2008</v>
      </c>
      <c r="R47" s="122"/>
      <c r="S47" s="122"/>
      <c r="T47" s="122"/>
      <c r="U47" s="122"/>
      <c r="V47" s="121"/>
      <c r="W47" s="122"/>
      <c r="X47" s="122" t="s">
        <v>88</v>
      </c>
    </row>
    <row r="48" spans="1:24" s="49" customFormat="1" x14ac:dyDescent="0.25">
      <c r="B48" s="137"/>
      <c r="C48" s="86"/>
      <c r="D48" s="86"/>
      <c r="E48" s="86"/>
      <c r="F48" s="86"/>
      <c r="H48" s="86"/>
      <c r="I48" s="86"/>
      <c r="J48" s="86"/>
      <c r="K48" s="138"/>
      <c r="L48" s="139"/>
      <c r="M48" s="140"/>
      <c r="N48" s="86"/>
      <c r="O48" s="137"/>
      <c r="P48" s="86"/>
      <c r="Q48" s="86"/>
      <c r="R48" s="86"/>
      <c r="S48" s="86"/>
      <c r="T48" s="86"/>
      <c r="U48" s="86"/>
      <c r="V48" s="137"/>
      <c r="W48" s="86"/>
      <c r="X48" s="86"/>
    </row>
    <row r="49" spans="2:24" s="49" customFormat="1" x14ac:dyDescent="0.25">
      <c r="B49" s="137"/>
      <c r="C49" s="86"/>
      <c r="D49" s="86"/>
      <c r="E49" s="86"/>
      <c r="F49" s="86"/>
      <c r="H49" s="86"/>
      <c r="I49" s="86"/>
      <c r="J49" s="86"/>
      <c r="K49" s="138"/>
      <c r="L49" s="139"/>
      <c r="M49" s="140"/>
      <c r="N49" s="86"/>
      <c r="O49" s="137"/>
      <c r="P49" s="86"/>
      <c r="Q49" s="86"/>
      <c r="R49" s="86"/>
      <c r="S49" s="86"/>
      <c r="T49" s="86"/>
      <c r="U49" s="86"/>
      <c r="V49" s="137"/>
      <c r="W49" s="86"/>
      <c r="X49" s="86"/>
    </row>
    <row r="50" spans="2:24" s="49" customFormat="1" x14ac:dyDescent="0.25">
      <c r="B50" s="137"/>
      <c r="C50" s="86"/>
      <c r="D50" s="86"/>
      <c r="E50" s="86"/>
      <c r="F50" s="86"/>
      <c r="H50" s="86"/>
      <c r="I50" s="86"/>
      <c r="J50" s="86"/>
      <c r="K50" s="138"/>
      <c r="L50" s="139"/>
      <c r="M50" s="140"/>
      <c r="N50" s="86"/>
      <c r="O50" s="137"/>
      <c r="P50" s="86"/>
      <c r="Q50" s="86"/>
      <c r="R50" s="86"/>
      <c r="S50" s="86"/>
      <c r="T50" s="86"/>
      <c r="U50" s="86"/>
      <c r="V50" s="137"/>
      <c r="W50" s="86"/>
      <c r="X50" s="86"/>
    </row>
    <row r="51" spans="2:24" s="49" customFormat="1" x14ac:dyDescent="0.25">
      <c r="B51" s="137"/>
      <c r="C51" s="86"/>
      <c r="D51" s="86"/>
      <c r="E51" s="86"/>
      <c r="F51" s="86"/>
      <c r="H51" s="86"/>
      <c r="I51" s="86"/>
      <c r="J51" s="86"/>
      <c r="K51" s="138"/>
      <c r="L51" s="139"/>
      <c r="M51" s="140"/>
      <c r="N51" s="86"/>
      <c r="O51" s="137"/>
      <c r="P51" s="86"/>
      <c r="Q51" s="86"/>
      <c r="R51" s="86"/>
      <c r="S51" s="86"/>
      <c r="T51" s="86"/>
      <c r="U51" s="86"/>
      <c r="V51" s="137"/>
      <c r="W51" s="86"/>
      <c r="X51" s="86"/>
    </row>
    <row r="52" spans="2:24" s="49" customFormat="1" x14ac:dyDescent="0.25">
      <c r="B52" s="137"/>
      <c r="C52" s="86"/>
      <c r="D52" s="86"/>
      <c r="E52" s="86"/>
      <c r="F52" s="86"/>
      <c r="H52" s="86"/>
      <c r="I52" s="86"/>
      <c r="J52" s="86"/>
      <c r="K52" s="138"/>
      <c r="L52" s="139"/>
      <c r="M52" s="140"/>
      <c r="N52" s="86"/>
      <c r="O52" s="137"/>
      <c r="P52" s="86"/>
      <c r="Q52" s="86"/>
      <c r="R52" s="86"/>
      <c r="S52" s="86"/>
      <c r="T52" s="86"/>
      <c r="U52" s="86"/>
      <c r="V52" s="137"/>
      <c r="W52" s="86"/>
      <c r="X52" s="86"/>
    </row>
    <row r="53" spans="2:24" s="49" customFormat="1" x14ac:dyDescent="0.25">
      <c r="B53" s="137"/>
      <c r="C53" s="86"/>
      <c r="D53" s="86"/>
      <c r="E53" s="86"/>
      <c r="F53" s="86"/>
      <c r="H53" s="86"/>
      <c r="I53" s="86"/>
      <c r="J53" s="86"/>
      <c r="K53" s="138"/>
      <c r="L53" s="139"/>
      <c r="M53" s="140"/>
      <c r="N53" s="86"/>
      <c r="O53" s="137"/>
      <c r="P53" s="86"/>
      <c r="Q53" s="86"/>
      <c r="R53" s="86"/>
      <c r="S53" s="86"/>
      <c r="T53" s="86"/>
      <c r="U53" s="86"/>
      <c r="V53" s="137"/>
      <c r="W53" s="86"/>
      <c r="X53" s="86"/>
    </row>
    <row r="54" spans="2:24" s="49" customFormat="1" x14ac:dyDescent="0.25">
      <c r="B54" s="137"/>
      <c r="C54" s="86"/>
      <c r="D54" s="86"/>
      <c r="E54" s="86"/>
      <c r="F54" s="86"/>
      <c r="H54" s="86"/>
      <c r="I54" s="86"/>
      <c r="J54" s="86"/>
      <c r="K54" s="138"/>
      <c r="L54" s="139"/>
      <c r="M54" s="140"/>
      <c r="N54" s="86"/>
      <c r="O54" s="137"/>
      <c r="P54" s="86"/>
      <c r="Q54" s="86"/>
      <c r="R54" s="86"/>
      <c r="S54" s="86"/>
      <c r="T54" s="86"/>
      <c r="U54" s="86"/>
      <c r="V54" s="137"/>
      <c r="W54" s="86"/>
      <c r="X54" s="86"/>
    </row>
    <row r="55" spans="2:24" s="49" customFormat="1" x14ac:dyDescent="0.25">
      <c r="B55" s="137"/>
      <c r="C55" s="86"/>
      <c r="D55" s="86"/>
      <c r="E55" s="86"/>
      <c r="F55" s="86"/>
      <c r="H55" s="86"/>
      <c r="I55" s="86"/>
      <c r="J55" s="86"/>
      <c r="K55" s="138"/>
      <c r="L55" s="139"/>
      <c r="M55" s="140"/>
      <c r="N55" s="86"/>
      <c r="O55" s="137"/>
      <c r="P55" s="86"/>
      <c r="Q55" s="86"/>
      <c r="R55" s="86"/>
      <c r="S55" s="86"/>
      <c r="T55" s="86"/>
      <c r="U55" s="86"/>
      <c r="V55" s="137"/>
      <c r="W55" s="86"/>
      <c r="X55" s="86"/>
    </row>
    <row r="56" spans="2:24" s="49" customFormat="1" ht="15.75" thickBot="1" x14ac:dyDescent="0.3">
      <c r="B56" s="137"/>
      <c r="C56" s="86"/>
      <c r="D56" s="86"/>
      <c r="E56" s="86"/>
      <c r="F56" s="86"/>
      <c r="H56" s="86"/>
      <c r="I56" s="86"/>
      <c r="J56" s="86"/>
      <c r="K56" s="138"/>
      <c r="L56" s="139"/>
      <c r="M56" s="140"/>
      <c r="N56" s="86"/>
      <c r="O56" s="137"/>
      <c r="P56" s="86"/>
      <c r="Q56" s="86"/>
      <c r="R56" s="86"/>
      <c r="S56" s="86"/>
      <c r="T56" s="86"/>
      <c r="U56" s="86"/>
      <c r="V56" s="137"/>
      <c r="W56" s="86"/>
      <c r="X56" s="86"/>
    </row>
    <row r="57" spans="2:24" ht="15.75" thickBot="1" x14ac:dyDescent="0.3">
      <c r="G57">
        <f>129/200</f>
        <v>0.64500000000000002</v>
      </c>
      <c r="I57" s="75" t="s">
        <v>152</v>
      </c>
      <c r="J57" s="76" t="s">
        <v>138</v>
      </c>
      <c r="K57" s="76" t="s">
        <v>10</v>
      </c>
      <c r="L57" s="76" t="s">
        <v>153</v>
      </c>
      <c r="M57" s="84" t="s">
        <v>158</v>
      </c>
      <c r="N57" s="84"/>
      <c r="O57" s="84" t="s">
        <v>159</v>
      </c>
    </row>
    <row r="58" spans="2:24" ht="15.75" hidden="1" thickBot="1" x14ac:dyDescent="0.3">
      <c r="I58" s="77" t="s">
        <v>94</v>
      </c>
      <c r="J58" s="78" t="s">
        <v>126</v>
      </c>
      <c r="K58" s="78">
        <v>3769</v>
      </c>
      <c r="L58" s="78" t="s">
        <v>127</v>
      </c>
      <c r="M58" s="85">
        <v>2005</v>
      </c>
      <c r="N58" s="86" t="s">
        <v>52</v>
      </c>
      <c r="O58" s="49" t="str">
        <f t="shared" ref="O58:O94" si="0">IFERROR(VLOOKUP(I58,$M$3:$X$16,12,FALSE),"AR0CATQ102")</f>
        <v>AR0CATQ101</v>
      </c>
      <c r="P58">
        <v>4900914631</v>
      </c>
    </row>
    <row r="59" spans="2:24" ht="15.75" hidden="1" thickBot="1" x14ac:dyDescent="0.3">
      <c r="I59" s="77" t="s">
        <v>57</v>
      </c>
      <c r="J59" s="78" t="s">
        <v>126</v>
      </c>
      <c r="K59" s="78">
        <v>2864</v>
      </c>
      <c r="L59" s="78" t="s">
        <v>127</v>
      </c>
      <c r="M59" s="85">
        <v>2005</v>
      </c>
      <c r="N59" s="86" t="s">
        <v>52</v>
      </c>
      <c r="O59" s="49" t="str">
        <f t="shared" si="0"/>
        <v>AR0CATQ101</v>
      </c>
    </row>
    <row r="60" spans="2:24" ht="15.75" hidden="1" thickBot="1" x14ac:dyDescent="0.3">
      <c r="I60" s="77" t="s">
        <v>89</v>
      </c>
      <c r="J60" s="78" t="s">
        <v>126</v>
      </c>
      <c r="K60" s="78">
        <v>2335.14</v>
      </c>
      <c r="L60" s="78" t="s">
        <v>127</v>
      </c>
      <c r="M60" s="85">
        <v>2005</v>
      </c>
      <c r="N60" s="86" t="s">
        <v>52</v>
      </c>
      <c r="O60" s="49" t="str">
        <f t="shared" si="0"/>
        <v>AR0CATQ101</v>
      </c>
    </row>
    <row r="61" spans="2:24" ht="15.75" hidden="1" thickBot="1" x14ac:dyDescent="0.3">
      <c r="I61" s="77" t="s">
        <v>91</v>
      </c>
      <c r="J61" s="78" t="s">
        <v>126</v>
      </c>
      <c r="K61" s="78">
        <v>2248.5700000000002</v>
      </c>
      <c r="L61" s="78" t="s">
        <v>127</v>
      </c>
      <c r="M61" s="85">
        <v>2005</v>
      </c>
      <c r="N61" s="86" t="s">
        <v>52</v>
      </c>
      <c r="O61" s="49" t="str">
        <f t="shared" si="0"/>
        <v>AR0CATQ101</v>
      </c>
    </row>
    <row r="62" spans="2:24" ht="15.75" thickBot="1" x14ac:dyDescent="0.3">
      <c r="F62">
        <v>20047753</v>
      </c>
      <c r="I62" s="77" t="s">
        <v>58</v>
      </c>
      <c r="J62" s="78" t="s">
        <v>126</v>
      </c>
      <c r="K62" s="78">
        <v>1790</v>
      </c>
      <c r="L62" s="78" t="s">
        <v>127</v>
      </c>
      <c r="M62" s="85">
        <v>2005</v>
      </c>
      <c r="N62" s="86" t="s">
        <v>52</v>
      </c>
      <c r="O62" s="49" t="str">
        <f t="shared" si="0"/>
        <v>AR0CATQ102</v>
      </c>
      <c r="P62">
        <v>4900914633</v>
      </c>
    </row>
    <row r="63" spans="2:24" ht="15.75" hidden="1" thickBot="1" x14ac:dyDescent="0.3">
      <c r="I63" s="77" t="s">
        <v>77</v>
      </c>
      <c r="J63" s="78" t="s">
        <v>126</v>
      </c>
      <c r="K63" s="78">
        <v>1688</v>
      </c>
      <c r="L63" s="78" t="s">
        <v>127</v>
      </c>
      <c r="M63" s="85">
        <v>2005</v>
      </c>
      <c r="N63" s="86" t="s">
        <v>52</v>
      </c>
      <c r="O63" s="49" t="str">
        <f t="shared" si="0"/>
        <v>AR0CATQ101</v>
      </c>
    </row>
    <row r="64" spans="2:24" ht="15.75" hidden="1" thickBot="1" x14ac:dyDescent="0.3">
      <c r="I64" s="77" t="s">
        <v>70</v>
      </c>
      <c r="J64" s="78" t="s">
        <v>126</v>
      </c>
      <c r="K64" s="78">
        <v>1454</v>
      </c>
      <c r="L64" s="78" t="s">
        <v>127</v>
      </c>
      <c r="M64" s="85">
        <v>2005</v>
      </c>
      <c r="N64" s="86" t="s">
        <v>52</v>
      </c>
      <c r="O64" s="49" t="str">
        <f t="shared" si="0"/>
        <v>AR0CATQ101</v>
      </c>
    </row>
    <row r="65" spans="7:15" ht="15.75" thickBot="1" x14ac:dyDescent="0.3">
      <c r="I65" s="77" t="s">
        <v>59</v>
      </c>
      <c r="J65" s="78" t="s">
        <v>126</v>
      </c>
      <c r="K65" s="78">
        <v>1270</v>
      </c>
      <c r="L65" s="78" t="s">
        <v>127</v>
      </c>
      <c r="M65" s="85">
        <v>2005</v>
      </c>
      <c r="N65" s="86" t="s">
        <v>52</v>
      </c>
      <c r="O65" s="49" t="str">
        <f t="shared" si="0"/>
        <v>AR0CATQ102</v>
      </c>
    </row>
    <row r="66" spans="7:15" ht="15.75" hidden="1" thickBot="1" x14ac:dyDescent="0.3">
      <c r="I66" s="77" t="s">
        <v>73</v>
      </c>
      <c r="J66" s="78" t="s">
        <v>126</v>
      </c>
      <c r="K66" s="78">
        <v>1206</v>
      </c>
      <c r="L66" s="78" t="s">
        <v>127</v>
      </c>
      <c r="M66" s="85">
        <v>2005</v>
      </c>
      <c r="N66" s="86" t="s">
        <v>52</v>
      </c>
      <c r="O66" s="49" t="str">
        <f t="shared" si="0"/>
        <v>AR0CATQ101</v>
      </c>
    </row>
    <row r="67" spans="7:15" ht="15.75" thickBot="1" x14ac:dyDescent="0.3">
      <c r="I67" s="77" t="s">
        <v>71</v>
      </c>
      <c r="J67" s="78" t="s">
        <v>126</v>
      </c>
      <c r="K67" s="78">
        <v>1000</v>
      </c>
      <c r="L67" s="78" t="s">
        <v>127</v>
      </c>
      <c r="M67" s="85">
        <v>2005</v>
      </c>
      <c r="N67" s="86" t="s">
        <v>52</v>
      </c>
      <c r="O67" s="49" t="str">
        <f t="shared" si="0"/>
        <v>AR0CATQ102</v>
      </c>
    </row>
    <row r="68" spans="7:15" ht="15.75" thickBot="1" x14ac:dyDescent="0.3">
      <c r="G68">
        <f>35/200</f>
        <v>0.17499999999999999</v>
      </c>
      <c r="I68" s="77" t="s">
        <v>82</v>
      </c>
      <c r="J68" s="78" t="s">
        <v>126</v>
      </c>
      <c r="K68" s="78">
        <v>680</v>
      </c>
      <c r="L68" s="78" t="s">
        <v>127</v>
      </c>
      <c r="M68" s="85">
        <v>2005</v>
      </c>
      <c r="N68" s="86" t="s">
        <v>52</v>
      </c>
      <c r="O68" s="49" t="str">
        <f t="shared" si="0"/>
        <v>AR0CATQ102</v>
      </c>
    </row>
    <row r="69" spans="7:15" ht="15.75" hidden="1" thickBot="1" x14ac:dyDescent="0.3">
      <c r="I69" s="77" t="s">
        <v>90</v>
      </c>
      <c r="J69" s="78" t="s">
        <v>126</v>
      </c>
      <c r="K69" s="78">
        <v>550</v>
      </c>
      <c r="L69" s="78" t="s">
        <v>127</v>
      </c>
      <c r="M69" s="85">
        <v>2005</v>
      </c>
      <c r="N69" s="86" t="s">
        <v>52</v>
      </c>
      <c r="O69" s="49" t="str">
        <f t="shared" si="0"/>
        <v>AR0CATQ101</v>
      </c>
    </row>
    <row r="70" spans="7:15" ht="15.75" thickBot="1" x14ac:dyDescent="0.3">
      <c r="I70" s="77" t="s">
        <v>81</v>
      </c>
      <c r="J70" s="78" t="s">
        <v>126</v>
      </c>
      <c r="K70" s="78">
        <v>500</v>
      </c>
      <c r="L70" s="78" t="s">
        <v>127</v>
      </c>
      <c r="M70" s="85">
        <v>2005</v>
      </c>
      <c r="N70" s="86" t="s">
        <v>52</v>
      </c>
      <c r="O70" s="49" t="str">
        <f t="shared" si="0"/>
        <v>AR0CATQ102</v>
      </c>
    </row>
    <row r="71" spans="7:15" ht="15.75" thickBot="1" x14ac:dyDescent="0.3">
      <c r="I71" s="77" t="s">
        <v>55</v>
      </c>
      <c r="J71" s="78" t="s">
        <v>126</v>
      </c>
      <c r="K71" s="78">
        <v>395</v>
      </c>
      <c r="L71" s="78" t="s">
        <v>127</v>
      </c>
      <c r="M71" s="85">
        <v>2005</v>
      </c>
      <c r="N71" s="86" t="s">
        <v>52</v>
      </c>
      <c r="O71" s="49" t="str">
        <f t="shared" si="0"/>
        <v>AR0CATQ102</v>
      </c>
    </row>
    <row r="72" spans="7:15" ht="15.75" thickBot="1" x14ac:dyDescent="0.3">
      <c r="I72" s="77" t="s">
        <v>114</v>
      </c>
      <c r="J72" s="78" t="s">
        <v>126</v>
      </c>
      <c r="K72" s="78">
        <v>300</v>
      </c>
      <c r="L72" s="78" t="s">
        <v>127</v>
      </c>
      <c r="M72" s="85">
        <v>2005</v>
      </c>
      <c r="N72" s="86" t="s">
        <v>52</v>
      </c>
      <c r="O72" s="49" t="str">
        <f t="shared" si="0"/>
        <v>AR0CATQ102</v>
      </c>
    </row>
    <row r="73" spans="7:15" ht="15.75" thickBot="1" x14ac:dyDescent="0.3">
      <c r="I73" s="77" t="s">
        <v>75</v>
      </c>
      <c r="J73" s="78" t="s">
        <v>126</v>
      </c>
      <c r="K73" s="78">
        <v>280</v>
      </c>
      <c r="L73" s="78" t="s">
        <v>127</v>
      </c>
      <c r="M73" s="85">
        <v>2005</v>
      </c>
      <c r="N73" s="86" t="s">
        <v>52</v>
      </c>
      <c r="O73" s="49" t="str">
        <f t="shared" si="0"/>
        <v>AR0CATQ102</v>
      </c>
    </row>
    <row r="74" spans="7:15" ht="15.75" hidden="1" thickBot="1" x14ac:dyDescent="0.3">
      <c r="I74" s="77" t="s">
        <v>69</v>
      </c>
      <c r="J74" s="78" t="s">
        <v>126</v>
      </c>
      <c r="K74" s="78">
        <v>226.35</v>
      </c>
      <c r="L74" s="78" t="s">
        <v>127</v>
      </c>
      <c r="M74" s="85">
        <v>2005</v>
      </c>
      <c r="N74" s="86" t="s">
        <v>52</v>
      </c>
      <c r="O74" s="49" t="str">
        <f t="shared" si="0"/>
        <v>AR0CATQ101</v>
      </c>
    </row>
    <row r="75" spans="7:15" ht="15.75" thickBot="1" x14ac:dyDescent="0.3">
      <c r="I75" s="77" t="s">
        <v>62</v>
      </c>
      <c r="J75" s="78" t="s">
        <v>126</v>
      </c>
      <c r="K75" s="78">
        <v>220</v>
      </c>
      <c r="L75" s="78" t="s">
        <v>127</v>
      </c>
      <c r="M75" s="85">
        <v>2005</v>
      </c>
      <c r="N75" s="86" t="s">
        <v>52</v>
      </c>
      <c r="O75" s="49" t="str">
        <f t="shared" si="0"/>
        <v>AR0CATQ102</v>
      </c>
    </row>
    <row r="76" spans="7:15" ht="15.75" hidden="1" thickBot="1" x14ac:dyDescent="0.3">
      <c r="I76" s="77" t="s">
        <v>93</v>
      </c>
      <c r="J76" s="78" t="s">
        <v>126</v>
      </c>
      <c r="K76" s="78">
        <v>141</v>
      </c>
      <c r="L76" s="78" t="s">
        <v>127</v>
      </c>
      <c r="M76" s="85">
        <v>2005</v>
      </c>
      <c r="N76" s="86" t="s">
        <v>52</v>
      </c>
      <c r="O76" s="49" t="str">
        <f t="shared" si="0"/>
        <v>AR0CATQ101</v>
      </c>
    </row>
    <row r="77" spans="7:15" ht="15.75" hidden="1" thickBot="1" x14ac:dyDescent="0.3">
      <c r="I77" s="77" t="s">
        <v>92</v>
      </c>
      <c r="J77" s="78" t="s">
        <v>126</v>
      </c>
      <c r="K77" s="78">
        <v>117</v>
      </c>
      <c r="L77" s="78" t="s">
        <v>127</v>
      </c>
      <c r="M77" s="85">
        <v>2005</v>
      </c>
      <c r="N77" s="86" t="s">
        <v>52</v>
      </c>
      <c r="O77" s="49" t="str">
        <f t="shared" si="0"/>
        <v>AR0CATQ101</v>
      </c>
    </row>
    <row r="78" spans="7:15" ht="15.75" thickBot="1" x14ac:dyDescent="0.3">
      <c r="I78" s="77" t="s">
        <v>74</v>
      </c>
      <c r="J78" s="78" t="s">
        <v>126</v>
      </c>
      <c r="K78" s="78">
        <v>110</v>
      </c>
      <c r="L78" s="78" t="s">
        <v>127</v>
      </c>
      <c r="M78" s="85">
        <v>2005</v>
      </c>
      <c r="N78" s="86" t="s">
        <v>52</v>
      </c>
      <c r="O78" s="49" t="str">
        <f t="shared" si="0"/>
        <v>AR0CATQ102</v>
      </c>
    </row>
    <row r="79" spans="7:15" ht="15.75" thickBot="1" x14ac:dyDescent="0.3">
      <c r="I79" s="77" t="s">
        <v>64</v>
      </c>
      <c r="J79" s="78" t="s">
        <v>126</v>
      </c>
      <c r="K79" s="78">
        <v>105</v>
      </c>
      <c r="L79" s="78" t="s">
        <v>127</v>
      </c>
      <c r="M79" s="85">
        <v>2005</v>
      </c>
      <c r="N79" s="86" t="s">
        <v>52</v>
      </c>
      <c r="O79" s="49" t="str">
        <f t="shared" si="0"/>
        <v>AR0CATQ102</v>
      </c>
    </row>
    <row r="80" spans="7:15" ht="15.75" thickBot="1" x14ac:dyDescent="0.3">
      <c r="I80" s="77" t="s">
        <v>148</v>
      </c>
      <c r="J80" s="78" t="s">
        <v>129</v>
      </c>
      <c r="K80" s="78">
        <v>1.25</v>
      </c>
      <c r="L80" s="78" t="s">
        <v>127</v>
      </c>
      <c r="M80" s="85">
        <v>2005</v>
      </c>
      <c r="N80" s="86" t="s">
        <v>52</v>
      </c>
      <c r="O80" s="49" t="str">
        <f t="shared" si="0"/>
        <v>AR0CATQ102</v>
      </c>
    </row>
    <row r="81" spans="9:16" ht="15.75" thickBot="1" x14ac:dyDescent="0.3">
      <c r="I81" s="79" t="s">
        <v>85</v>
      </c>
      <c r="J81" s="80" t="s">
        <v>126</v>
      </c>
      <c r="K81" s="80">
        <v>250</v>
      </c>
      <c r="L81" s="80" t="s">
        <v>154</v>
      </c>
      <c r="M81" s="85">
        <v>2005</v>
      </c>
      <c r="N81" s="86" t="s">
        <v>52</v>
      </c>
      <c r="O81" s="49" t="str">
        <f t="shared" si="0"/>
        <v>AR0CATQ102</v>
      </c>
      <c r="P81">
        <v>4900914634</v>
      </c>
    </row>
    <row r="82" spans="9:16" ht="15.75" thickBot="1" x14ac:dyDescent="0.3">
      <c r="I82" s="79" t="s">
        <v>76</v>
      </c>
      <c r="J82" s="80" t="s">
        <v>129</v>
      </c>
      <c r="K82" s="80">
        <v>1</v>
      </c>
      <c r="L82" s="80" t="s">
        <v>154</v>
      </c>
      <c r="M82" s="85">
        <v>2005</v>
      </c>
      <c r="N82" s="86" t="s">
        <v>52</v>
      </c>
      <c r="O82" s="49" t="str">
        <f t="shared" si="0"/>
        <v>AR0CATQ102</v>
      </c>
    </row>
    <row r="83" spans="9:16" ht="15.75" hidden="1" thickBot="1" x14ac:dyDescent="0.3">
      <c r="I83" s="79" t="s">
        <v>149</v>
      </c>
      <c r="J83" s="80" t="s">
        <v>129</v>
      </c>
      <c r="K83" s="80">
        <v>2</v>
      </c>
      <c r="L83" s="80" t="s">
        <v>154</v>
      </c>
      <c r="M83" s="85">
        <v>2005</v>
      </c>
      <c r="N83" s="86" t="s">
        <v>52</v>
      </c>
      <c r="O83" s="49" t="str">
        <f t="shared" si="0"/>
        <v>AR0CATQ102</v>
      </c>
      <c r="P83">
        <v>4900914632</v>
      </c>
    </row>
    <row r="84" spans="9:16" ht="15.75" thickBot="1" x14ac:dyDescent="0.3">
      <c r="I84" s="79" t="s">
        <v>155</v>
      </c>
      <c r="J84" s="80" t="s">
        <v>126</v>
      </c>
      <c r="K84" s="80">
        <v>50</v>
      </c>
      <c r="L84" s="80" t="s">
        <v>154</v>
      </c>
      <c r="M84" s="85">
        <v>2005</v>
      </c>
      <c r="N84" s="86" t="s">
        <v>52</v>
      </c>
      <c r="O84" s="49" t="str">
        <f t="shared" si="0"/>
        <v>AR0CATQ101</v>
      </c>
    </row>
    <row r="85" spans="9:16" ht="15.75" thickBot="1" x14ac:dyDescent="0.3">
      <c r="I85" s="79" t="s">
        <v>63</v>
      </c>
      <c r="J85" s="80" t="s">
        <v>126</v>
      </c>
      <c r="K85" s="80">
        <v>50</v>
      </c>
      <c r="L85" s="80" t="s">
        <v>154</v>
      </c>
      <c r="M85" s="85">
        <v>2005</v>
      </c>
      <c r="N85" s="86" t="s">
        <v>52</v>
      </c>
      <c r="O85" s="49" t="str">
        <f t="shared" si="0"/>
        <v>AR0CATQ102</v>
      </c>
    </row>
    <row r="86" spans="9:16" ht="15.75" thickBot="1" x14ac:dyDescent="0.3">
      <c r="I86" s="79" t="s">
        <v>140</v>
      </c>
      <c r="J86" s="80" t="s">
        <v>126</v>
      </c>
      <c r="K86" s="80">
        <v>80</v>
      </c>
      <c r="L86" s="80" t="s">
        <v>154</v>
      </c>
      <c r="M86" s="85">
        <v>2005</v>
      </c>
      <c r="N86" s="86" t="s">
        <v>52</v>
      </c>
      <c r="O86" s="49" t="str">
        <f t="shared" si="0"/>
        <v>AR0CATQ102</v>
      </c>
    </row>
    <row r="87" spans="9:16" ht="15.75" thickBot="1" x14ac:dyDescent="0.3">
      <c r="I87" s="79" t="s">
        <v>50</v>
      </c>
      <c r="J87" s="80" t="s">
        <v>126</v>
      </c>
      <c r="K87" s="80">
        <v>150</v>
      </c>
      <c r="L87" s="80" t="s">
        <v>154</v>
      </c>
      <c r="M87" s="85">
        <v>2005</v>
      </c>
      <c r="N87" s="86" t="s">
        <v>52</v>
      </c>
      <c r="O87" s="49" t="str">
        <f t="shared" si="0"/>
        <v>AR0CATQ102</v>
      </c>
    </row>
    <row r="88" spans="9:16" ht="15.75" thickBot="1" x14ac:dyDescent="0.3">
      <c r="I88" s="79" t="s">
        <v>156</v>
      </c>
      <c r="J88" s="80" t="s">
        <v>126</v>
      </c>
      <c r="K88" s="80">
        <v>200</v>
      </c>
      <c r="L88" s="80" t="s">
        <v>154</v>
      </c>
      <c r="M88" s="85">
        <v>2005</v>
      </c>
      <c r="N88" s="86" t="s">
        <v>52</v>
      </c>
      <c r="O88" s="49" t="str">
        <f t="shared" si="0"/>
        <v>AR0CATQ102</v>
      </c>
    </row>
    <row r="89" spans="9:16" ht="15.75" thickBot="1" x14ac:dyDescent="0.3">
      <c r="I89" s="79" t="s">
        <v>61</v>
      </c>
      <c r="J89" s="80" t="s">
        <v>126</v>
      </c>
      <c r="K89" s="80">
        <v>4010</v>
      </c>
      <c r="L89" s="80" t="s">
        <v>154</v>
      </c>
      <c r="M89" s="85">
        <v>2005</v>
      </c>
      <c r="N89" s="86" t="s">
        <v>52</v>
      </c>
      <c r="O89" s="49" t="str">
        <f t="shared" si="0"/>
        <v>AR0CATQ102</v>
      </c>
    </row>
    <row r="90" spans="9:16" ht="15.75" thickBot="1" x14ac:dyDescent="0.3">
      <c r="I90" s="81" t="s">
        <v>132</v>
      </c>
      <c r="J90" s="82" t="s">
        <v>126</v>
      </c>
      <c r="K90" s="82">
        <v>300</v>
      </c>
      <c r="L90" s="82" t="s">
        <v>157</v>
      </c>
      <c r="M90" s="85">
        <v>2005</v>
      </c>
      <c r="N90" s="86" t="s">
        <v>52</v>
      </c>
      <c r="O90" s="49" t="str">
        <f t="shared" si="0"/>
        <v>AR0CATQ101</v>
      </c>
      <c r="P90">
        <v>4900914635</v>
      </c>
    </row>
    <row r="91" spans="9:16" ht="15.75" thickBot="1" x14ac:dyDescent="0.3">
      <c r="I91" s="81" t="s">
        <v>130</v>
      </c>
      <c r="J91" s="82" t="s">
        <v>129</v>
      </c>
      <c r="K91" s="82">
        <v>1.5</v>
      </c>
      <c r="L91" s="82" t="s">
        <v>157</v>
      </c>
      <c r="M91" s="85">
        <v>2005</v>
      </c>
      <c r="N91" s="86" t="s">
        <v>52</v>
      </c>
      <c r="O91" s="49" t="str">
        <f t="shared" si="0"/>
        <v>AR0CATQ102</v>
      </c>
    </row>
    <row r="92" spans="9:16" ht="15.75" thickBot="1" x14ac:dyDescent="0.3">
      <c r="I92" s="81" t="s">
        <v>139</v>
      </c>
      <c r="J92" s="82" t="s">
        <v>126</v>
      </c>
      <c r="K92" s="82">
        <v>350</v>
      </c>
      <c r="L92" s="82" t="s">
        <v>157</v>
      </c>
      <c r="M92" s="85">
        <v>2005</v>
      </c>
      <c r="N92" s="86" t="s">
        <v>52</v>
      </c>
      <c r="O92" s="49" t="str">
        <f t="shared" si="0"/>
        <v>AR0CATQ102</v>
      </c>
    </row>
    <row r="93" spans="9:16" ht="15.75" thickBot="1" x14ac:dyDescent="0.3">
      <c r="I93" s="81" t="s">
        <v>131</v>
      </c>
      <c r="J93" s="82" t="s">
        <v>126</v>
      </c>
      <c r="K93" s="82">
        <v>1000</v>
      </c>
      <c r="L93" s="82" t="s">
        <v>157</v>
      </c>
      <c r="M93" s="85">
        <v>2005</v>
      </c>
      <c r="N93" s="86" t="s">
        <v>52</v>
      </c>
      <c r="O93" s="49" t="str">
        <f t="shared" si="0"/>
        <v>AR0CATQ102</v>
      </c>
    </row>
    <row r="94" spans="9:16" ht="15.75" thickBot="1" x14ac:dyDescent="0.3">
      <c r="I94" s="81" t="s">
        <v>133</v>
      </c>
      <c r="J94" s="82" t="s">
        <v>126</v>
      </c>
      <c r="K94" s="82">
        <v>2600</v>
      </c>
      <c r="L94" s="82" t="s">
        <v>157</v>
      </c>
      <c r="M94" s="85">
        <v>2005</v>
      </c>
      <c r="N94" s="86" t="s">
        <v>52</v>
      </c>
      <c r="O94" s="49" t="str">
        <f t="shared" si="0"/>
        <v>AR0CATQ102</v>
      </c>
    </row>
  </sheetData>
  <autoFilter ref="I57:O94" xr:uid="{F593F868-89A6-4E77-A62B-6C6A4EA49BCA}">
    <filterColumn colId="6">
      <filters>
        <filter val="AR0CATQ102"/>
      </filters>
    </filterColumn>
  </autoFilter>
  <phoneticPr fontId="13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0912-6A93-4BED-89D5-ABA5D904AD38}">
  <sheetPr codeName="Hoja7"/>
  <dimension ref="A1:AS23"/>
  <sheetViews>
    <sheetView zoomScale="82" zoomScaleNormal="82" workbookViewId="0">
      <selection activeCell="A3" sqref="A3:X5"/>
    </sheetView>
  </sheetViews>
  <sheetFormatPr baseColWidth="10" defaultRowHeight="15" x14ac:dyDescent="0.25"/>
  <cols>
    <col min="1" max="1" width="21" customWidth="1"/>
    <col min="6" max="6" width="13" customWidth="1"/>
    <col min="7" max="7" width="30.5703125" customWidth="1"/>
    <col min="9" max="9" width="17.42578125" bestFit="1" customWidth="1"/>
    <col min="17" max="17" width="14.140625" customWidth="1"/>
    <col min="18" max="18" width="9" customWidth="1"/>
    <col min="19" max="19" width="8.28515625" customWidth="1"/>
    <col min="21" max="21" width="10" customWidth="1"/>
    <col min="24" max="24" width="12.5703125" bestFit="1" customWidth="1"/>
    <col min="26" max="45" width="11.42578125" style="49"/>
  </cols>
  <sheetData>
    <row r="1" spans="1:26" ht="45" x14ac:dyDescent="0.25">
      <c r="A1" s="3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25</v>
      </c>
      <c r="H1" s="4" t="s">
        <v>5</v>
      </c>
      <c r="I1" s="4" t="s">
        <v>6</v>
      </c>
      <c r="J1" s="4" t="s">
        <v>23</v>
      </c>
      <c r="K1" s="4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</row>
    <row r="2" spans="1:26" ht="21" customHeight="1" x14ac:dyDescent="0.25">
      <c r="A2" s="5" t="s">
        <v>28</v>
      </c>
      <c r="B2" s="5"/>
      <c r="C2" s="5"/>
      <c r="D2" s="5" t="s">
        <v>29</v>
      </c>
      <c r="E2" s="5"/>
      <c r="F2" s="5"/>
      <c r="G2" s="5" t="s">
        <v>30</v>
      </c>
      <c r="H2" s="5"/>
      <c r="I2" s="5"/>
      <c r="J2" s="5" t="s">
        <v>31</v>
      </c>
      <c r="K2" s="5" t="s">
        <v>21</v>
      </c>
      <c r="L2" s="5"/>
      <c r="M2" s="5"/>
      <c r="N2" s="5"/>
      <c r="O2" s="5"/>
      <c r="P2" s="5"/>
      <c r="Q2" s="5" t="s">
        <v>32</v>
      </c>
      <c r="R2" s="5"/>
      <c r="S2" s="5"/>
      <c r="T2" s="5"/>
      <c r="U2" s="5"/>
      <c r="V2" s="5"/>
      <c r="W2" s="5"/>
      <c r="X2" s="5"/>
      <c r="Z2" s="49" t="s">
        <v>161</v>
      </c>
    </row>
    <row r="3" spans="1:26" s="49" customFormat="1" x14ac:dyDescent="0.25">
      <c r="A3" s="49">
        <v>1</v>
      </c>
      <c r="B3" s="137" t="s">
        <v>191</v>
      </c>
      <c r="C3" s="86" t="s">
        <v>26</v>
      </c>
      <c r="D3" s="86" t="s">
        <v>47</v>
      </c>
      <c r="E3" s="49">
        <v>102345</v>
      </c>
      <c r="F3" s="49">
        <v>10234501</v>
      </c>
      <c r="G3" s="137" t="s">
        <v>311</v>
      </c>
      <c r="H3" s="86" t="s">
        <v>48</v>
      </c>
      <c r="I3" s="86" t="s">
        <v>322</v>
      </c>
      <c r="J3" s="86" t="s">
        <v>323</v>
      </c>
      <c r="K3" s="138" t="s">
        <v>49</v>
      </c>
      <c r="L3" s="86"/>
      <c r="M3" s="196" t="s">
        <v>89</v>
      </c>
      <c r="N3" s="197">
        <v>5150</v>
      </c>
      <c r="O3" s="137" t="s">
        <v>51</v>
      </c>
      <c r="P3" s="86" t="s">
        <v>52</v>
      </c>
      <c r="Q3" s="86">
        <v>2005</v>
      </c>
      <c r="R3" s="86"/>
      <c r="S3" s="86"/>
      <c r="T3" s="86"/>
      <c r="U3" s="86"/>
      <c r="V3" s="137"/>
      <c r="W3" s="86"/>
      <c r="X3" s="86" t="s">
        <v>53</v>
      </c>
      <c r="Z3" s="49" t="e">
        <f>VLOOKUP(M3,$A$12:$B$15,2,FALSE)*N3</f>
        <v>#N/A</v>
      </c>
    </row>
    <row r="4" spans="1:26" s="71" customFormat="1" x14ac:dyDescent="0.25">
      <c r="A4" s="71">
        <v>2</v>
      </c>
      <c r="B4" s="137" t="s">
        <v>191</v>
      </c>
      <c r="C4" s="30" t="s">
        <v>26</v>
      </c>
      <c r="D4" s="30" t="s">
        <v>47</v>
      </c>
      <c r="E4" s="71">
        <v>102345</v>
      </c>
      <c r="F4" s="71">
        <v>10234501</v>
      </c>
      <c r="G4" s="29" t="s">
        <v>312</v>
      </c>
      <c r="H4" s="30" t="s">
        <v>48</v>
      </c>
      <c r="I4" s="86" t="s">
        <v>322</v>
      </c>
      <c r="J4" s="86" t="s">
        <v>323</v>
      </c>
      <c r="K4" s="48" t="s">
        <v>49</v>
      </c>
      <c r="L4" s="30"/>
      <c r="M4" s="30">
        <v>20002374</v>
      </c>
      <c r="N4" s="30">
        <v>8</v>
      </c>
      <c r="O4" s="29" t="s">
        <v>33</v>
      </c>
      <c r="P4" s="30" t="s">
        <v>52</v>
      </c>
      <c r="Q4" s="30">
        <v>2005</v>
      </c>
      <c r="R4" s="30"/>
      <c r="S4" s="30"/>
      <c r="T4" s="30"/>
      <c r="U4" s="30"/>
      <c r="V4" s="29"/>
      <c r="W4" s="30"/>
      <c r="X4" s="30" t="s">
        <v>53</v>
      </c>
      <c r="Y4" s="231"/>
      <c r="Z4" s="71">
        <f>VLOOKUP(M4,$A$12:$B$15,2,FALSE)*N4</f>
        <v>2048</v>
      </c>
    </row>
    <row r="5" spans="1:26" s="71" customFormat="1" ht="20.25" customHeight="1" x14ac:dyDescent="0.25">
      <c r="A5" s="71">
        <v>2</v>
      </c>
      <c r="B5" s="137" t="s">
        <v>191</v>
      </c>
      <c r="C5" s="30" t="s">
        <v>26</v>
      </c>
      <c r="D5" s="30" t="s">
        <v>47</v>
      </c>
      <c r="E5" s="71">
        <v>102345</v>
      </c>
      <c r="F5" s="71">
        <v>10234501</v>
      </c>
      <c r="G5" s="29" t="s">
        <v>313</v>
      </c>
      <c r="H5" s="30" t="s">
        <v>48</v>
      </c>
      <c r="I5" s="86" t="s">
        <v>322</v>
      </c>
      <c r="J5" s="86" t="s">
        <v>323</v>
      </c>
      <c r="K5" s="48" t="s">
        <v>49</v>
      </c>
      <c r="L5" s="30"/>
      <c r="M5" s="30">
        <v>20002366</v>
      </c>
      <c r="N5" s="30">
        <v>3</v>
      </c>
      <c r="O5" s="29" t="s">
        <v>33</v>
      </c>
      <c r="P5" s="30" t="s">
        <v>52</v>
      </c>
      <c r="Q5" s="30">
        <v>2005</v>
      </c>
      <c r="R5" s="30"/>
      <c r="S5" s="30"/>
      <c r="T5" s="30"/>
      <c r="U5" s="30"/>
      <c r="V5" s="29"/>
      <c r="W5" s="30"/>
      <c r="X5" s="30" t="s">
        <v>53</v>
      </c>
      <c r="Y5" s="231"/>
      <c r="Z5" s="71">
        <f>VLOOKUP(M5,$A$12:$B$15,2,FALSE)*N5</f>
        <v>1068</v>
      </c>
    </row>
    <row r="6" spans="1:26" s="71" customFormat="1" ht="20.25" customHeight="1" x14ac:dyDescent="0.25">
      <c r="A6" s="71">
        <v>3</v>
      </c>
      <c r="B6" s="137" t="s">
        <v>191</v>
      </c>
      <c r="C6" s="30" t="s">
        <v>26</v>
      </c>
      <c r="D6" s="30" t="s">
        <v>47</v>
      </c>
      <c r="E6" s="71">
        <v>102345</v>
      </c>
      <c r="F6" s="71">
        <v>10234501</v>
      </c>
      <c r="G6" s="29" t="s">
        <v>339</v>
      </c>
      <c r="H6" s="30" t="s">
        <v>48</v>
      </c>
      <c r="I6" s="30" t="s">
        <v>322</v>
      </c>
      <c r="J6" s="30" t="s">
        <v>340</v>
      </c>
      <c r="K6" s="48" t="s">
        <v>49</v>
      </c>
      <c r="L6" s="30"/>
      <c r="M6" s="100">
        <v>20002686</v>
      </c>
      <c r="N6" s="30">
        <v>0</v>
      </c>
      <c r="O6" s="29" t="s">
        <v>33</v>
      </c>
      <c r="P6" s="30" t="s">
        <v>52</v>
      </c>
      <c r="Q6" s="30">
        <v>2005</v>
      </c>
      <c r="R6" s="30"/>
      <c r="S6" s="30"/>
      <c r="T6" s="30"/>
      <c r="U6" s="30"/>
      <c r="V6" s="29"/>
      <c r="W6" s="30"/>
      <c r="X6" s="30" t="s">
        <v>53</v>
      </c>
      <c r="Y6"/>
      <c r="Z6" s="71" t="e">
        <f>VLOOKUP(M6,$A$12:$B$15,2,FALSE)*N6</f>
        <v>#N/A</v>
      </c>
    </row>
    <row r="10" spans="1:26" x14ac:dyDescent="0.25">
      <c r="G10">
        <f>130*6</f>
        <v>780</v>
      </c>
    </row>
    <row r="11" spans="1:26" x14ac:dyDescent="0.25">
      <c r="B11" t="s">
        <v>161</v>
      </c>
      <c r="G11">
        <f>132917*6+473556*2</f>
        <v>1744614</v>
      </c>
    </row>
    <row r="12" spans="1:26" x14ac:dyDescent="0.25">
      <c r="A12" s="93" t="s">
        <v>114</v>
      </c>
      <c r="B12" s="95">
        <v>3.18</v>
      </c>
    </row>
    <row r="13" spans="1:26" x14ac:dyDescent="0.25">
      <c r="A13" s="93" t="s">
        <v>81</v>
      </c>
      <c r="B13" s="95">
        <v>4.16</v>
      </c>
    </row>
    <row r="14" spans="1:26" x14ac:dyDescent="0.25">
      <c r="A14" s="94">
        <v>20002374</v>
      </c>
      <c r="B14" s="96">
        <v>256</v>
      </c>
    </row>
    <row r="15" spans="1:26" x14ac:dyDescent="0.25">
      <c r="A15" s="94">
        <v>20002366</v>
      </c>
      <c r="B15" s="95">
        <v>356</v>
      </c>
    </row>
    <row r="16" spans="1:26" x14ac:dyDescent="0.25">
      <c r="G16" s="101" t="s">
        <v>89</v>
      </c>
      <c r="H16" s="102">
        <v>800</v>
      </c>
      <c r="I16" s="230" t="s">
        <v>183</v>
      </c>
    </row>
    <row r="17" spans="7:9" x14ac:dyDescent="0.25">
      <c r="G17" s="101" t="s">
        <v>166</v>
      </c>
      <c r="H17" s="102">
        <v>1750</v>
      </c>
      <c r="I17" s="230"/>
    </row>
    <row r="18" spans="7:9" x14ac:dyDescent="0.25">
      <c r="G18" s="101" t="s">
        <v>177</v>
      </c>
      <c r="H18" s="102">
        <v>800</v>
      </c>
      <c r="I18" s="230"/>
    </row>
    <row r="19" spans="7:9" x14ac:dyDescent="0.25">
      <c r="G19" s="101" t="s">
        <v>89</v>
      </c>
      <c r="H19" s="102">
        <v>1000</v>
      </c>
      <c r="I19" s="230"/>
    </row>
    <row r="20" spans="7:9" x14ac:dyDescent="0.25">
      <c r="G20" s="103" t="s">
        <v>176</v>
      </c>
      <c r="H20" s="104">
        <v>7710</v>
      </c>
      <c r="I20" s="230" t="s">
        <v>184</v>
      </c>
    </row>
    <row r="21" spans="7:9" x14ac:dyDescent="0.25">
      <c r="G21" s="103" t="s">
        <v>92</v>
      </c>
      <c r="H21" s="104">
        <v>420</v>
      </c>
      <c r="I21" s="230"/>
    </row>
    <row r="22" spans="7:9" x14ac:dyDescent="0.25">
      <c r="G22" s="103" t="s">
        <v>89</v>
      </c>
      <c r="H22" s="104">
        <v>4790</v>
      </c>
      <c r="I22" s="230"/>
    </row>
    <row r="23" spans="7:9" x14ac:dyDescent="0.25">
      <c r="G23" s="103" t="s">
        <v>50</v>
      </c>
      <c r="H23" s="104">
        <v>610</v>
      </c>
      <c r="I23" s="230"/>
    </row>
  </sheetData>
  <mergeCells count="3">
    <mergeCell ref="I16:I19"/>
    <mergeCell ref="I20:I23"/>
    <mergeCell ref="Y4:Y5"/>
  </mergeCells>
  <pageMargins left="0.7" right="0.7" top="0.75" bottom="0.75" header="0.3" footer="0.3"/>
  <pageSetup paperSize="9" orientation="portrait" horizontalDpi="200" verticalDpi="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C2D2-176D-45CD-A71E-5E64A2B87D55}">
  <sheetPr codeName="Hoja8"/>
  <dimension ref="C3:I4"/>
  <sheetViews>
    <sheetView topLeftCell="A2" workbookViewId="0">
      <selection activeCell="G20" sqref="G19:G20"/>
    </sheetView>
  </sheetViews>
  <sheetFormatPr baseColWidth="10" defaultRowHeight="15" x14ac:dyDescent="0.25"/>
  <cols>
    <col min="6" max="6" width="16.28515625" customWidth="1"/>
  </cols>
  <sheetData>
    <row r="3" spans="3:9" ht="30" x14ac:dyDescent="0.25">
      <c r="C3" s="181" t="s">
        <v>1</v>
      </c>
      <c r="D3" s="181" t="s">
        <v>2</v>
      </c>
      <c r="E3" s="181" t="s">
        <v>3</v>
      </c>
      <c r="F3" s="181" t="s">
        <v>4</v>
      </c>
      <c r="G3" s="182" t="s">
        <v>12</v>
      </c>
      <c r="H3" s="182" t="s">
        <v>13</v>
      </c>
      <c r="I3" s="182" t="s">
        <v>20</v>
      </c>
    </row>
    <row r="4" spans="3:9" x14ac:dyDescent="0.25">
      <c r="C4" s="183" t="s">
        <v>26</v>
      </c>
      <c r="D4" s="183" t="s">
        <v>47</v>
      </c>
      <c r="E4" s="184">
        <v>102345</v>
      </c>
      <c r="F4" s="184">
        <v>10234501</v>
      </c>
      <c r="G4" s="183" t="s">
        <v>52</v>
      </c>
      <c r="H4" s="183">
        <v>2005</v>
      </c>
      <c r="I4" s="183" t="s">
        <v>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90255-AAF8-4BFE-B59C-075B6A030394}">
  <sheetPr codeName="Hoja9"/>
  <dimension ref="A1:AS41"/>
  <sheetViews>
    <sheetView zoomScale="82" zoomScaleNormal="82" workbookViewId="0">
      <selection activeCell="E18" sqref="E18:F18"/>
    </sheetView>
  </sheetViews>
  <sheetFormatPr baseColWidth="10" defaultRowHeight="15" x14ac:dyDescent="0.25"/>
  <cols>
    <col min="1" max="1" width="21" customWidth="1"/>
    <col min="6" max="6" width="13" customWidth="1"/>
    <col min="7" max="7" width="30.5703125" customWidth="1"/>
    <col min="9" max="9" width="17.42578125" bestFit="1" customWidth="1"/>
    <col min="17" max="17" width="14.140625" customWidth="1"/>
    <col min="18" max="18" width="9" customWidth="1"/>
    <col min="19" max="19" width="8.28515625" customWidth="1"/>
    <col min="21" max="21" width="10" customWidth="1"/>
    <col min="26" max="45" width="11" style="49"/>
  </cols>
  <sheetData>
    <row r="1" spans="1:26" ht="45" x14ac:dyDescent="0.25">
      <c r="A1" s="3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25</v>
      </c>
      <c r="H1" s="4" t="s">
        <v>5</v>
      </c>
      <c r="I1" s="4" t="s">
        <v>6</v>
      </c>
      <c r="J1" s="4" t="s">
        <v>23</v>
      </c>
      <c r="K1" s="4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</row>
    <row r="2" spans="1:26" ht="51.75" customHeight="1" x14ac:dyDescent="0.25">
      <c r="A2" s="5" t="s">
        <v>28</v>
      </c>
      <c r="B2" s="5"/>
      <c r="C2" s="5"/>
      <c r="D2" s="5" t="s">
        <v>29</v>
      </c>
      <c r="E2" s="5"/>
      <c r="F2" s="5"/>
      <c r="G2" s="5" t="s">
        <v>30</v>
      </c>
      <c r="H2" s="5"/>
      <c r="I2" s="5"/>
      <c r="J2" s="5" t="s">
        <v>31</v>
      </c>
      <c r="K2" s="5" t="s">
        <v>21</v>
      </c>
      <c r="L2" s="5"/>
      <c r="M2" s="5"/>
      <c r="N2" s="5"/>
      <c r="O2" s="5"/>
      <c r="P2" s="5"/>
      <c r="Q2" s="5" t="s">
        <v>32</v>
      </c>
      <c r="R2" s="5"/>
      <c r="S2" s="5"/>
      <c r="T2" s="5"/>
      <c r="U2" s="5"/>
      <c r="V2" s="5"/>
      <c r="W2" s="5"/>
      <c r="X2" s="5"/>
      <c r="Z2" s="49" t="s">
        <v>161</v>
      </c>
    </row>
    <row r="3" spans="1:26" s="49" customFormat="1" ht="14.25" customHeight="1" x14ac:dyDescent="0.25">
      <c r="A3" s="49">
        <v>1</v>
      </c>
      <c r="B3" s="137" t="s">
        <v>277</v>
      </c>
      <c r="C3" s="86" t="s">
        <v>26</v>
      </c>
      <c r="D3" s="86" t="s">
        <v>47</v>
      </c>
      <c r="E3" s="86">
        <v>102540</v>
      </c>
      <c r="F3" s="86">
        <v>102540</v>
      </c>
      <c r="G3" s="137" t="s">
        <v>314</v>
      </c>
      <c r="H3" s="86" t="s">
        <v>48</v>
      </c>
      <c r="I3" s="154" t="s">
        <v>322</v>
      </c>
      <c r="J3" s="154" t="s">
        <v>323</v>
      </c>
      <c r="K3" s="138" t="s">
        <v>49</v>
      </c>
      <c r="L3" s="86">
        <v>40001821</v>
      </c>
      <c r="M3" s="196" t="s">
        <v>176</v>
      </c>
      <c r="N3" s="197">
        <v>4100</v>
      </c>
      <c r="O3" s="137" t="s">
        <v>51</v>
      </c>
      <c r="P3" s="86" t="s">
        <v>52</v>
      </c>
      <c r="Q3" s="86" t="s">
        <v>237</v>
      </c>
      <c r="R3" s="86"/>
      <c r="S3" s="86"/>
      <c r="T3" s="86"/>
      <c r="U3" s="86"/>
      <c r="V3" s="137"/>
      <c r="W3" s="86"/>
      <c r="X3" s="86" t="s">
        <v>53</v>
      </c>
      <c r="Z3" s="49" t="e">
        <f t="shared" ref="Z3:Z27" si="0">VLOOKUP(M3,$A$30:$B$33,2,FALSE)*N3</f>
        <v>#N/A</v>
      </c>
    </row>
    <row r="4" spans="1:26" s="49" customFormat="1" ht="14.25" customHeight="1" x14ac:dyDescent="0.25">
      <c r="A4" s="49">
        <v>1</v>
      </c>
      <c r="B4" s="137" t="s">
        <v>277</v>
      </c>
      <c r="C4" s="86" t="s">
        <v>26</v>
      </c>
      <c r="D4" s="86" t="s">
        <v>47</v>
      </c>
      <c r="E4" s="86">
        <v>102540</v>
      </c>
      <c r="F4" s="86">
        <v>102540</v>
      </c>
      <c r="G4" s="137" t="s">
        <v>314</v>
      </c>
      <c r="H4" s="86" t="s">
        <v>48</v>
      </c>
      <c r="I4" s="154" t="s">
        <v>322</v>
      </c>
      <c r="J4" s="154" t="s">
        <v>323</v>
      </c>
      <c r="K4" s="138" t="s">
        <v>49</v>
      </c>
      <c r="L4" s="86">
        <v>40001821</v>
      </c>
      <c r="M4" s="196" t="s">
        <v>114</v>
      </c>
      <c r="N4" s="197">
        <v>1350</v>
      </c>
      <c r="O4" s="137" t="s">
        <v>51</v>
      </c>
      <c r="P4" s="86" t="s">
        <v>52</v>
      </c>
      <c r="Q4" s="86" t="s">
        <v>237</v>
      </c>
      <c r="R4" s="86"/>
      <c r="S4" s="86"/>
      <c r="T4" s="86"/>
      <c r="U4" s="86"/>
      <c r="V4" s="137"/>
      <c r="W4" s="86"/>
      <c r="X4" s="86" t="s">
        <v>53</v>
      </c>
      <c r="Z4" s="49">
        <f t="shared" si="0"/>
        <v>4293</v>
      </c>
    </row>
    <row r="5" spans="1:26" s="49" customFormat="1" ht="14.25" customHeight="1" x14ac:dyDescent="0.25">
      <c r="A5" s="49">
        <v>1</v>
      </c>
      <c r="B5" s="137" t="s">
        <v>277</v>
      </c>
      <c r="C5" s="86" t="s">
        <v>26</v>
      </c>
      <c r="D5" s="86" t="s">
        <v>47</v>
      </c>
      <c r="E5" s="86">
        <v>102540</v>
      </c>
      <c r="F5" s="86">
        <v>102540</v>
      </c>
      <c r="G5" s="137" t="s">
        <v>314</v>
      </c>
      <c r="H5" s="86" t="s">
        <v>48</v>
      </c>
      <c r="I5" s="154" t="s">
        <v>322</v>
      </c>
      <c r="J5" s="154" t="s">
        <v>323</v>
      </c>
      <c r="K5" s="138" t="s">
        <v>49</v>
      </c>
      <c r="L5" s="86">
        <v>40001821</v>
      </c>
      <c r="M5" s="196" t="s">
        <v>89</v>
      </c>
      <c r="N5" s="197">
        <v>1500</v>
      </c>
      <c r="O5" s="137" t="s">
        <v>51</v>
      </c>
      <c r="P5" s="86" t="s">
        <v>52</v>
      </c>
      <c r="Q5" s="86" t="s">
        <v>237</v>
      </c>
      <c r="R5" s="86"/>
      <c r="S5" s="86"/>
      <c r="T5" s="86"/>
      <c r="U5" s="86"/>
      <c r="V5" s="137"/>
      <c r="W5" s="86"/>
      <c r="X5" s="86" t="s">
        <v>53</v>
      </c>
      <c r="Z5" s="49" t="e">
        <f t="shared" si="0"/>
        <v>#N/A</v>
      </c>
    </row>
    <row r="6" spans="1:26" s="49" customFormat="1" ht="14.25" customHeight="1" x14ac:dyDescent="0.25">
      <c r="A6" s="49">
        <v>1</v>
      </c>
      <c r="B6" s="137" t="s">
        <v>277</v>
      </c>
      <c r="C6" s="86" t="s">
        <v>26</v>
      </c>
      <c r="D6" s="86" t="s">
        <v>47</v>
      </c>
      <c r="E6" s="86">
        <v>102540</v>
      </c>
      <c r="F6" s="86">
        <v>102540</v>
      </c>
      <c r="G6" s="137" t="s">
        <v>314</v>
      </c>
      <c r="H6" s="86" t="s">
        <v>48</v>
      </c>
      <c r="I6" s="154" t="s">
        <v>322</v>
      </c>
      <c r="J6" s="154" t="s">
        <v>323</v>
      </c>
      <c r="K6" s="138" t="s">
        <v>49</v>
      </c>
      <c r="L6" s="86">
        <v>40001821</v>
      </c>
      <c r="M6" s="196" t="s">
        <v>92</v>
      </c>
      <c r="N6" s="197">
        <v>640</v>
      </c>
      <c r="O6" s="137" t="s">
        <v>51</v>
      </c>
      <c r="P6" s="86" t="s">
        <v>52</v>
      </c>
      <c r="Q6" s="86" t="s">
        <v>237</v>
      </c>
      <c r="R6" s="86"/>
      <c r="S6" s="86"/>
      <c r="T6" s="86"/>
      <c r="U6" s="86"/>
      <c r="V6" s="137"/>
      <c r="W6" s="86"/>
      <c r="X6" s="86" t="s">
        <v>53</v>
      </c>
      <c r="Z6" s="49" t="e">
        <f t="shared" si="0"/>
        <v>#N/A</v>
      </c>
    </row>
    <row r="7" spans="1:26" s="49" customFormat="1" ht="14.25" customHeight="1" x14ac:dyDescent="0.25">
      <c r="A7" s="49">
        <v>1</v>
      </c>
      <c r="B7" s="137" t="s">
        <v>277</v>
      </c>
      <c r="C7" s="86" t="s">
        <v>26</v>
      </c>
      <c r="D7" s="86" t="s">
        <v>47</v>
      </c>
      <c r="E7" s="86">
        <v>102540</v>
      </c>
      <c r="F7" s="86">
        <v>102540</v>
      </c>
      <c r="G7" s="137" t="s">
        <v>314</v>
      </c>
      <c r="H7" s="86" t="s">
        <v>48</v>
      </c>
      <c r="I7" s="154" t="s">
        <v>322</v>
      </c>
      <c r="J7" s="154" t="s">
        <v>323</v>
      </c>
      <c r="K7" s="138" t="s">
        <v>49</v>
      </c>
      <c r="L7" s="86">
        <v>40001821</v>
      </c>
      <c r="M7" s="196" t="s">
        <v>189</v>
      </c>
      <c r="N7" s="197">
        <v>420</v>
      </c>
      <c r="O7" s="137" t="s">
        <v>51</v>
      </c>
      <c r="P7" s="86" t="s">
        <v>52</v>
      </c>
      <c r="Q7" s="86" t="s">
        <v>237</v>
      </c>
      <c r="R7" s="86"/>
      <c r="S7" s="86"/>
      <c r="T7" s="86"/>
      <c r="U7" s="86"/>
      <c r="V7" s="137"/>
      <c r="W7" s="86"/>
      <c r="X7" s="86" t="s">
        <v>53</v>
      </c>
      <c r="Z7" s="49" t="e">
        <f t="shared" si="0"/>
        <v>#N/A</v>
      </c>
    </row>
    <row r="8" spans="1:26" s="49" customFormat="1" ht="14.25" customHeight="1" x14ac:dyDescent="0.25">
      <c r="A8" s="49">
        <v>1</v>
      </c>
      <c r="B8" s="137" t="s">
        <v>277</v>
      </c>
      <c r="C8" s="86" t="s">
        <v>26</v>
      </c>
      <c r="D8" s="86" t="s">
        <v>47</v>
      </c>
      <c r="E8" s="86">
        <v>102540</v>
      </c>
      <c r="F8" s="86">
        <v>102540</v>
      </c>
      <c r="G8" s="137" t="s">
        <v>314</v>
      </c>
      <c r="H8" s="86" t="s">
        <v>48</v>
      </c>
      <c r="I8" s="154" t="s">
        <v>322</v>
      </c>
      <c r="J8" s="154" t="s">
        <v>323</v>
      </c>
      <c r="K8" s="138" t="s">
        <v>49</v>
      </c>
      <c r="L8" s="86">
        <v>40001821</v>
      </c>
      <c r="M8" s="196" t="s">
        <v>240</v>
      </c>
      <c r="N8" s="197">
        <v>1420</v>
      </c>
      <c r="O8" s="137" t="s">
        <v>51</v>
      </c>
      <c r="P8" s="86" t="s">
        <v>52</v>
      </c>
      <c r="Q8" s="86" t="s">
        <v>237</v>
      </c>
      <c r="R8" s="86"/>
      <c r="S8" s="86"/>
      <c r="T8" s="86"/>
      <c r="U8" s="86"/>
      <c r="V8" s="137"/>
      <c r="W8" s="86"/>
      <c r="X8" s="86" t="s">
        <v>53</v>
      </c>
      <c r="Z8" s="49" t="e">
        <f t="shared" si="0"/>
        <v>#N/A</v>
      </c>
    </row>
    <row r="9" spans="1:26" s="49" customFormat="1" x14ac:dyDescent="0.25">
      <c r="A9" s="49">
        <v>2</v>
      </c>
      <c r="B9" s="137" t="s">
        <v>24</v>
      </c>
      <c r="C9" s="86" t="s">
        <v>26</v>
      </c>
      <c r="D9" s="86" t="s">
        <v>47</v>
      </c>
      <c r="E9" s="86">
        <v>102540</v>
      </c>
      <c r="F9" s="86">
        <v>102540</v>
      </c>
      <c r="G9" s="137" t="s">
        <v>315</v>
      </c>
      <c r="H9" s="86" t="s">
        <v>48</v>
      </c>
      <c r="I9" s="154" t="s">
        <v>322</v>
      </c>
      <c r="J9" s="154" t="s">
        <v>323</v>
      </c>
      <c r="K9" s="138" t="s">
        <v>49</v>
      </c>
      <c r="L9" s="49">
        <v>40001821</v>
      </c>
      <c r="M9" s="86">
        <v>20002378</v>
      </c>
      <c r="N9" s="86">
        <v>4</v>
      </c>
      <c r="O9" s="137" t="s">
        <v>33</v>
      </c>
      <c r="P9" s="86" t="s">
        <v>52</v>
      </c>
      <c r="Q9" s="86">
        <v>2005</v>
      </c>
      <c r="R9" s="86"/>
      <c r="S9" s="86"/>
      <c r="T9" s="86"/>
      <c r="U9" s="86"/>
      <c r="V9" s="137"/>
      <c r="W9" s="86"/>
      <c r="X9" s="86" t="s">
        <v>53</v>
      </c>
      <c r="Y9" s="232"/>
      <c r="Z9" s="49" t="e">
        <f t="shared" si="0"/>
        <v>#N/A</v>
      </c>
    </row>
    <row r="10" spans="1:26" s="49" customFormat="1" ht="20.25" customHeight="1" x14ac:dyDescent="0.25">
      <c r="A10" s="49">
        <v>2</v>
      </c>
      <c r="B10" s="137" t="s">
        <v>24</v>
      </c>
      <c r="C10" s="86" t="s">
        <v>26</v>
      </c>
      <c r="D10" s="86" t="s">
        <v>47</v>
      </c>
      <c r="E10" s="86">
        <v>102540</v>
      </c>
      <c r="F10" s="86">
        <v>102540</v>
      </c>
      <c r="G10" s="137" t="s">
        <v>316</v>
      </c>
      <c r="H10" s="86" t="s">
        <v>48</v>
      </c>
      <c r="I10" s="154" t="s">
        <v>322</v>
      </c>
      <c r="J10" s="154" t="s">
        <v>323</v>
      </c>
      <c r="K10" s="138" t="s">
        <v>49</v>
      </c>
      <c r="L10" s="49">
        <v>40001821</v>
      </c>
      <c r="M10" s="86">
        <v>20002378</v>
      </c>
      <c r="N10" s="86">
        <v>1</v>
      </c>
      <c r="O10" s="137" t="s">
        <v>33</v>
      </c>
      <c r="P10" s="86" t="s">
        <v>52</v>
      </c>
      <c r="Q10" s="86">
        <v>2005</v>
      </c>
      <c r="R10" s="86"/>
      <c r="S10" s="86"/>
      <c r="T10" s="86"/>
      <c r="U10" s="86"/>
      <c r="V10" s="137"/>
      <c r="W10" s="86"/>
      <c r="X10" s="86" t="s">
        <v>53</v>
      </c>
      <c r="Y10" s="232"/>
      <c r="Z10" s="49" t="e">
        <f t="shared" si="0"/>
        <v>#N/A</v>
      </c>
    </row>
    <row r="11" spans="1:26" s="49" customFormat="1" x14ac:dyDescent="0.25">
      <c r="A11" s="49">
        <v>3</v>
      </c>
      <c r="B11" s="137" t="s">
        <v>24</v>
      </c>
      <c r="C11" s="86" t="s">
        <v>26</v>
      </c>
      <c r="D11" s="86" t="s">
        <v>47</v>
      </c>
      <c r="E11" s="86">
        <v>102540</v>
      </c>
      <c r="F11" s="86">
        <v>102540</v>
      </c>
      <c r="G11" s="137" t="s">
        <v>317</v>
      </c>
      <c r="H11" s="86" t="s">
        <v>22</v>
      </c>
      <c r="I11" s="154" t="s">
        <v>322</v>
      </c>
      <c r="J11" s="154" t="s">
        <v>323</v>
      </c>
      <c r="K11" s="138" t="s">
        <v>49</v>
      </c>
      <c r="L11" s="49">
        <v>40001822</v>
      </c>
      <c r="M11" s="86">
        <v>20002374</v>
      </c>
      <c r="N11" s="86">
        <v>3</v>
      </c>
      <c r="O11" s="137" t="s">
        <v>33</v>
      </c>
      <c r="P11" s="86" t="s">
        <v>52</v>
      </c>
      <c r="Q11" s="86">
        <v>2005</v>
      </c>
      <c r="R11" s="86"/>
      <c r="S11" s="86"/>
      <c r="T11" s="86"/>
      <c r="U11" s="86"/>
      <c r="V11" s="137"/>
      <c r="W11" s="86"/>
      <c r="X11" s="86" t="s">
        <v>53</v>
      </c>
      <c r="Z11" s="49">
        <f t="shared" si="0"/>
        <v>768</v>
      </c>
    </row>
    <row r="12" spans="1:26" s="49" customFormat="1" x14ac:dyDescent="0.25">
      <c r="A12" s="49">
        <v>3</v>
      </c>
      <c r="B12" s="137" t="s">
        <v>24</v>
      </c>
      <c r="C12" s="86" t="s">
        <v>26</v>
      </c>
      <c r="D12" s="86" t="s">
        <v>47</v>
      </c>
      <c r="E12" s="86">
        <v>102540</v>
      </c>
      <c r="F12" s="86">
        <v>102540</v>
      </c>
      <c r="G12" s="153" t="s">
        <v>262</v>
      </c>
      <c r="H12" s="86" t="s">
        <v>22</v>
      </c>
      <c r="I12" s="154" t="s">
        <v>322</v>
      </c>
      <c r="J12" s="154" t="s">
        <v>323</v>
      </c>
      <c r="K12" s="138" t="s">
        <v>49</v>
      </c>
      <c r="L12" s="49">
        <v>40001822</v>
      </c>
      <c r="M12" s="86">
        <v>20002374</v>
      </c>
      <c r="N12" s="86" t="s">
        <v>272</v>
      </c>
      <c r="O12" s="137" t="s">
        <v>33</v>
      </c>
      <c r="P12" s="86" t="s">
        <v>52</v>
      </c>
      <c r="Q12" s="86">
        <v>2005</v>
      </c>
      <c r="R12" s="86"/>
      <c r="S12" s="86"/>
      <c r="T12" s="86"/>
      <c r="U12" s="86"/>
      <c r="V12" s="137"/>
      <c r="W12" s="86"/>
      <c r="X12" s="86" t="s">
        <v>53</v>
      </c>
      <c r="Z12" s="49" t="e">
        <f t="shared" si="0"/>
        <v>#VALUE!</v>
      </c>
    </row>
    <row r="13" spans="1:26" s="187" customFormat="1" ht="14.25" customHeight="1" x14ac:dyDescent="0.25">
      <c r="A13" s="187">
        <v>1</v>
      </c>
      <c r="B13" s="188" t="s">
        <v>24</v>
      </c>
      <c r="C13" s="189" t="s">
        <v>26</v>
      </c>
      <c r="D13" s="189" t="s">
        <v>47</v>
      </c>
      <c r="E13" s="187">
        <v>102320</v>
      </c>
      <c r="F13" s="187">
        <v>102320</v>
      </c>
      <c r="G13" s="188" t="s">
        <v>281</v>
      </c>
      <c r="H13" s="189" t="s">
        <v>48</v>
      </c>
      <c r="I13" s="189" t="s">
        <v>322</v>
      </c>
      <c r="J13" s="189" t="s">
        <v>323</v>
      </c>
      <c r="K13" s="191" t="s">
        <v>49</v>
      </c>
      <c r="L13" s="187">
        <v>40001821</v>
      </c>
      <c r="M13" s="195" t="s">
        <v>132</v>
      </c>
      <c r="N13" s="194">
        <v>600</v>
      </c>
      <c r="O13" s="188" t="s">
        <v>51</v>
      </c>
      <c r="P13" s="189" t="s">
        <v>79</v>
      </c>
      <c r="Q13" s="189">
        <v>2008</v>
      </c>
      <c r="R13" s="189"/>
      <c r="S13" s="189"/>
      <c r="T13" s="189"/>
      <c r="U13" s="189"/>
      <c r="V13" s="188"/>
      <c r="W13" s="189"/>
      <c r="X13" s="189" t="s">
        <v>53</v>
      </c>
      <c r="Y13" s="215"/>
      <c r="Z13" s="187" t="e">
        <f t="shared" si="0"/>
        <v>#N/A</v>
      </c>
    </row>
    <row r="14" spans="1:26" s="152" customFormat="1" ht="14.25" customHeight="1" x14ac:dyDescent="0.25">
      <c r="A14" s="152">
        <v>1</v>
      </c>
      <c r="B14" s="153" t="s">
        <v>24</v>
      </c>
      <c r="C14" s="154" t="s">
        <v>26</v>
      </c>
      <c r="D14" s="154" t="s">
        <v>47</v>
      </c>
      <c r="E14" s="152">
        <v>102320</v>
      </c>
      <c r="F14" s="152">
        <v>102320</v>
      </c>
      <c r="G14" s="153" t="s">
        <v>352</v>
      </c>
      <c r="H14" s="154" t="s">
        <v>48</v>
      </c>
      <c r="I14" s="154" t="s">
        <v>269</v>
      </c>
      <c r="J14" s="154" t="s">
        <v>351</v>
      </c>
      <c r="K14" s="155" t="s">
        <v>49</v>
      </c>
      <c r="L14" s="152">
        <v>40001821</v>
      </c>
      <c r="M14" s="105">
        <v>20002186</v>
      </c>
      <c r="N14" s="210">
        <v>1060</v>
      </c>
      <c r="O14" s="153" t="s">
        <v>51</v>
      </c>
      <c r="P14" s="154" t="s">
        <v>79</v>
      </c>
      <c r="Q14" s="154">
        <v>2008</v>
      </c>
      <c r="R14" s="154"/>
      <c r="S14" s="154"/>
      <c r="T14" s="154"/>
      <c r="U14" s="154"/>
      <c r="V14" s="153"/>
      <c r="W14" s="154"/>
      <c r="X14" s="154" t="s">
        <v>53</v>
      </c>
      <c r="Y14" s="58"/>
      <c r="Z14" s="152" t="e">
        <f t="shared" si="0"/>
        <v>#N/A</v>
      </c>
    </row>
    <row r="15" spans="1:26" s="152" customFormat="1" ht="14.25" customHeight="1" x14ac:dyDescent="0.25">
      <c r="A15" s="152">
        <v>1</v>
      </c>
      <c r="B15" s="153" t="s">
        <v>24</v>
      </c>
      <c r="C15" s="154" t="s">
        <v>26</v>
      </c>
      <c r="D15" s="154" t="s">
        <v>47</v>
      </c>
      <c r="E15" s="152">
        <v>102320</v>
      </c>
      <c r="F15" s="152">
        <v>102320</v>
      </c>
      <c r="G15" s="153" t="s">
        <v>352</v>
      </c>
      <c r="H15" s="154" t="s">
        <v>48</v>
      </c>
      <c r="I15" s="154" t="s">
        <v>269</v>
      </c>
      <c r="J15" s="154" t="s">
        <v>351</v>
      </c>
      <c r="K15" s="155" t="s">
        <v>49</v>
      </c>
      <c r="L15" s="152">
        <v>40001821</v>
      </c>
      <c r="M15" s="105" t="s">
        <v>253</v>
      </c>
      <c r="N15" s="210">
        <v>1000</v>
      </c>
      <c r="O15" s="153" t="s">
        <v>51</v>
      </c>
      <c r="P15" s="154" t="s">
        <v>79</v>
      </c>
      <c r="Q15" s="154">
        <v>2008</v>
      </c>
      <c r="R15" s="154"/>
      <c r="S15" s="154"/>
      <c r="T15" s="154"/>
      <c r="U15" s="154"/>
      <c r="V15" s="153"/>
      <c r="W15" s="154"/>
      <c r="X15" s="154" t="s">
        <v>53</v>
      </c>
      <c r="Y15" s="58"/>
      <c r="Z15" s="152" t="e">
        <f t="shared" ref="Z15" si="1">VLOOKUP(M15,$A$30:$B$33,2,FALSE)*N15</f>
        <v>#N/A</v>
      </c>
    </row>
    <row r="16" spans="1:26" s="152" customFormat="1" ht="14.25" customHeight="1" x14ac:dyDescent="0.25">
      <c r="A16" s="152">
        <v>1</v>
      </c>
      <c r="B16" s="153" t="s">
        <v>24</v>
      </c>
      <c r="C16" s="154" t="s">
        <v>26</v>
      </c>
      <c r="D16" s="154" t="s">
        <v>47</v>
      </c>
      <c r="E16" s="152">
        <v>102320</v>
      </c>
      <c r="F16" s="152">
        <v>102320</v>
      </c>
      <c r="G16" s="153" t="s">
        <v>352</v>
      </c>
      <c r="H16" s="154" t="s">
        <v>48</v>
      </c>
      <c r="I16" s="154" t="s">
        <v>269</v>
      </c>
      <c r="J16" s="154" t="s">
        <v>351</v>
      </c>
      <c r="K16" s="155" t="s">
        <v>49</v>
      </c>
      <c r="L16" s="152">
        <v>40001821</v>
      </c>
      <c r="M16" s="105">
        <v>20002186</v>
      </c>
      <c r="N16" s="210">
        <v>600</v>
      </c>
      <c r="O16" s="153" t="s">
        <v>51</v>
      </c>
      <c r="P16" s="154" t="s">
        <v>79</v>
      </c>
      <c r="Q16" s="154">
        <v>2008</v>
      </c>
      <c r="R16" s="154"/>
      <c r="S16" s="154"/>
      <c r="T16" s="154"/>
      <c r="U16" s="154"/>
      <c r="V16" s="153"/>
      <c r="W16" s="154"/>
      <c r="X16" s="154" t="s">
        <v>53</v>
      </c>
      <c r="Y16" s="58"/>
      <c r="Z16" s="152" t="e">
        <f t="shared" ref="Z16:Z18" si="2">VLOOKUP(M16,$A$30:$B$33,2,FALSE)*N16</f>
        <v>#N/A</v>
      </c>
    </row>
    <row r="17" spans="1:26" s="49" customFormat="1" x14ac:dyDescent="0.25">
      <c r="A17" s="49">
        <v>3</v>
      </c>
      <c r="B17" s="137" t="s">
        <v>24</v>
      </c>
      <c r="C17" s="86" t="s">
        <v>26</v>
      </c>
      <c r="D17" s="86" t="s">
        <v>47</v>
      </c>
      <c r="E17" s="86">
        <v>102151</v>
      </c>
      <c r="F17" s="86">
        <v>10215102</v>
      </c>
      <c r="G17" s="137" t="s">
        <v>353</v>
      </c>
      <c r="H17" s="86" t="s">
        <v>22</v>
      </c>
      <c r="I17" s="154" t="s">
        <v>269</v>
      </c>
      <c r="J17" s="154" t="s">
        <v>351</v>
      </c>
      <c r="K17" s="138" t="s">
        <v>49</v>
      </c>
      <c r="L17" s="49">
        <v>40001822</v>
      </c>
      <c r="M17" s="86">
        <v>20002374</v>
      </c>
      <c r="N17" s="86">
        <v>9</v>
      </c>
      <c r="O17" s="137" t="s">
        <v>33</v>
      </c>
      <c r="P17" s="86" t="s">
        <v>52</v>
      </c>
      <c r="Q17" s="86">
        <v>2005</v>
      </c>
      <c r="R17" s="86"/>
      <c r="S17" s="86"/>
      <c r="T17" s="86"/>
      <c r="U17" s="86"/>
      <c r="V17" s="137"/>
      <c r="W17" s="86"/>
      <c r="X17" s="86" t="s">
        <v>53</v>
      </c>
      <c r="Z17" s="49">
        <f t="shared" si="2"/>
        <v>2304</v>
      </c>
    </row>
    <row r="18" spans="1:26" s="49" customFormat="1" x14ac:dyDescent="0.25">
      <c r="A18" s="49">
        <v>3</v>
      </c>
      <c r="B18" s="137" t="s">
        <v>24</v>
      </c>
      <c r="C18" s="86" t="s">
        <v>26</v>
      </c>
      <c r="D18" s="86" t="s">
        <v>47</v>
      </c>
      <c r="E18" s="86">
        <v>102151</v>
      </c>
      <c r="F18" s="86">
        <v>10215102</v>
      </c>
      <c r="G18" s="153" t="s">
        <v>354</v>
      </c>
      <c r="H18" s="86" t="s">
        <v>22</v>
      </c>
      <c r="I18" s="154" t="s">
        <v>269</v>
      </c>
      <c r="J18" s="154" t="s">
        <v>351</v>
      </c>
      <c r="K18" s="138" t="s">
        <v>49</v>
      </c>
      <c r="L18" s="49">
        <v>40001822</v>
      </c>
      <c r="M18" s="86">
        <v>20002374</v>
      </c>
      <c r="N18" s="86" t="s">
        <v>87</v>
      </c>
      <c r="O18" s="137" t="s">
        <v>33</v>
      </c>
      <c r="P18" s="86" t="s">
        <v>52</v>
      </c>
      <c r="Q18" s="86">
        <v>2005</v>
      </c>
      <c r="R18" s="86"/>
      <c r="S18" s="86"/>
      <c r="T18" s="86"/>
      <c r="U18" s="86"/>
      <c r="V18" s="137"/>
      <c r="W18" s="86"/>
      <c r="X18" s="86" t="s">
        <v>53</v>
      </c>
      <c r="Z18" s="49" t="e">
        <f t="shared" si="2"/>
        <v>#VALUE!</v>
      </c>
    </row>
    <row r="19" spans="1:26" s="152" customFormat="1" ht="14.25" customHeight="1" x14ac:dyDescent="0.25">
      <c r="A19" s="152">
        <v>1</v>
      </c>
      <c r="B19" s="153" t="s">
        <v>24</v>
      </c>
      <c r="C19" s="154" t="s">
        <v>26</v>
      </c>
      <c r="D19" s="154" t="s">
        <v>47</v>
      </c>
      <c r="E19" s="152">
        <v>102320</v>
      </c>
      <c r="F19" s="152">
        <v>102320</v>
      </c>
      <c r="G19" s="153" t="s">
        <v>281</v>
      </c>
      <c r="H19" s="154" t="s">
        <v>48</v>
      </c>
      <c r="I19" s="154" t="s">
        <v>322</v>
      </c>
      <c r="J19" s="154" t="s">
        <v>323</v>
      </c>
      <c r="K19" s="155" t="s">
        <v>49</v>
      </c>
      <c r="L19" s="152">
        <v>40001821</v>
      </c>
      <c r="M19" s="209" t="s">
        <v>92</v>
      </c>
      <c r="N19" s="210">
        <v>340</v>
      </c>
      <c r="O19" s="153" t="s">
        <v>51</v>
      </c>
      <c r="P19" s="154" t="s">
        <v>79</v>
      </c>
      <c r="Q19" s="154">
        <v>2008</v>
      </c>
      <c r="R19" s="154"/>
      <c r="S19" s="154"/>
      <c r="T19" s="154"/>
      <c r="U19" s="154"/>
      <c r="V19" s="153"/>
      <c r="W19" s="154"/>
      <c r="X19" s="154" t="s">
        <v>53</v>
      </c>
      <c r="Y19" s="58"/>
      <c r="Z19" s="152" t="e">
        <f t="shared" si="0"/>
        <v>#N/A</v>
      </c>
    </row>
    <row r="20" spans="1:26" s="152" customFormat="1" x14ac:dyDescent="0.25">
      <c r="A20" s="152">
        <v>1</v>
      </c>
      <c r="B20" s="153" t="s">
        <v>24</v>
      </c>
      <c r="C20" s="154" t="s">
        <v>26</v>
      </c>
      <c r="D20" s="154" t="s">
        <v>47</v>
      </c>
      <c r="E20" s="152">
        <v>102320</v>
      </c>
      <c r="F20" s="152">
        <v>102320</v>
      </c>
      <c r="G20" s="153" t="s">
        <v>282</v>
      </c>
      <c r="H20" s="154" t="s">
        <v>48</v>
      </c>
      <c r="I20" s="154" t="s">
        <v>322</v>
      </c>
      <c r="J20" s="154" t="s">
        <v>323</v>
      </c>
      <c r="K20" s="155" t="s">
        <v>49</v>
      </c>
      <c r="L20" s="152">
        <v>40001821</v>
      </c>
      <c r="M20" s="154">
        <v>20002378</v>
      </c>
      <c r="N20" s="154">
        <v>1</v>
      </c>
      <c r="O20" s="153" t="s">
        <v>33</v>
      </c>
      <c r="P20" s="154" t="s">
        <v>79</v>
      </c>
      <c r="Q20" s="154">
        <v>2008</v>
      </c>
      <c r="R20" s="154"/>
      <c r="S20" s="154"/>
      <c r="T20" s="154"/>
      <c r="U20" s="154"/>
      <c r="V20" s="153"/>
      <c r="W20" s="154"/>
      <c r="X20" s="154" t="s">
        <v>53</v>
      </c>
      <c r="Z20" s="152" t="e">
        <f t="shared" si="0"/>
        <v>#N/A</v>
      </c>
    </row>
    <row r="21" spans="1:26" s="152" customFormat="1" x14ac:dyDescent="0.25">
      <c r="A21" s="152">
        <v>1</v>
      </c>
      <c r="B21" s="153" t="s">
        <v>24</v>
      </c>
      <c r="C21" s="154" t="s">
        <v>26</v>
      </c>
      <c r="D21" s="154" t="s">
        <v>47</v>
      </c>
      <c r="E21" s="152">
        <v>102320</v>
      </c>
      <c r="F21" s="152">
        <v>102320</v>
      </c>
      <c r="G21" s="153" t="s">
        <v>283</v>
      </c>
      <c r="H21" s="154" t="s">
        <v>48</v>
      </c>
      <c r="I21" s="154" t="s">
        <v>322</v>
      </c>
      <c r="J21" s="154" t="s">
        <v>323</v>
      </c>
      <c r="K21" s="155" t="s">
        <v>49</v>
      </c>
      <c r="L21" s="152">
        <v>40001821</v>
      </c>
      <c r="M21" s="154">
        <v>20002378</v>
      </c>
      <c r="N21" s="154">
        <v>4</v>
      </c>
      <c r="O21" s="153" t="s">
        <v>33</v>
      </c>
      <c r="P21" s="154" t="s">
        <v>79</v>
      </c>
      <c r="Q21" s="154">
        <v>2008</v>
      </c>
      <c r="R21" s="154"/>
      <c r="S21" s="154"/>
      <c r="T21" s="154"/>
      <c r="U21" s="154"/>
      <c r="V21" s="153"/>
      <c r="W21" s="154"/>
      <c r="X21" s="154" t="s">
        <v>53</v>
      </c>
      <c r="Z21" s="152" t="e">
        <f t="shared" si="0"/>
        <v>#N/A</v>
      </c>
    </row>
    <row r="22" spans="1:26" s="152" customFormat="1" x14ac:dyDescent="0.25">
      <c r="A22" s="152">
        <v>1</v>
      </c>
      <c r="B22" s="153" t="s">
        <v>24</v>
      </c>
      <c r="C22" s="154" t="s">
        <v>26</v>
      </c>
      <c r="D22" s="154" t="s">
        <v>47</v>
      </c>
      <c r="E22" s="152">
        <v>102320</v>
      </c>
      <c r="F22" s="152">
        <v>102320</v>
      </c>
      <c r="G22" s="153" t="s">
        <v>284</v>
      </c>
      <c r="H22" s="154" t="s">
        <v>48</v>
      </c>
      <c r="I22" s="154" t="s">
        <v>322</v>
      </c>
      <c r="J22" s="154" t="s">
        <v>323</v>
      </c>
      <c r="K22" s="155" t="s">
        <v>49</v>
      </c>
      <c r="L22" s="152">
        <v>40001821</v>
      </c>
      <c r="M22" s="154">
        <v>20002359</v>
      </c>
      <c r="N22" s="154">
        <v>3</v>
      </c>
      <c r="O22" s="153" t="s">
        <v>33</v>
      </c>
      <c r="P22" s="154" t="s">
        <v>79</v>
      </c>
      <c r="Q22" s="154">
        <v>2008</v>
      </c>
      <c r="R22" s="154"/>
      <c r="S22" s="154"/>
      <c r="T22" s="154"/>
      <c r="U22" s="154"/>
      <c r="V22" s="153"/>
      <c r="W22" s="154"/>
      <c r="X22" s="154" t="s">
        <v>53</v>
      </c>
      <c r="Z22" s="152" t="e">
        <f t="shared" si="0"/>
        <v>#N/A</v>
      </c>
    </row>
    <row r="23" spans="1:26" s="152" customFormat="1" x14ac:dyDescent="0.25">
      <c r="A23" s="152">
        <v>2</v>
      </c>
      <c r="B23" s="153" t="s">
        <v>24</v>
      </c>
      <c r="C23" s="154" t="s">
        <v>26</v>
      </c>
      <c r="D23" s="154" t="s">
        <v>47</v>
      </c>
      <c r="E23" s="152">
        <v>102320</v>
      </c>
      <c r="F23" s="152">
        <v>102320</v>
      </c>
      <c r="G23" s="153" t="s">
        <v>285</v>
      </c>
      <c r="H23" s="154" t="s">
        <v>22</v>
      </c>
      <c r="I23" s="154" t="s">
        <v>322</v>
      </c>
      <c r="J23" s="154" t="s">
        <v>323</v>
      </c>
      <c r="K23" s="155" t="s">
        <v>49</v>
      </c>
      <c r="L23" s="152">
        <v>40001822</v>
      </c>
      <c r="M23" s="154">
        <v>20002374</v>
      </c>
      <c r="N23" s="154">
        <v>2</v>
      </c>
      <c r="O23" s="153" t="s">
        <v>33</v>
      </c>
      <c r="P23" s="154" t="s">
        <v>79</v>
      </c>
      <c r="Q23" s="154">
        <v>2008</v>
      </c>
      <c r="R23" s="154"/>
      <c r="S23" s="154"/>
      <c r="T23" s="154"/>
      <c r="U23" s="154"/>
      <c r="V23" s="153"/>
      <c r="W23" s="154"/>
      <c r="X23" s="154" t="s">
        <v>53</v>
      </c>
      <c r="Z23" s="152">
        <f t="shared" si="0"/>
        <v>512</v>
      </c>
    </row>
    <row r="24" spans="1:26" s="152" customFormat="1" x14ac:dyDescent="0.25">
      <c r="A24" s="152">
        <v>2</v>
      </c>
      <c r="B24" s="153" t="s">
        <v>24</v>
      </c>
      <c r="C24" s="154" t="s">
        <v>26</v>
      </c>
      <c r="D24" s="154" t="s">
        <v>47</v>
      </c>
      <c r="E24" s="152">
        <v>102320</v>
      </c>
      <c r="F24" s="152">
        <v>102320</v>
      </c>
      <c r="G24" s="153" t="s">
        <v>262</v>
      </c>
      <c r="H24" s="154" t="s">
        <v>22</v>
      </c>
      <c r="I24" s="154" t="s">
        <v>322</v>
      </c>
      <c r="J24" s="154" t="s">
        <v>323</v>
      </c>
      <c r="K24" s="155" t="s">
        <v>49</v>
      </c>
      <c r="L24" s="152">
        <v>40001822</v>
      </c>
      <c r="M24" s="154">
        <v>20002374</v>
      </c>
      <c r="N24" s="154" t="s">
        <v>271</v>
      </c>
      <c r="O24" s="153" t="s">
        <v>33</v>
      </c>
      <c r="P24" s="154" t="s">
        <v>79</v>
      </c>
      <c r="Q24" s="154">
        <v>2008</v>
      </c>
      <c r="R24" s="154"/>
      <c r="S24" s="154"/>
      <c r="T24" s="154"/>
      <c r="U24" s="154"/>
      <c r="V24" s="153"/>
      <c r="W24" s="154"/>
      <c r="X24" s="154" t="s">
        <v>53</v>
      </c>
      <c r="Z24" s="152" t="e">
        <f t="shared" si="0"/>
        <v>#VALUE!</v>
      </c>
    </row>
    <row r="25" spans="1:26" s="152" customFormat="1" ht="14.25" customHeight="1" x14ac:dyDescent="0.25">
      <c r="A25" s="152">
        <v>3</v>
      </c>
      <c r="B25" s="153" t="s">
        <v>24</v>
      </c>
      <c r="C25" s="154" t="s">
        <v>26</v>
      </c>
      <c r="D25" s="154" t="s">
        <v>47</v>
      </c>
      <c r="E25" s="154">
        <v>102151</v>
      </c>
      <c r="F25" s="154">
        <v>10215102</v>
      </c>
      <c r="G25" s="153" t="s">
        <v>286</v>
      </c>
      <c r="H25" s="154" t="s">
        <v>48</v>
      </c>
      <c r="I25" s="154" t="s">
        <v>322</v>
      </c>
      <c r="J25" s="154" t="s">
        <v>323</v>
      </c>
      <c r="K25" s="155" t="s">
        <v>49</v>
      </c>
      <c r="L25" s="152">
        <v>40001821</v>
      </c>
      <c r="M25" s="209" t="s">
        <v>89</v>
      </c>
      <c r="N25" s="210">
        <v>3000</v>
      </c>
      <c r="O25" s="153" t="s">
        <v>51</v>
      </c>
      <c r="P25" s="154" t="s">
        <v>52</v>
      </c>
      <c r="Q25" s="154">
        <v>2005</v>
      </c>
      <c r="R25" s="154"/>
      <c r="S25" s="154"/>
      <c r="T25" s="154"/>
      <c r="U25" s="154"/>
      <c r="V25" s="153"/>
      <c r="W25" s="154"/>
      <c r="X25" s="154" t="s">
        <v>53</v>
      </c>
      <c r="Z25" s="152" t="e">
        <f t="shared" si="0"/>
        <v>#N/A</v>
      </c>
    </row>
    <row r="26" spans="1:26" s="152" customFormat="1" x14ac:dyDescent="0.25">
      <c r="A26" s="152">
        <v>4</v>
      </c>
      <c r="B26" s="153" t="s">
        <v>24</v>
      </c>
      <c r="C26" s="154" t="s">
        <v>26</v>
      </c>
      <c r="D26" s="154" t="s">
        <v>47</v>
      </c>
      <c r="E26" s="154">
        <v>102151</v>
      </c>
      <c r="F26" s="154">
        <v>10215102</v>
      </c>
      <c r="G26" s="153" t="s">
        <v>287</v>
      </c>
      <c r="H26" s="154" t="s">
        <v>22</v>
      </c>
      <c r="I26" s="154" t="s">
        <v>322</v>
      </c>
      <c r="J26" s="154" t="s">
        <v>323</v>
      </c>
      <c r="K26" s="155" t="s">
        <v>49</v>
      </c>
      <c r="L26" s="152">
        <v>40001822</v>
      </c>
      <c r="M26" s="154">
        <v>20002374</v>
      </c>
      <c r="N26" s="154">
        <v>3</v>
      </c>
      <c r="O26" s="153" t="s">
        <v>33</v>
      </c>
      <c r="P26" s="154" t="s">
        <v>52</v>
      </c>
      <c r="Q26" s="154">
        <v>2005</v>
      </c>
      <c r="R26" s="154"/>
      <c r="S26" s="154"/>
      <c r="T26" s="154"/>
      <c r="U26" s="154"/>
      <c r="V26" s="153"/>
      <c r="W26" s="154"/>
      <c r="X26" s="154" t="s">
        <v>53</v>
      </c>
      <c r="Z26" s="152">
        <f t="shared" si="0"/>
        <v>768</v>
      </c>
    </row>
    <row r="27" spans="1:26" s="49" customFormat="1" ht="14.25" customHeight="1" x14ac:dyDescent="0.25">
      <c r="A27" s="49">
        <v>1</v>
      </c>
      <c r="B27" s="137" t="s">
        <v>250</v>
      </c>
      <c r="C27" s="86" t="s">
        <v>26</v>
      </c>
      <c r="D27" s="86" t="s">
        <v>47</v>
      </c>
      <c r="E27" s="86">
        <v>102540</v>
      </c>
      <c r="F27" s="86">
        <v>102540</v>
      </c>
      <c r="G27" s="137" t="s">
        <v>314</v>
      </c>
      <c r="H27" s="86" t="s">
        <v>48</v>
      </c>
      <c r="I27" s="154" t="s">
        <v>322</v>
      </c>
      <c r="J27" s="154" t="s">
        <v>323</v>
      </c>
      <c r="K27" s="138" t="s">
        <v>49</v>
      </c>
      <c r="L27" s="86">
        <v>40001821</v>
      </c>
      <c r="M27" s="196" t="s">
        <v>92</v>
      </c>
      <c r="N27" s="197">
        <v>140</v>
      </c>
      <c r="O27" s="137" t="s">
        <v>51</v>
      </c>
      <c r="P27" s="86" t="s">
        <v>52</v>
      </c>
      <c r="Q27" s="86" t="s">
        <v>237</v>
      </c>
      <c r="R27" s="86"/>
      <c r="S27" s="86"/>
      <c r="T27" s="86"/>
      <c r="U27" s="86"/>
      <c r="V27" s="137"/>
      <c r="W27" s="86"/>
      <c r="X27" s="86" t="s">
        <v>53</v>
      </c>
      <c r="Z27" s="49" t="e">
        <f t="shared" si="0"/>
        <v>#N/A</v>
      </c>
    </row>
    <row r="28" spans="1:26" x14ac:dyDescent="0.25">
      <c r="G28">
        <f>130*6</f>
        <v>780</v>
      </c>
    </row>
    <row r="29" spans="1:26" x14ac:dyDescent="0.25">
      <c r="B29" t="s">
        <v>161</v>
      </c>
      <c r="E29" s="30">
        <v>102151</v>
      </c>
      <c r="F29" s="30">
        <v>10215102</v>
      </c>
      <c r="G29">
        <f>132917*6+473556*2</f>
        <v>1744614</v>
      </c>
      <c r="I29" t="s">
        <v>214</v>
      </c>
    </row>
    <row r="30" spans="1:26" x14ac:dyDescent="0.25">
      <c r="A30" s="93" t="s">
        <v>114</v>
      </c>
      <c r="B30" s="95">
        <v>3.18</v>
      </c>
      <c r="E30" s="30">
        <v>102540</v>
      </c>
      <c r="F30" s="30">
        <v>102540</v>
      </c>
    </row>
    <row r="31" spans="1:26" x14ac:dyDescent="0.25">
      <c r="A31" s="93" t="s">
        <v>81</v>
      </c>
      <c r="B31" s="95">
        <v>4.16</v>
      </c>
      <c r="E31" s="49">
        <v>102620</v>
      </c>
      <c r="F31" s="49">
        <v>102620</v>
      </c>
    </row>
    <row r="32" spans="1:26" x14ac:dyDescent="0.25">
      <c r="A32" s="94">
        <v>20002374</v>
      </c>
      <c r="B32" s="96">
        <v>256</v>
      </c>
    </row>
    <row r="33" spans="1:9" x14ac:dyDescent="0.25">
      <c r="A33" s="94">
        <v>20002366</v>
      </c>
      <c r="B33" s="95">
        <v>356</v>
      </c>
    </row>
    <row r="34" spans="1:9" x14ac:dyDescent="0.25">
      <c r="G34" s="204" t="s">
        <v>254</v>
      </c>
      <c r="H34" s="192">
        <v>220</v>
      </c>
      <c r="I34" s="230"/>
    </row>
    <row r="35" spans="1:9" x14ac:dyDescent="0.25">
      <c r="G35" s="74" t="s">
        <v>255</v>
      </c>
      <c r="H35" s="205">
        <v>1060</v>
      </c>
      <c r="I35" s="230"/>
    </row>
    <row r="36" spans="1:9" x14ac:dyDescent="0.25">
      <c r="G36" s="204" t="s">
        <v>256</v>
      </c>
      <c r="H36" s="192">
        <v>1000</v>
      </c>
      <c r="I36" s="230"/>
    </row>
    <row r="37" spans="1:9" x14ac:dyDescent="0.25">
      <c r="G37" s="206" t="s">
        <v>257</v>
      </c>
      <c r="H37" s="207">
        <v>1710</v>
      </c>
      <c r="I37" s="230"/>
    </row>
    <row r="38" spans="1:9" x14ac:dyDescent="0.25">
      <c r="G38" s="204" t="s">
        <v>258</v>
      </c>
      <c r="H38" s="192">
        <v>1</v>
      </c>
      <c r="I38" s="230"/>
    </row>
    <row r="39" spans="1:9" x14ac:dyDescent="0.25">
      <c r="G39" s="204" t="s">
        <v>259</v>
      </c>
      <c r="H39" s="192">
        <v>4</v>
      </c>
      <c r="I39" s="230"/>
    </row>
    <row r="40" spans="1:9" x14ac:dyDescent="0.25">
      <c r="G40" s="208" t="s">
        <v>260</v>
      </c>
      <c r="H40" s="192">
        <v>5</v>
      </c>
      <c r="I40" s="230"/>
    </row>
    <row r="41" spans="1:9" x14ac:dyDescent="0.25">
      <c r="G41" s="208" t="s">
        <v>261</v>
      </c>
      <c r="H41" s="192">
        <v>3</v>
      </c>
      <c r="I41" s="230"/>
    </row>
  </sheetData>
  <mergeCells count="3">
    <mergeCell ref="Y9:Y10"/>
    <mergeCell ref="I34:I37"/>
    <mergeCell ref="I38:I41"/>
  </mergeCells>
  <pageMargins left="0.7" right="0.7" top="0.75" bottom="0.75" header="0.3" footer="0.3"/>
  <pageSetup paperSize="9" orientation="portrait" horizontalDpi="200" verticalDpi="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de5cb8e8-e705-4239-ac12-58f1c8f9bd99" xsi:nil="true"/>
    <MigrationWizIdDocumentLibraryPermissions xmlns="de5cb8e8-e705-4239-ac12-58f1c8f9bd99" xsi:nil="true"/>
    <MigrationWizIdSecurityGroups xmlns="de5cb8e8-e705-4239-ac12-58f1c8f9bd99" xsi:nil="true"/>
    <MigrationWizIdPermissionLevels xmlns="de5cb8e8-e705-4239-ac12-58f1c8f9bd99" xsi:nil="true"/>
    <_activity xmlns="de5cb8e8-e705-4239-ac12-58f1c8f9bd99" xsi:nil="true"/>
    <MigrationWizId xmlns="de5cb8e8-e705-4239-ac12-58f1c8f9bd9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A199F546F6A304B94B98B420DBEAEDD" ma:contentTypeVersion="20" ma:contentTypeDescription="Crear nuevo documento." ma:contentTypeScope="" ma:versionID="d5be81bb3c3a68187a5286048b4c23c9">
  <xsd:schema xmlns:xsd="http://www.w3.org/2001/XMLSchema" xmlns:xs="http://www.w3.org/2001/XMLSchema" xmlns:p="http://schemas.microsoft.com/office/2006/metadata/properties" xmlns:ns3="de5cb8e8-e705-4239-ac12-58f1c8f9bd99" xmlns:ns4="be25d0e4-8bcc-42b6-9cc9-c64b44b85204" targetNamespace="http://schemas.microsoft.com/office/2006/metadata/properties" ma:root="true" ma:fieldsID="08b0ee7dafb292970dc9e168d51c0c5b" ns3:_="" ns4:_="">
    <xsd:import namespace="de5cb8e8-e705-4239-ac12-58f1c8f9bd99"/>
    <xsd:import namespace="be25d0e4-8bcc-42b6-9cc9-c64b44b85204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cb8e8-e705-4239-ac12-58f1c8f9bd99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_activity" ma:index="27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25d0e4-8bcc-42b6-9cc9-c64b44b8520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E33BD6-62D9-4C4A-AAE8-47F1951656F8}">
  <ds:schemaRefs>
    <ds:schemaRef ds:uri="http://www.w3.org/XML/1998/namespace"/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be25d0e4-8bcc-42b6-9cc9-c64b44b85204"/>
    <ds:schemaRef ds:uri="de5cb8e8-e705-4239-ac12-58f1c8f9bd99"/>
  </ds:schemaRefs>
</ds:datastoreItem>
</file>

<file path=customXml/itemProps2.xml><?xml version="1.0" encoding="utf-8"?>
<ds:datastoreItem xmlns:ds="http://schemas.openxmlformats.org/officeDocument/2006/customXml" ds:itemID="{66DDA52D-DC8F-456E-8587-9D7C9B3277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5cb8e8-e705-4239-ac12-58f1c8f9bd99"/>
    <ds:schemaRef ds:uri="be25d0e4-8bcc-42b6-9cc9-c64b44b852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BB6D43-CE61-4BA9-84FC-C05CD63DE1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</vt:i4>
      </vt:variant>
    </vt:vector>
  </HeadingPairs>
  <TitlesOfParts>
    <vt:vector size="20" baseType="lpstr">
      <vt:lpstr>Hoja1</vt:lpstr>
      <vt:lpstr>UTE</vt:lpstr>
      <vt:lpstr>PS- EM</vt:lpstr>
      <vt:lpstr>PS- LR y ES</vt:lpstr>
      <vt:lpstr>ypf-Paso Barda</vt:lpstr>
      <vt:lpstr>ypf-Catriel</vt:lpstr>
      <vt:lpstr>Aconcagua</vt:lpstr>
      <vt:lpstr>Hoja2</vt:lpstr>
      <vt:lpstr>Vista</vt:lpstr>
      <vt:lpstr>Vista remitos</vt:lpstr>
      <vt:lpstr>ypf-Catriel remitos final</vt:lpstr>
      <vt:lpstr>Hoja3</vt:lpstr>
      <vt:lpstr>bajas</vt:lpstr>
      <vt:lpstr>Puesto Morales</vt:lpstr>
      <vt:lpstr>Medio ambiental</vt:lpstr>
      <vt:lpstr>Pluspetrol</vt:lpstr>
      <vt:lpstr>Pampetrol</vt:lpstr>
      <vt:lpstr>27-12-23 Bajas</vt:lpstr>
      <vt:lpstr>Hoja4</vt:lpstr>
      <vt:lpstr>'27-12-23 Bajas'!Área_de_impresión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2024-02-06T14:46:45Z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0x0101006A199F546F6A304B94B98B420DBEAEDD</vt:lpwstr>
  </property>
</Properties>
</file>